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2.xml" ContentType="application/vnd.openxmlformats-officedocument.spreadsheetml.comments+xml"/>
  <Override PartName="/xl/ctrlProps/ctrlProp35.xml" ContentType="application/vnd.ms-excel.controlproperties+xml"/>
  <Override PartName="/xl/ctrlProps/ctrlProp37.xml" ContentType="application/vnd.ms-excel.controlproperties+xml"/>
  <Override PartName="/xl/comments3.xml" ContentType="application/vnd.openxmlformats-officedocument.spreadsheetml.comments+xml"/>
  <Override PartName="/xl/ctrlProps/ctrlProp38.xml" ContentType="application/vnd.ms-excel.controlproperties+xml"/>
  <Override PartName="/xl/ctrlProps/ctrlProp39.xml" ContentType="application/vnd.ms-excel.controlproperties+xml"/>
  <Override PartName="/xl/comments4.xml" ContentType="application/vnd.openxmlformats-officedocument.spreadsheetml.comments+xml"/>
  <Override PartName="/xl/ctrlProps/ctrlProp40.xml" ContentType="application/vnd.ms-excel.controlproperties+xml"/>
  <Override PartName="/xl/ctrlProps/ctrlProp41.xml" ContentType="application/vnd.ms-excel.controlproperties+xml"/>
  <Override PartName="/xl/comments5.xml" ContentType="application/vnd.openxmlformats-officedocument.spreadsheetml.comments+xml"/>
  <Override PartName="/xl/ctrlProps/ctrlProp36.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ctrlProps/ctrlProp34.xml" ContentType="application/vnd.ms-excel.controlproperties+xml"/>
  <Override PartName="/xl/ctrlProps/ctrlProp33.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xr:revisionPtr revIDLastSave="1" documentId="6_{0AF90920-2AB5-4D30-AE7F-AC2F227E6626}" xr6:coauthVersionLast="47" xr6:coauthVersionMax="47" xr10:uidLastSave="{6488EB86-A34C-4E4C-930E-2F47D6B07034}"/>
  <bookViews>
    <workbookView xWindow="1560" yWindow="855" windowWidth="27180" windowHeight="15345" tabRatio="867" activeTab="1"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'別紙様式2-2（４・５月分）'!$A$13:$AX$313</definedName>
    <definedName name="_xlnm._FilterDatabase" localSheetId="3" hidden="1">'別紙様式2-3（６月以降分）'!$A$13:$BK$413</definedName>
    <definedName name="_xlnm._FilterDatabase" localSheetId="4" hidden="1">'別紙様式2-4（年度内の区分変更がある場合に記入）'!$A$13:$BG$414</definedName>
    <definedName name="_xlnm.Print_Area" localSheetId="0">基本情報入力シート!$A$1:$AC$63</definedName>
    <definedName name="_xlnm.Print_Area" localSheetId="1">'別紙様式2-1 計画書_総括表'!$A$1:$AL$233</definedName>
    <definedName name="_xlnm.Print_Area" localSheetId="2">'別紙様式2-2（４・５月分）'!$A$1:$AL$40</definedName>
    <definedName name="_xlnm.Print_Area" localSheetId="3">'別紙様式2-3（６月以降分）'!$A$1:$AR$53</definedName>
    <definedName name="_xlnm.Print_Area" localSheetId="4">'別紙様式2-4（年度内の区分変更がある場合に記入）'!$A$1:$AR$53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【参考】数式用!$A$5:$A$37</definedName>
    <definedName name="愛知県">【参考】数式用2!$D$993:$D$1046</definedName>
    <definedName name="愛媛県">【参考】数式用2!$D$1422:$D$1441</definedName>
    <definedName name="医療型児童発達支援">【参考】数式用!$AF$26</definedName>
    <definedName name="医療型障害児入所施設">【参考】数式用!$AF$31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居宅介護">【参考】数式用!$AF$5</definedName>
    <definedName name="居宅訪問型児童発達支援">【参考】数式用!$AF$28</definedName>
    <definedName name="京都府">【参考】数式用2!$D$1095:$D$1120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【参考】数式用2!$D$1577:$D$1621</definedName>
    <definedName name="群馬県">【参考】数式用2!$D$484:$D$518</definedName>
    <definedName name="広島県">【参考】数式用2!$D$1339:$D$1361</definedName>
    <definedName name="行動援護">【参考】数式用!$AF$8</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施設入所支援">【参考】数式用!$AF$11</definedName>
    <definedName name="児童発達支援">【参考】数式用!$AF$25</definedName>
    <definedName name="滋賀県">【参考】数式用2!$D$1076:$D$1094</definedName>
    <definedName name="自立訓練_機能訓練">【参考】数式用!$AF$14</definedName>
    <definedName name="自立訓練_生活訓練">【参考】数式用!$AF$15</definedName>
    <definedName name="自立生活援助">【参考】数式用!$AF$21</definedName>
    <definedName name="鹿児島県">【参考】数式用2!$D$1666:$D$1708</definedName>
    <definedName name="就労移行支援">【参考】数式用!$AF$17</definedName>
    <definedName name="就労継続支援Ａ型">【参考】数式用!$AF$18</definedName>
    <definedName name="就労継続支援Ｂ型">【参考】数式用!$AF$19</definedName>
    <definedName name="就労選択支援">【参考】数式用!$AF$16</definedName>
    <definedName name="就労定着支援">【参考】数式用!$AF$20</definedName>
    <definedName name="秋田県">【参考】数式用2!$D$296:$D$320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型">【参考】数式用!$AF$37</definedName>
    <definedName name="障害者支援施設_生活介護">【参考】数式用!$AF$32</definedName>
    <definedName name="新潟県">【参考】数式用2!$D$731:$D$760</definedName>
    <definedName name="神奈川県">【参考】数式用2!$D$698:$D$730</definedName>
    <definedName name="生活介護">【参考】数式用!$AF$10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短期入所">【参考】数式用!$AF$12</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同行援護">【参考】数式用!$AF$7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祉型障害児入所施設">【参考】数式用!$AF$30</definedName>
    <definedName name="福島県">【参考】数式用2!$D$356:$D$414</definedName>
    <definedName name="兵庫県">【参考】数式用2!$D$1164:$D$1204</definedName>
    <definedName name="保育所等訪問支援">【参考】数式用!$AF$29</definedName>
    <definedName name="放課後等デイサービス">【参考】数式用!$AF$27</definedName>
    <definedName name="北海道">【参考】数式用2!$D$3:$D$187</definedName>
    <definedName name="療養介護">【参考】数式用!$AF$13</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Y25" i="70"/>
  <c r="AK224" i="70"/>
  <c r="R18" i="83" l="1"/>
  <c r="R20" i="83"/>
  <c r="R22" i="83"/>
  <c r="R24" i="83"/>
  <c r="R26" i="83"/>
  <c r="R28" i="83"/>
  <c r="R30" i="83"/>
  <c r="R32" i="83"/>
  <c r="R34" i="83"/>
  <c r="R36" i="83"/>
  <c r="R38" i="83"/>
  <c r="R40" i="83"/>
  <c r="R42" i="83"/>
  <c r="R44" i="83"/>
  <c r="R46" i="83"/>
  <c r="R48" i="83"/>
  <c r="R50" i="83"/>
  <c r="R52" i="83"/>
  <c r="R54" i="83"/>
  <c r="R56" i="83"/>
  <c r="R58" i="83"/>
  <c r="R60" i="83"/>
  <c r="R62" i="83"/>
  <c r="R64" i="83"/>
  <c r="R66" i="83"/>
  <c r="R68" i="83"/>
  <c r="R70" i="83"/>
  <c r="R72" i="83"/>
  <c r="R74" i="83"/>
  <c r="R76" i="83"/>
  <c r="R78" i="83"/>
  <c r="R80" i="83"/>
  <c r="R82" i="83"/>
  <c r="R84" i="83"/>
  <c r="R86" i="83"/>
  <c r="R88" i="83"/>
  <c r="R90" i="83"/>
  <c r="R92" i="83"/>
  <c r="R94" i="83"/>
  <c r="R96" i="83"/>
  <c r="R98" i="83"/>
  <c r="R100" i="83"/>
  <c r="R102" i="83"/>
  <c r="R104" i="83"/>
  <c r="R106" i="83"/>
  <c r="R108" i="83"/>
  <c r="R110" i="83"/>
  <c r="R112" i="83"/>
  <c r="R114" i="83"/>
  <c r="R116" i="83"/>
  <c r="R118" i="83"/>
  <c r="R120" i="83"/>
  <c r="R122" i="83"/>
  <c r="R124" i="83"/>
  <c r="R126" i="83"/>
  <c r="R128" i="83"/>
  <c r="R130" i="83"/>
  <c r="R132" i="83"/>
  <c r="R134" i="83"/>
  <c r="R136" i="83"/>
  <c r="R138" i="83"/>
  <c r="R140" i="83"/>
  <c r="R142" i="83"/>
  <c r="R144" i="83"/>
  <c r="R146" i="83"/>
  <c r="R148" i="83"/>
  <c r="R150" i="83"/>
  <c r="R152" i="83"/>
  <c r="R154" i="83"/>
  <c r="R156" i="83"/>
  <c r="R158" i="83"/>
  <c r="R160" i="83"/>
  <c r="R162" i="83"/>
  <c r="R164" i="83"/>
  <c r="R166" i="83"/>
  <c r="R168" i="83"/>
  <c r="R170" i="83"/>
  <c r="R172" i="83"/>
  <c r="R174" i="83"/>
  <c r="R176" i="83"/>
  <c r="R178" i="83"/>
  <c r="R180" i="83"/>
  <c r="R182" i="83"/>
  <c r="R184" i="83"/>
  <c r="R186" i="83"/>
  <c r="R188" i="83"/>
  <c r="R190" i="83"/>
  <c r="R192" i="83"/>
  <c r="R194" i="83"/>
  <c r="R196" i="83"/>
  <c r="R198" i="83"/>
  <c r="R200" i="83"/>
  <c r="R202" i="83"/>
  <c r="R204" i="83"/>
  <c r="R206" i="83"/>
  <c r="R208" i="83"/>
  <c r="R210" i="83"/>
  <c r="R212" i="83"/>
  <c r="R214" i="83"/>
  <c r="R216" i="83"/>
  <c r="R218" i="83"/>
  <c r="R220" i="83"/>
  <c r="R222" i="83"/>
  <c r="R224" i="83"/>
  <c r="R226" i="83"/>
  <c r="R228" i="83"/>
  <c r="R230" i="83"/>
  <c r="R232" i="83"/>
  <c r="R234" i="83"/>
  <c r="R236" i="83"/>
  <c r="R238" i="83"/>
  <c r="R240" i="83"/>
  <c r="R242" i="83"/>
  <c r="R244" i="83"/>
  <c r="R246" i="83"/>
  <c r="R248" i="83"/>
  <c r="R250" i="83"/>
  <c r="R252" i="83"/>
  <c r="R254" i="83"/>
  <c r="R256" i="83"/>
  <c r="R258" i="83"/>
  <c r="R260" i="83"/>
  <c r="R262" i="83"/>
  <c r="R264" i="83"/>
  <c r="R266" i="83"/>
  <c r="R268" i="83"/>
  <c r="R270" i="83"/>
  <c r="R272" i="83"/>
  <c r="R274" i="83"/>
  <c r="R276" i="83"/>
  <c r="R278" i="83"/>
  <c r="R280" i="83"/>
  <c r="R282" i="83"/>
  <c r="R284" i="83"/>
  <c r="R286" i="83"/>
  <c r="R288" i="83"/>
  <c r="R290" i="83"/>
  <c r="R292" i="83"/>
  <c r="R294" i="83"/>
  <c r="R296" i="83"/>
  <c r="R298" i="83"/>
  <c r="R300" i="83"/>
  <c r="R302" i="83"/>
  <c r="R304" i="83"/>
  <c r="R306" i="83"/>
  <c r="R308" i="83"/>
  <c r="R310" i="83"/>
  <c r="R312" i="83"/>
  <c r="R314" i="83"/>
  <c r="R316" i="83"/>
  <c r="R318" i="83"/>
  <c r="R320" i="83"/>
  <c r="R322" i="83"/>
  <c r="R324" i="83"/>
  <c r="R326" i="83"/>
  <c r="R328" i="83"/>
  <c r="R330" i="83"/>
  <c r="R332" i="83"/>
  <c r="R334" i="83"/>
  <c r="R336" i="83"/>
  <c r="R338" i="83"/>
  <c r="R340" i="83"/>
  <c r="R342" i="83"/>
  <c r="R344" i="83"/>
  <c r="R346" i="83"/>
  <c r="R348" i="83"/>
  <c r="R350" i="83"/>
  <c r="R352" i="83"/>
  <c r="R354" i="83"/>
  <c r="R356" i="83"/>
  <c r="R358" i="83"/>
  <c r="R360" i="83"/>
  <c r="R362" i="83"/>
  <c r="R364" i="83"/>
  <c r="R366" i="83"/>
  <c r="R368" i="83"/>
  <c r="R370" i="83"/>
  <c r="R372" i="83"/>
  <c r="R374" i="83"/>
  <c r="R376" i="83"/>
  <c r="R378" i="83"/>
  <c r="R380" i="83"/>
  <c r="R382" i="83"/>
  <c r="R384" i="83"/>
  <c r="R386" i="83"/>
  <c r="R388" i="83"/>
  <c r="R390" i="83"/>
  <c r="R392" i="83"/>
  <c r="R394" i="83"/>
  <c r="R396" i="83"/>
  <c r="R398" i="83"/>
  <c r="R400" i="83"/>
  <c r="R402" i="83"/>
  <c r="R404" i="83"/>
  <c r="R406" i="83"/>
  <c r="R408" i="83"/>
  <c r="R410" i="83"/>
  <c r="R412" i="83"/>
  <c r="R16" i="83"/>
  <c r="R14" i="83"/>
  <c r="U18" i="83"/>
  <c r="U20" i="83"/>
  <c r="U22" i="83"/>
  <c r="U24" i="83"/>
  <c r="U26" i="83"/>
  <c r="U28" i="83"/>
  <c r="U30" i="83"/>
  <c r="U32" i="83"/>
  <c r="U34" i="83"/>
  <c r="U36" i="83"/>
  <c r="U38" i="83"/>
  <c r="U40" i="83"/>
  <c r="U42" i="83"/>
  <c r="U44" i="83"/>
  <c r="U46" i="83"/>
  <c r="U48" i="83"/>
  <c r="U50" i="83"/>
  <c r="U52" i="83"/>
  <c r="U54" i="83"/>
  <c r="U56" i="83"/>
  <c r="U58" i="83"/>
  <c r="U60" i="83"/>
  <c r="U62" i="83"/>
  <c r="U64" i="83"/>
  <c r="U66" i="83"/>
  <c r="U68" i="83"/>
  <c r="U70" i="83"/>
  <c r="U72" i="83"/>
  <c r="U74" i="83"/>
  <c r="U76" i="83"/>
  <c r="U78" i="83"/>
  <c r="U80" i="83"/>
  <c r="U82" i="83"/>
  <c r="U84" i="83"/>
  <c r="U86" i="83"/>
  <c r="U88" i="83"/>
  <c r="U90" i="83"/>
  <c r="U92" i="83"/>
  <c r="U94" i="83"/>
  <c r="U96" i="83"/>
  <c r="U98" i="83"/>
  <c r="U100" i="83"/>
  <c r="U102" i="83"/>
  <c r="U104" i="83"/>
  <c r="U106" i="83"/>
  <c r="U108" i="83"/>
  <c r="U110" i="83"/>
  <c r="U112" i="83"/>
  <c r="U114" i="83"/>
  <c r="U116" i="83"/>
  <c r="U118" i="83"/>
  <c r="U120" i="83"/>
  <c r="U122" i="83"/>
  <c r="U124" i="83"/>
  <c r="U126" i="83"/>
  <c r="U128" i="83"/>
  <c r="U130" i="83"/>
  <c r="U132" i="83"/>
  <c r="U134" i="83"/>
  <c r="U136" i="83"/>
  <c r="U138" i="83"/>
  <c r="U140" i="83"/>
  <c r="U142" i="83"/>
  <c r="U144" i="83"/>
  <c r="U146" i="83"/>
  <c r="U148" i="83"/>
  <c r="U150" i="83"/>
  <c r="U152" i="83"/>
  <c r="U154" i="83"/>
  <c r="U156" i="83"/>
  <c r="U158" i="83"/>
  <c r="U160" i="83"/>
  <c r="U162" i="83"/>
  <c r="U164" i="83"/>
  <c r="U166" i="83"/>
  <c r="U168" i="83"/>
  <c r="U170" i="83"/>
  <c r="U172" i="83"/>
  <c r="U174" i="83"/>
  <c r="U176" i="83"/>
  <c r="U178" i="83"/>
  <c r="U180" i="83"/>
  <c r="U182" i="83"/>
  <c r="U184" i="83"/>
  <c r="U186" i="83"/>
  <c r="U188" i="83"/>
  <c r="U190" i="83"/>
  <c r="U192" i="83"/>
  <c r="U194" i="83"/>
  <c r="U196" i="83"/>
  <c r="U198" i="83"/>
  <c r="U200" i="83"/>
  <c r="U202" i="83"/>
  <c r="U204" i="83"/>
  <c r="U206" i="83"/>
  <c r="U208" i="83"/>
  <c r="U210" i="83"/>
  <c r="U212" i="83"/>
  <c r="U214" i="83"/>
  <c r="U216" i="83"/>
  <c r="U218" i="83"/>
  <c r="U220" i="83"/>
  <c r="U222" i="83"/>
  <c r="U224" i="83"/>
  <c r="U226" i="83"/>
  <c r="U228" i="83"/>
  <c r="U230" i="83"/>
  <c r="U232" i="83"/>
  <c r="U234" i="83"/>
  <c r="U236" i="83"/>
  <c r="U238" i="83"/>
  <c r="U240" i="83"/>
  <c r="U242" i="83"/>
  <c r="U244" i="83"/>
  <c r="U246" i="83"/>
  <c r="U248" i="83"/>
  <c r="U250" i="83"/>
  <c r="U252" i="83"/>
  <c r="U254" i="83"/>
  <c r="U256" i="83"/>
  <c r="U258" i="83"/>
  <c r="U260" i="83"/>
  <c r="U262" i="83"/>
  <c r="U264" i="83"/>
  <c r="U266" i="83"/>
  <c r="U268" i="83"/>
  <c r="U270" i="83"/>
  <c r="U272" i="83"/>
  <c r="U274" i="83"/>
  <c r="U276" i="83"/>
  <c r="U278" i="83"/>
  <c r="U280" i="83"/>
  <c r="U282" i="83"/>
  <c r="U284" i="83"/>
  <c r="U286" i="83"/>
  <c r="U288" i="83"/>
  <c r="U290" i="83"/>
  <c r="U292" i="83"/>
  <c r="U294" i="83"/>
  <c r="U296" i="83"/>
  <c r="U298" i="83"/>
  <c r="U300" i="83"/>
  <c r="U302" i="83"/>
  <c r="U304" i="83"/>
  <c r="U306" i="83"/>
  <c r="U308" i="83"/>
  <c r="U310" i="83"/>
  <c r="U312" i="83"/>
  <c r="U314" i="83"/>
  <c r="U316" i="83"/>
  <c r="U318" i="83"/>
  <c r="U320" i="83"/>
  <c r="U322" i="83"/>
  <c r="U324" i="83"/>
  <c r="U326" i="83"/>
  <c r="U328" i="83"/>
  <c r="U330" i="83"/>
  <c r="U332" i="83"/>
  <c r="U334" i="83"/>
  <c r="U336" i="83"/>
  <c r="U338" i="83"/>
  <c r="U340" i="83"/>
  <c r="U342" i="83"/>
  <c r="U344" i="83"/>
  <c r="U346" i="83"/>
  <c r="U348" i="83"/>
  <c r="U350" i="83"/>
  <c r="U352" i="83"/>
  <c r="U354" i="83"/>
  <c r="U356" i="83"/>
  <c r="U358" i="83"/>
  <c r="U360" i="83"/>
  <c r="U362" i="83"/>
  <c r="U364" i="83"/>
  <c r="U366" i="83"/>
  <c r="U368" i="83"/>
  <c r="U370" i="83"/>
  <c r="U372" i="83"/>
  <c r="U374" i="83"/>
  <c r="U376" i="83"/>
  <c r="U378" i="83"/>
  <c r="U380" i="83"/>
  <c r="U382" i="83"/>
  <c r="U384" i="83"/>
  <c r="U386" i="83"/>
  <c r="U388" i="83"/>
  <c r="U390" i="83"/>
  <c r="U392" i="83"/>
  <c r="U394" i="83"/>
  <c r="U396" i="83"/>
  <c r="U398" i="83"/>
  <c r="U400" i="83"/>
  <c r="U402" i="83"/>
  <c r="U404" i="83"/>
  <c r="U406" i="83"/>
  <c r="U408" i="83"/>
  <c r="U410" i="83"/>
  <c r="U412" i="83"/>
  <c r="U16" i="83"/>
  <c r="U14" i="83"/>
  <c r="AK187" i="70"/>
  <c r="AP14" i="90" l="1"/>
  <c r="AX266" i="83"/>
  <c r="AX146" i="83"/>
  <c r="AX98" i="83"/>
  <c r="AX26" i="90"/>
  <c r="AX30" i="90"/>
  <c r="AX34" i="90"/>
  <c r="AX38" i="90"/>
  <c r="AX42" i="90"/>
  <c r="AX46" i="90"/>
  <c r="AX50" i="90"/>
  <c r="AX54" i="90"/>
  <c r="AX58" i="90"/>
  <c r="AX62" i="90"/>
  <c r="AX66" i="90"/>
  <c r="AX70" i="90"/>
  <c r="AX74" i="90"/>
  <c r="AX78" i="90"/>
  <c r="AX82" i="90"/>
  <c r="AX86" i="90"/>
  <c r="AX90" i="90"/>
  <c r="AX94" i="90"/>
  <c r="AX98" i="90"/>
  <c r="AX102" i="90"/>
  <c r="AX106" i="90"/>
  <c r="AX110" i="90"/>
  <c r="AX114" i="90"/>
  <c r="AX118" i="90"/>
  <c r="AX122" i="90"/>
  <c r="AX126" i="90"/>
  <c r="AX130" i="90"/>
  <c r="AX134" i="90"/>
  <c r="AX138" i="90"/>
  <c r="AX142" i="90"/>
  <c r="AX146" i="90"/>
  <c r="AX150" i="90"/>
  <c r="AX154" i="90"/>
  <c r="AX158" i="90"/>
  <c r="AX162" i="90"/>
  <c r="AX166" i="90"/>
  <c r="AX170" i="90"/>
  <c r="AX174" i="90"/>
  <c r="AX178" i="90"/>
  <c r="AX182" i="90"/>
  <c r="AX186" i="90"/>
  <c r="AX190" i="90"/>
  <c r="AX194" i="90"/>
  <c r="AX198" i="90"/>
  <c r="AX202" i="90"/>
  <c r="AX206" i="90"/>
  <c r="AX210" i="90"/>
  <c r="AX214" i="90"/>
  <c r="AX218" i="90"/>
  <c r="AX222" i="90"/>
  <c r="AX226" i="90"/>
  <c r="AX230" i="90"/>
  <c r="AX234" i="90"/>
  <c r="AX238" i="90"/>
  <c r="AX242" i="90"/>
  <c r="AX246" i="90"/>
  <c r="AX250" i="90"/>
  <c r="AX254" i="90"/>
  <c r="AX258" i="90"/>
  <c r="AX262" i="90"/>
  <c r="AX266" i="90"/>
  <c r="AX270" i="90"/>
  <c r="AX274" i="90"/>
  <c r="AX278" i="90"/>
  <c r="AX282" i="90"/>
  <c r="AX286" i="90"/>
  <c r="AX290" i="90"/>
  <c r="AX294" i="90"/>
  <c r="AX298" i="90"/>
  <c r="AX302" i="90"/>
  <c r="AX306" i="90"/>
  <c r="AX310" i="90"/>
  <c r="AX314" i="90"/>
  <c r="AX318" i="90"/>
  <c r="AX322" i="90"/>
  <c r="AX326" i="90"/>
  <c r="AX330" i="90"/>
  <c r="AX334" i="90"/>
  <c r="AX338" i="90"/>
  <c r="AX342" i="90"/>
  <c r="AX346" i="90"/>
  <c r="AX350" i="90"/>
  <c r="AX354" i="90"/>
  <c r="AX358" i="90"/>
  <c r="AX362" i="90"/>
  <c r="AX366" i="90"/>
  <c r="AX370" i="90"/>
  <c r="AX374" i="90"/>
  <c r="AX378" i="90"/>
  <c r="AX382" i="90"/>
  <c r="AX386" i="90"/>
  <c r="AX390" i="90"/>
  <c r="AX394" i="90"/>
  <c r="AX398" i="90"/>
  <c r="AX402" i="90"/>
  <c r="AX406" i="90"/>
  <c r="AX410" i="90"/>
  <c r="BC412" i="90" l="1"/>
  <c r="BC20" i="90"/>
  <c r="BC21" i="90"/>
  <c r="BC24" i="90"/>
  <c r="BC25" i="90"/>
  <c r="BC28" i="90"/>
  <c r="BC29" i="90"/>
  <c r="BC32" i="90"/>
  <c r="BC33" i="90"/>
  <c r="BC36" i="90"/>
  <c r="BC37" i="90"/>
  <c r="BC40" i="90"/>
  <c r="BC41" i="90"/>
  <c r="BC44" i="90"/>
  <c r="BC45" i="90"/>
  <c r="BC48" i="90"/>
  <c r="BC49" i="90"/>
  <c r="BC52" i="90"/>
  <c r="BC53" i="90"/>
  <c r="BC56" i="90"/>
  <c r="BC57" i="90"/>
  <c r="BC60" i="90"/>
  <c r="BC61" i="90"/>
  <c r="BC64" i="90"/>
  <c r="BC65" i="90"/>
  <c r="BC68" i="90"/>
  <c r="BC69" i="90"/>
  <c r="BC72" i="90"/>
  <c r="BC73" i="90"/>
  <c r="BC76" i="90"/>
  <c r="BC77" i="90"/>
  <c r="BC80" i="90"/>
  <c r="BC81" i="90"/>
  <c r="BC84" i="90"/>
  <c r="BC85" i="90"/>
  <c r="BC88" i="90"/>
  <c r="BC89" i="90"/>
  <c r="BC92" i="90"/>
  <c r="BC93" i="90"/>
  <c r="BC96" i="90"/>
  <c r="BC97" i="90"/>
  <c r="BC100" i="90"/>
  <c r="BC101" i="90"/>
  <c r="BC104" i="90"/>
  <c r="BC105" i="90"/>
  <c r="BC108" i="90"/>
  <c r="BC109" i="90"/>
  <c r="BC112" i="90"/>
  <c r="BC113" i="90"/>
  <c r="BC116" i="90"/>
  <c r="BC117" i="90"/>
  <c r="BC120" i="90"/>
  <c r="BC121" i="90"/>
  <c r="BC124" i="90"/>
  <c r="BC125" i="90"/>
  <c r="BC128" i="90"/>
  <c r="BC129" i="90"/>
  <c r="BC132" i="90"/>
  <c r="BC133" i="90"/>
  <c r="BC136" i="90"/>
  <c r="BC137" i="90"/>
  <c r="BC140" i="90"/>
  <c r="BC141" i="90"/>
  <c r="BC144" i="90"/>
  <c r="BC145" i="90"/>
  <c r="BC148" i="90"/>
  <c r="BC149" i="90"/>
  <c r="BC152" i="90"/>
  <c r="BC153" i="90"/>
  <c r="BC156" i="90"/>
  <c r="BC157" i="90"/>
  <c r="BC160" i="90"/>
  <c r="BC161" i="90"/>
  <c r="BC164" i="90"/>
  <c r="BC165" i="90"/>
  <c r="BC168" i="90"/>
  <c r="BC169" i="90"/>
  <c r="BC172" i="90"/>
  <c r="BC173" i="90"/>
  <c r="BC176" i="90"/>
  <c r="BC177" i="90"/>
  <c r="BC180" i="90"/>
  <c r="BC181" i="90"/>
  <c r="BC184" i="90"/>
  <c r="BC185" i="90"/>
  <c r="BC188" i="90"/>
  <c r="BC189" i="90"/>
  <c r="BC192" i="90"/>
  <c r="BC193" i="90"/>
  <c r="BC196" i="90"/>
  <c r="BC197" i="90"/>
  <c r="BC200" i="90"/>
  <c r="BC201" i="90"/>
  <c r="BC204" i="90"/>
  <c r="BC205" i="90"/>
  <c r="BC208" i="90"/>
  <c r="BC209" i="90"/>
  <c r="BC212" i="90"/>
  <c r="BC213" i="90"/>
  <c r="BC216" i="90"/>
  <c r="BC217" i="90"/>
  <c r="BC220" i="90"/>
  <c r="BC221" i="90"/>
  <c r="BC224" i="90"/>
  <c r="BC225" i="90"/>
  <c r="BC228" i="90"/>
  <c r="BC229" i="90"/>
  <c r="BC232" i="90"/>
  <c r="BC233" i="90"/>
  <c r="BC236" i="90"/>
  <c r="BC237" i="90"/>
  <c r="BC240" i="90"/>
  <c r="BC241" i="90"/>
  <c r="BC244" i="90"/>
  <c r="BC245" i="90"/>
  <c r="BC248" i="90"/>
  <c r="BC249" i="90"/>
  <c r="BC252" i="90"/>
  <c r="BC253" i="90"/>
  <c r="BC256" i="90"/>
  <c r="BC257" i="90"/>
  <c r="BC260" i="90"/>
  <c r="BC261" i="90"/>
  <c r="BC264" i="90"/>
  <c r="BC265" i="90"/>
  <c r="BC268" i="90"/>
  <c r="BC269" i="90"/>
  <c r="BC272" i="90"/>
  <c r="BC273" i="90"/>
  <c r="BC276" i="90"/>
  <c r="BC277" i="90"/>
  <c r="BC280" i="90"/>
  <c r="BC281" i="90"/>
  <c r="BC284" i="90"/>
  <c r="BC285" i="90"/>
  <c r="BC288" i="90"/>
  <c r="BC289" i="90"/>
  <c r="BC292" i="90"/>
  <c r="BC293" i="90"/>
  <c r="BC296" i="90"/>
  <c r="BC297" i="90"/>
  <c r="BC300" i="90"/>
  <c r="BC301" i="90"/>
  <c r="BC304" i="90"/>
  <c r="BC305" i="90"/>
  <c r="BC308" i="90"/>
  <c r="BC309" i="90"/>
  <c r="BC312" i="90"/>
  <c r="BC313" i="90"/>
  <c r="BC316" i="90"/>
  <c r="BC317" i="90"/>
  <c r="BC320" i="90"/>
  <c r="BC321" i="90"/>
  <c r="BC324" i="90"/>
  <c r="BC325" i="90"/>
  <c r="BC328" i="90"/>
  <c r="BC329" i="90"/>
  <c r="BC332" i="90"/>
  <c r="BC333" i="90"/>
  <c r="BC336" i="90"/>
  <c r="BC337" i="90"/>
  <c r="BC340" i="90"/>
  <c r="BC341" i="90"/>
  <c r="BC344" i="90"/>
  <c r="BC345" i="90"/>
  <c r="BC348" i="90"/>
  <c r="BC349" i="90"/>
  <c r="BC352" i="90"/>
  <c r="BC353" i="90"/>
  <c r="BC356" i="90"/>
  <c r="BC357" i="90"/>
  <c r="BC360" i="90"/>
  <c r="BC361" i="90"/>
  <c r="BC364" i="90"/>
  <c r="BC365" i="90"/>
  <c r="BC368" i="90"/>
  <c r="BC369" i="90"/>
  <c r="BC372" i="90"/>
  <c r="BC373" i="90"/>
  <c r="BC376" i="90"/>
  <c r="BC377" i="90"/>
  <c r="BC380" i="90"/>
  <c r="BC381" i="90"/>
  <c r="BC384" i="90"/>
  <c r="BC385" i="90"/>
  <c r="BC388" i="90"/>
  <c r="BC389" i="90"/>
  <c r="BC392" i="90"/>
  <c r="BC393" i="90"/>
  <c r="BC396" i="90"/>
  <c r="BC397" i="90"/>
  <c r="BC400" i="90"/>
  <c r="BC401" i="90"/>
  <c r="BC404" i="90"/>
  <c r="BC405" i="90"/>
  <c r="BC408" i="90"/>
  <c r="BC409" i="90"/>
  <c r="BC413" i="90"/>
  <c r="BC16" i="90"/>
  <c r="AS413" i="83"/>
  <c r="AS26" i="83"/>
  <c r="AS27" i="83"/>
  <c r="AS29" i="83"/>
  <c r="AS30" i="83"/>
  <c r="AS31" i="83"/>
  <c r="AS33" i="83"/>
  <c r="AS34" i="83"/>
  <c r="AS35" i="83"/>
  <c r="AS37" i="83"/>
  <c r="AS38" i="83"/>
  <c r="AS39" i="83"/>
  <c r="AS41" i="83"/>
  <c r="AS42" i="83"/>
  <c r="AS43" i="83"/>
  <c r="AS45" i="83"/>
  <c r="AS46" i="83"/>
  <c r="AS47" i="83"/>
  <c r="AS49" i="83"/>
  <c r="AS50" i="83"/>
  <c r="AS51" i="83"/>
  <c r="AS53" i="83"/>
  <c r="AS54" i="83"/>
  <c r="AS55" i="83"/>
  <c r="AS57" i="83"/>
  <c r="AS58" i="83"/>
  <c r="AS59" i="83"/>
  <c r="AS61" i="83"/>
  <c r="AS62" i="83"/>
  <c r="AS63" i="83"/>
  <c r="AS65" i="83"/>
  <c r="AS66" i="83"/>
  <c r="AS67" i="83"/>
  <c r="AS69" i="83"/>
  <c r="AS70" i="83"/>
  <c r="AS71" i="83"/>
  <c r="AS73" i="83"/>
  <c r="AS74" i="83"/>
  <c r="AS75" i="83"/>
  <c r="AS77" i="83"/>
  <c r="AS78" i="83"/>
  <c r="AS79" i="83"/>
  <c r="AS81" i="83"/>
  <c r="AS82" i="83"/>
  <c r="AS83" i="83"/>
  <c r="AS85" i="83"/>
  <c r="AS86" i="83"/>
  <c r="AS87" i="83"/>
  <c r="AS89" i="83"/>
  <c r="AS90" i="83"/>
  <c r="AS91" i="83"/>
  <c r="AS93" i="83"/>
  <c r="AS94" i="83"/>
  <c r="AS95" i="83"/>
  <c r="AS97" i="83"/>
  <c r="AS98" i="83"/>
  <c r="AS99" i="83"/>
  <c r="AS101" i="83"/>
  <c r="AS102" i="83"/>
  <c r="AS103" i="83"/>
  <c r="AS105" i="83"/>
  <c r="AS106" i="83"/>
  <c r="AS107" i="83"/>
  <c r="AS109" i="83"/>
  <c r="AS110" i="83"/>
  <c r="AS111" i="83"/>
  <c r="AS113" i="83"/>
  <c r="AS114" i="83"/>
  <c r="AS115" i="83"/>
  <c r="AS117" i="83"/>
  <c r="AS118" i="83"/>
  <c r="AS119" i="83"/>
  <c r="AS121" i="83"/>
  <c r="AS122" i="83"/>
  <c r="AS123" i="83"/>
  <c r="AS125" i="83"/>
  <c r="AS126" i="83"/>
  <c r="AS127" i="83"/>
  <c r="AS129" i="83"/>
  <c r="AS130" i="83"/>
  <c r="AS131" i="83"/>
  <c r="AS133" i="83"/>
  <c r="AS134" i="83"/>
  <c r="AS135" i="83"/>
  <c r="AS137" i="83"/>
  <c r="AS138" i="83"/>
  <c r="AS139" i="83"/>
  <c r="AS141" i="83"/>
  <c r="AS142" i="83"/>
  <c r="AS143" i="83"/>
  <c r="AS145" i="83"/>
  <c r="AS146" i="83"/>
  <c r="AS147" i="83"/>
  <c r="AS149" i="83"/>
  <c r="AS150" i="83"/>
  <c r="AS151" i="83"/>
  <c r="AS153" i="83"/>
  <c r="AS154" i="83"/>
  <c r="AS155" i="83"/>
  <c r="AS157" i="83"/>
  <c r="AS158" i="83"/>
  <c r="AS159" i="83"/>
  <c r="AS161" i="83"/>
  <c r="AS162" i="83"/>
  <c r="AS163" i="83"/>
  <c r="AS165" i="83"/>
  <c r="AS166" i="83"/>
  <c r="AS167" i="83"/>
  <c r="AS169" i="83"/>
  <c r="AS170" i="83"/>
  <c r="AS171" i="83"/>
  <c r="AS173" i="83"/>
  <c r="AS174" i="83"/>
  <c r="AS175" i="83"/>
  <c r="AS177" i="83"/>
  <c r="AS178" i="83"/>
  <c r="AS179" i="83"/>
  <c r="AS181" i="83"/>
  <c r="AS182" i="83"/>
  <c r="AS183" i="83"/>
  <c r="AS185" i="83"/>
  <c r="AS186" i="83"/>
  <c r="AS187" i="83"/>
  <c r="AS189" i="83"/>
  <c r="AS190" i="83"/>
  <c r="AS191" i="83"/>
  <c r="AS193" i="83"/>
  <c r="AS194" i="83"/>
  <c r="AS195" i="83"/>
  <c r="AS197" i="83"/>
  <c r="AS198" i="83"/>
  <c r="AS199" i="83"/>
  <c r="AS201" i="83"/>
  <c r="AS202" i="83"/>
  <c r="AS203" i="83"/>
  <c r="AS205" i="83"/>
  <c r="AS206" i="83"/>
  <c r="AS207" i="83"/>
  <c r="AS209" i="83"/>
  <c r="AS210" i="83"/>
  <c r="AS211" i="83"/>
  <c r="AS213" i="83"/>
  <c r="AS214" i="83"/>
  <c r="AS215" i="83"/>
  <c r="AS217" i="83"/>
  <c r="AS218" i="83"/>
  <c r="AS219" i="83"/>
  <c r="AS221" i="83"/>
  <c r="AS222" i="83"/>
  <c r="AS223" i="83"/>
  <c r="AS225" i="83"/>
  <c r="AS226" i="83"/>
  <c r="AS227" i="83"/>
  <c r="AS229" i="83"/>
  <c r="AS230" i="83"/>
  <c r="AS231" i="83"/>
  <c r="AS233" i="83"/>
  <c r="AS234" i="83"/>
  <c r="AS235" i="83"/>
  <c r="AS237" i="83"/>
  <c r="AS238" i="83"/>
  <c r="AS239" i="83"/>
  <c r="AS241" i="83"/>
  <c r="AS242" i="83"/>
  <c r="AS243" i="83"/>
  <c r="AS245" i="83"/>
  <c r="AS246" i="83"/>
  <c r="AS247" i="83"/>
  <c r="AS249" i="83"/>
  <c r="AS250" i="83"/>
  <c r="AS251" i="83"/>
  <c r="AS253" i="83"/>
  <c r="AS254" i="83"/>
  <c r="AS255" i="83"/>
  <c r="AS257" i="83"/>
  <c r="AS258" i="83"/>
  <c r="AS259" i="83"/>
  <c r="AS261" i="83"/>
  <c r="AS262" i="83"/>
  <c r="AS263" i="83"/>
  <c r="AS265" i="83"/>
  <c r="AS266" i="83"/>
  <c r="AS267" i="83"/>
  <c r="AS269" i="83"/>
  <c r="AS270" i="83"/>
  <c r="AS271" i="83"/>
  <c r="AS273" i="83"/>
  <c r="AS274" i="83"/>
  <c r="AS275" i="83"/>
  <c r="AS277" i="83"/>
  <c r="AS278" i="83"/>
  <c r="AS279" i="83"/>
  <c r="AS281" i="83"/>
  <c r="AS282" i="83"/>
  <c r="AS283" i="83"/>
  <c r="AS285" i="83"/>
  <c r="AS286" i="83"/>
  <c r="AS287" i="83"/>
  <c r="AS289" i="83"/>
  <c r="AS290" i="83"/>
  <c r="AS291" i="83"/>
  <c r="AS293" i="83"/>
  <c r="AS294" i="83"/>
  <c r="AS295" i="83"/>
  <c r="AS297" i="83"/>
  <c r="AS298" i="83"/>
  <c r="AS299" i="83"/>
  <c r="AS301" i="83"/>
  <c r="AS302" i="83"/>
  <c r="AS303" i="83"/>
  <c r="AS305" i="83"/>
  <c r="AS306" i="83"/>
  <c r="AS307" i="83"/>
  <c r="AS309" i="83"/>
  <c r="AS310" i="83"/>
  <c r="AS311" i="83"/>
  <c r="AS313" i="83"/>
  <c r="AS314" i="83"/>
  <c r="AS315" i="83"/>
  <c r="AS317" i="83"/>
  <c r="AS318" i="83"/>
  <c r="AS319" i="83"/>
  <c r="AS321" i="83"/>
  <c r="AS322" i="83"/>
  <c r="AS323" i="83"/>
  <c r="AS325" i="83"/>
  <c r="AS326" i="83"/>
  <c r="AS327" i="83"/>
  <c r="AS329" i="83"/>
  <c r="AS330" i="83"/>
  <c r="AS331" i="83"/>
  <c r="AS333" i="83"/>
  <c r="AS334" i="83"/>
  <c r="AS335" i="83"/>
  <c r="AS337" i="83"/>
  <c r="AS338" i="83"/>
  <c r="AS339" i="83"/>
  <c r="AS341" i="83"/>
  <c r="AS342" i="83"/>
  <c r="AS343" i="83"/>
  <c r="AS345" i="83"/>
  <c r="AS346" i="83"/>
  <c r="AS347" i="83"/>
  <c r="AS349" i="83"/>
  <c r="AS350" i="83"/>
  <c r="AS351" i="83"/>
  <c r="AS353" i="83"/>
  <c r="AS354" i="83"/>
  <c r="AS355" i="83"/>
  <c r="AS357" i="83"/>
  <c r="AS358" i="83"/>
  <c r="AS359" i="83"/>
  <c r="AS361" i="83"/>
  <c r="AS362" i="83"/>
  <c r="AS363" i="83"/>
  <c r="AS365" i="83"/>
  <c r="AS366" i="83"/>
  <c r="AS367" i="83"/>
  <c r="AS369" i="83"/>
  <c r="AS370" i="83"/>
  <c r="AS371" i="83"/>
  <c r="AS373" i="83"/>
  <c r="AS374" i="83"/>
  <c r="AS375" i="83"/>
  <c r="AS377" i="83"/>
  <c r="AS378" i="83"/>
  <c r="AS379" i="83"/>
  <c r="AS381" i="83"/>
  <c r="AS382" i="83"/>
  <c r="AS383" i="83"/>
  <c r="AS385" i="83"/>
  <c r="AS386" i="83"/>
  <c r="AS387" i="83"/>
  <c r="AS389" i="83"/>
  <c r="AS390" i="83"/>
  <c r="AS391" i="83"/>
  <c r="AS393" i="83"/>
  <c r="AS394" i="83"/>
  <c r="AS395" i="83"/>
  <c r="AS397" i="83"/>
  <c r="AS398" i="83"/>
  <c r="AS399" i="83"/>
  <c r="AS401" i="83"/>
  <c r="AS402" i="83"/>
  <c r="AS403" i="83"/>
  <c r="AS405" i="83"/>
  <c r="AS406" i="83"/>
  <c r="AS407" i="83"/>
  <c r="AS409" i="83"/>
  <c r="AS410" i="83"/>
  <c r="AS411" i="83"/>
  <c r="AM16" i="83"/>
  <c r="BI410" i="83" l="1"/>
  <c r="BI406" i="83"/>
  <c r="BI402" i="83"/>
  <c r="BI398" i="83"/>
  <c r="BI394" i="83"/>
  <c r="BI390" i="83"/>
  <c r="BI386" i="83"/>
  <c r="BI382" i="83"/>
  <c r="BI378" i="83"/>
  <c r="BI374" i="83"/>
  <c r="BI370" i="83"/>
  <c r="BI366" i="83"/>
  <c r="BI362" i="83"/>
  <c r="BI358" i="83"/>
  <c r="BI354" i="83"/>
  <c r="BI350" i="83"/>
  <c r="BI346" i="83"/>
  <c r="BI342" i="83"/>
  <c r="BI338" i="83"/>
  <c r="BI334" i="83"/>
  <c r="BI330" i="83"/>
  <c r="BI326" i="83"/>
  <c r="BI322" i="83"/>
  <c r="BI318" i="83"/>
  <c r="BI314" i="83"/>
  <c r="BI310" i="83"/>
  <c r="BI306" i="83"/>
  <c r="BI302" i="83"/>
  <c r="BI298" i="83"/>
  <c r="BI294" i="83"/>
  <c r="BI290" i="83"/>
  <c r="BI286" i="83"/>
  <c r="BI282" i="83"/>
  <c r="BI278" i="83"/>
  <c r="BI274" i="83"/>
  <c r="BI270" i="83"/>
  <c r="BI266" i="83"/>
  <c r="BI262" i="83"/>
  <c r="BI258" i="83"/>
  <c r="BI254" i="83"/>
  <c r="BI250" i="83"/>
  <c r="BI246" i="83"/>
  <c r="BI242" i="83"/>
  <c r="BI238" i="83"/>
  <c r="BI234" i="83"/>
  <c r="BI230" i="83"/>
  <c r="BI226" i="83"/>
  <c r="BI222" i="83"/>
  <c r="BI218" i="83"/>
  <c r="BI214" i="83"/>
  <c r="BI210" i="83"/>
  <c r="BI206" i="83"/>
  <c r="BI202" i="83"/>
  <c r="BI198" i="83"/>
  <c r="BI194" i="83"/>
  <c r="BI190" i="83"/>
  <c r="BI186" i="83"/>
  <c r="BI182" i="83"/>
  <c r="BI178" i="83"/>
  <c r="BI174" i="83"/>
  <c r="BI170" i="83"/>
  <c r="BI166" i="83"/>
  <c r="BI162" i="83"/>
  <c r="BI158" i="83"/>
  <c r="BI154" i="83"/>
  <c r="BI150" i="83"/>
  <c r="BI146" i="83"/>
  <c r="BI142" i="83"/>
  <c r="BI138" i="83"/>
  <c r="BI134" i="83"/>
  <c r="BI130" i="83"/>
  <c r="BI126" i="83"/>
  <c r="BI122" i="83"/>
  <c r="BI118" i="83"/>
  <c r="BI114" i="83"/>
  <c r="BI110" i="83"/>
  <c r="BI106" i="83"/>
  <c r="BI102" i="83"/>
  <c r="BI98" i="83"/>
  <c r="BI94" i="83"/>
  <c r="BI90" i="83"/>
  <c r="BI86" i="83"/>
  <c r="BI82" i="83"/>
  <c r="BI78" i="83"/>
  <c r="BI74" i="83"/>
  <c r="BI70" i="83"/>
  <c r="BI66" i="83"/>
  <c r="BI62" i="83"/>
  <c r="BI58" i="83"/>
  <c r="BI54" i="83"/>
  <c r="BI50" i="83"/>
  <c r="BI46" i="83"/>
  <c r="BI42" i="83"/>
  <c r="BI38" i="83"/>
  <c r="BI34" i="83"/>
  <c r="BI30" i="83"/>
  <c r="BI26" i="83"/>
  <c r="BI22" i="83"/>
  <c r="BI18" i="83"/>
  <c r="BH18" i="83"/>
  <c r="BH22" i="83"/>
  <c r="BH26" i="83"/>
  <c r="BH30" i="83"/>
  <c r="BH34" i="83"/>
  <c r="BH38" i="83"/>
  <c r="BH42" i="83"/>
  <c r="BH46" i="83"/>
  <c r="BH50" i="83"/>
  <c r="BH54" i="83"/>
  <c r="BH58" i="83"/>
  <c r="BH62" i="83"/>
  <c r="BH66" i="83"/>
  <c r="BH70" i="83"/>
  <c r="BH74" i="83"/>
  <c r="BH78" i="83"/>
  <c r="BH82" i="83"/>
  <c r="BH86" i="83"/>
  <c r="BH90" i="83"/>
  <c r="BH94" i="83"/>
  <c r="BH98" i="83"/>
  <c r="BH102" i="83"/>
  <c r="BH106" i="83"/>
  <c r="BH110" i="83"/>
  <c r="BH114" i="83"/>
  <c r="BH118" i="83"/>
  <c r="BH122" i="83"/>
  <c r="BH126" i="83"/>
  <c r="BH130" i="83"/>
  <c r="BH134" i="83"/>
  <c r="BH138" i="83"/>
  <c r="BH142" i="83"/>
  <c r="BH146" i="83"/>
  <c r="BH150" i="83"/>
  <c r="BH154" i="83"/>
  <c r="BH158" i="83"/>
  <c r="BH162" i="83"/>
  <c r="BH166" i="83"/>
  <c r="BH170" i="83"/>
  <c r="BH174" i="83"/>
  <c r="BH178" i="83"/>
  <c r="BH182" i="83"/>
  <c r="BH186" i="83"/>
  <c r="BH190" i="83"/>
  <c r="BH194" i="83"/>
  <c r="BH198" i="83"/>
  <c r="BH202" i="83"/>
  <c r="BH206" i="83"/>
  <c r="BH210" i="83"/>
  <c r="BH214" i="83"/>
  <c r="BH218" i="83"/>
  <c r="BH222" i="83"/>
  <c r="BH226" i="83"/>
  <c r="BH230" i="83"/>
  <c r="BH234" i="83"/>
  <c r="BH238" i="83"/>
  <c r="BH242" i="83"/>
  <c r="BH246" i="83"/>
  <c r="BH250" i="83"/>
  <c r="BH254" i="83"/>
  <c r="BH258" i="83"/>
  <c r="BH262" i="83"/>
  <c r="BH266" i="83"/>
  <c r="BH270" i="83"/>
  <c r="BH274" i="83"/>
  <c r="BH278" i="83"/>
  <c r="BH282" i="83"/>
  <c r="BH286" i="83"/>
  <c r="BH290" i="83"/>
  <c r="BH294" i="83"/>
  <c r="BH298" i="83"/>
  <c r="BH302" i="83"/>
  <c r="BH306" i="83"/>
  <c r="BH310" i="83"/>
  <c r="BH314" i="83"/>
  <c r="BH318" i="83"/>
  <c r="BH322" i="83"/>
  <c r="BH326" i="83"/>
  <c r="BH330" i="83"/>
  <c r="BH334" i="83"/>
  <c r="BH338" i="83"/>
  <c r="BH342" i="83"/>
  <c r="BH346" i="83"/>
  <c r="BH350" i="83"/>
  <c r="BH354" i="83"/>
  <c r="BH358" i="83"/>
  <c r="BH362" i="83"/>
  <c r="BH366" i="83"/>
  <c r="BH370" i="83"/>
  <c r="BH374" i="83"/>
  <c r="BH378" i="83"/>
  <c r="BH382" i="83"/>
  <c r="BH386" i="83"/>
  <c r="BH390" i="83"/>
  <c r="BH394" i="83"/>
  <c r="BH398" i="83"/>
  <c r="BH402" i="83"/>
  <c r="BH406" i="83"/>
  <c r="BH410" i="83"/>
  <c r="BI14" i="83"/>
  <c r="AX410" i="83"/>
  <c r="AX406" i="83"/>
  <c r="AX402" i="83"/>
  <c r="AX398" i="83"/>
  <c r="AX394" i="83"/>
  <c r="AX390" i="83"/>
  <c r="AX386" i="83"/>
  <c r="AX382" i="83"/>
  <c r="AX378" i="83"/>
  <c r="AX374" i="83"/>
  <c r="AX370" i="83"/>
  <c r="AX366" i="83"/>
  <c r="AX362" i="83"/>
  <c r="AX358" i="83"/>
  <c r="AX354" i="83"/>
  <c r="AX350" i="83"/>
  <c r="AX346" i="83"/>
  <c r="AX342" i="83"/>
  <c r="AX338" i="83"/>
  <c r="AX334" i="83"/>
  <c r="AX330" i="83"/>
  <c r="AX326" i="83"/>
  <c r="AX322" i="83"/>
  <c r="AX318" i="83"/>
  <c r="AX314" i="83"/>
  <c r="AX310" i="83"/>
  <c r="AX306" i="83"/>
  <c r="AX302" i="83"/>
  <c r="AX298" i="83"/>
  <c r="AX294" i="83"/>
  <c r="AX290" i="83"/>
  <c r="AX286" i="83"/>
  <c r="AX282" i="83"/>
  <c r="AX278" i="83"/>
  <c r="AX274" i="83"/>
  <c r="AX270" i="83"/>
  <c r="AX262" i="83"/>
  <c r="AX258" i="83"/>
  <c r="AX254" i="83"/>
  <c r="AX250" i="83"/>
  <c r="AX246" i="83"/>
  <c r="AX242" i="83"/>
  <c r="AX238" i="83"/>
  <c r="AX234" i="83"/>
  <c r="AX230" i="83"/>
  <c r="AX226" i="83"/>
  <c r="AX222" i="83"/>
  <c r="AX218" i="83"/>
  <c r="AX214" i="83"/>
  <c r="AX210" i="83"/>
  <c r="AX206" i="83"/>
  <c r="AX202" i="83"/>
  <c r="AX198" i="83"/>
  <c r="AX194" i="83"/>
  <c r="AX190" i="83"/>
  <c r="AX186" i="83"/>
  <c r="AX182" i="83"/>
  <c r="AX170" i="83"/>
  <c r="AX178" i="83"/>
  <c r="AX174" i="83"/>
  <c r="AX166" i="83"/>
  <c r="AX162" i="83"/>
  <c r="AX158" i="83"/>
  <c r="AX154" i="83"/>
  <c r="AX150" i="83"/>
  <c r="AX142" i="83"/>
  <c r="AX138" i="83"/>
  <c r="AX134" i="83"/>
  <c r="AX130" i="83"/>
  <c r="AX126" i="83"/>
  <c r="AX122" i="83"/>
  <c r="AX118" i="83"/>
  <c r="AX114" i="83"/>
  <c r="AX110" i="83"/>
  <c r="AX106" i="83"/>
  <c r="AX102" i="83"/>
  <c r="AX94" i="83"/>
  <c r="AX90" i="83"/>
  <c r="AX86" i="83"/>
  <c r="AX82" i="83"/>
  <c r="AX78" i="83"/>
  <c r="AX74" i="83"/>
  <c r="AX70" i="83"/>
  <c r="AX66" i="83"/>
  <c r="AX62" i="83"/>
  <c r="AX58" i="83"/>
  <c r="AX54" i="83"/>
  <c r="AX50" i="83"/>
  <c r="AX46" i="83"/>
  <c r="AX42" i="83"/>
  <c r="AX38" i="83"/>
  <c r="AX34" i="83"/>
  <c r="AX30" i="83"/>
  <c r="AX26" i="83"/>
  <c r="AS17" i="90"/>
  <c r="U26" i="90"/>
  <c r="U28" i="90"/>
  <c r="U30" i="90"/>
  <c r="U32" i="90"/>
  <c r="U34" i="90"/>
  <c r="U36" i="90"/>
  <c r="U38" i="90"/>
  <c r="U40" i="90"/>
  <c r="U42" i="90"/>
  <c r="U44" i="90"/>
  <c r="U46" i="90"/>
  <c r="U48" i="90"/>
  <c r="U50" i="90"/>
  <c r="U52" i="90"/>
  <c r="U54" i="90"/>
  <c r="U56" i="90"/>
  <c r="U58" i="90"/>
  <c r="U60" i="90"/>
  <c r="U62" i="90"/>
  <c r="U64" i="90"/>
  <c r="U66" i="90"/>
  <c r="U68" i="90"/>
  <c r="U70" i="90"/>
  <c r="U72" i="90"/>
  <c r="U74" i="90"/>
  <c r="U76" i="90"/>
  <c r="U78" i="90"/>
  <c r="U80" i="90"/>
  <c r="U82" i="90"/>
  <c r="U84" i="90"/>
  <c r="U86" i="90"/>
  <c r="U88" i="90"/>
  <c r="U90" i="90"/>
  <c r="U92" i="90"/>
  <c r="U94" i="90"/>
  <c r="U96" i="90"/>
  <c r="U98" i="90"/>
  <c r="U100" i="90"/>
  <c r="U102" i="90"/>
  <c r="U104" i="90"/>
  <c r="U106" i="90"/>
  <c r="U108" i="90"/>
  <c r="U110" i="90"/>
  <c r="U112" i="90"/>
  <c r="U114" i="90"/>
  <c r="U116" i="90"/>
  <c r="U118" i="90"/>
  <c r="U120" i="90"/>
  <c r="U122" i="90"/>
  <c r="U124" i="90"/>
  <c r="U126" i="90"/>
  <c r="U128" i="90"/>
  <c r="U130" i="90"/>
  <c r="U132" i="90"/>
  <c r="U134" i="90"/>
  <c r="U136" i="90"/>
  <c r="U138" i="90"/>
  <c r="U140" i="90"/>
  <c r="U142" i="90"/>
  <c r="U144" i="90"/>
  <c r="U146" i="90"/>
  <c r="U148" i="90"/>
  <c r="U150" i="90"/>
  <c r="U152" i="90"/>
  <c r="U154" i="90"/>
  <c r="U156" i="90"/>
  <c r="U158" i="90"/>
  <c r="U160" i="90"/>
  <c r="U162" i="90"/>
  <c r="U164" i="90"/>
  <c r="U166" i="90"/>
  <c r="U168" i="90"/>
  <c r="U170" i="90"/>
  <c r="U172" i="90"/>
  <c r="U174" i="90"/>
  <c r="U176" i="90"/>
  <c r="U178" i="90"/>
  <c r="U180" i="90"/>
  <c r="U182" i="90"/>
  <c r="U184" i="90"/>
  <c r="U186" i="90"/>
  <c r="U188" i="90"/>
  <c r="U190" i="90"/>
  <c r="U192" i="90"/>
  <c r="U194" i="90"/>
  <c r="U196" i="90"/>
  <c r="U198" i="90"/>
  <c r="U200" i="90"/>
  <c r="U202" i="90"/>
  <c r="U204" i="90"/>
  <c r="U206" i="90"/>
  <c r="U208" i="90"/>
  <c r="U210" i="90"/>
  <c r="U212" i="90"/>
  <c r="U214" i="90"/>
  <c r="U216" i="90"/>
  <c r="U218" i="90"/>
  <c r="U220" i="90"/>
  <c r="U222" i="90"/>
  <c r="U224" i="90"/>
  <c r="U226" i="90"/>
  <c r="U228" i="90"/>
  <c r="U230" i="90"/>
  <c r="U232" i="90"/>
  <c r="U234" i="90"/>
  <c r="U236" i="90"/>
  <c r="U238" i="90"/>
  <c r="U240" i="90"/>
  <c r="U242" i="90"/>
  <c r="U244" i="90"/>
  <c r="U246" i="90"/>
  <c r="U248" i="90"/>
  <c r="U250" i="90"/>
  <c r="U252" i="90"/>
  <c r="U254" i="90"/>
  <c r="U256" i="90"/>
  <c r="U258" i="90"/>
  <c r="U260" i="90"/>
  <c r="U262" i="90"/>
  <c r="U264" i="90"/>
  <c r="U266" i="90"/>
  <c r="U268" i="90"/>
  <c r="U270" i="90"/>
  <c r="U272" i="90"/>
  <c r="U274" i="90"/>
  <c r="U276" i="90"/>
  <c r="U278" i="90"/>
  <c r="U280" i="90"/>
  <c r="U282" i="90"/>
  <c r="U284" i="90"/>
  <c r="U286" i="90"/>
  <c r="U288" i="90"/>
  <c r="U290" i="90"/>
  <c r="U292" i="90"/>
  <c r="U294" i="90"/>
  <c r="U296" i="90"/>
  <c r="U298" i="90"/>
  <c r="U300" i="90"/>
  <c r="U302" i="90"/>
  <c r="U304" i="90"/>
  <c r="U306" i="90"/>
  <c r="U308" i="90"/>
  <c r="U310" i="90"/>
  <c r="U312" i="90"/>
  <c r="U314" i="90"/>
  <c r="U316" i="90"/>
  <c r="U318" i="90"/>
  <c r="U320" i="90"/>
  <c r="U322" i="90"/>
  <c r="U324" i="90"/>
  <c r="U326" i="90"/>
  <c r="U328" i="90"/>
  <c r="U330" i="90"/>
  <c r="U332" i="90"/>
  <c r="U334" i="90"/>
  <c r="U336" i="90"/>
  <c r="U338" i="90"/>
  <c r="U340" i="90"/>
  <c r="U342" i="90"/>
  <c r="U344" i="90"/>
  <c r="U346" i="90"/>
  <c r="U348" i="90"/>
  <c r="U350" i="90"/>
  <c r="U352" i="90"/>
  <c r="U354" i="90"/>
  <c r="U356" i="90"/>
  <c r="U358" i="90"/>
  <c r="U360" i="90"/>
  <c r="U362" i="90"/>
  <c r="U364" i="90"/>
  <c r="U366" i="90"/>
  <c r="U368" i="90"/>
  <c r="U370" i="90"/>
  <c r="U372" i="90"/>
  <c r="U374" i="90"/>
  <c r="U376" i="90"/>
  <c r="U378" i="90"/>
  <c r="U380" i="90"/>
  <c r="U382" i="90"/>
  <c r="U384" i="90"/>
  <c r="U386" i="90"/>
  <c r="U388" i="90"/>
  <c r="U390" i="90"/>
  <c r="U392" i="90"/>
  <c r="U394" i="90"/>
  <c r="U396" i="90"/>
  <c r="U398" i="90"/>
  <c r="U400" i="90"/>
  <c r="U402" i="90"/>
  <c r="U404" i="90"/>
  <c r="U406" i="90"/>
  <c r="U408" i="90"/>
  <c r="U410" i="90"/>
  <c r="U412" i="90"/>
  <c r="AQ412" i="83"/>
  <c r="M15" i="83" l="1"/>
  <c r="AV17" i="9"/>
  <c r="AV20" i="9"/>
  <c r="AV23" i="9"/>
  <c r="AV26" i="9"/>
  <c r="AV29" i="9"/>
  <c r="AV32" i="9"/>
  <c r="AV35" i="9"/>
  <c r="AV38" i="9"/>
  <c r="AV41" i="9"/>
  <c r="AV44" i="9"/>
  <c r="AV47" i="9"/>
  <c r="AV50" i="9"/>
  <c r="AV53" i="9"/>
  <c r="AV56" i="9"/>
  <c r="AV59" i="9"/>
  <c r="AV62" i="9"/>
  <c r="AV65" i="9"/>
  <c r="AV68" i="9"/>
  <c r="AV71" i="9"/>
  <c r="AV74" i="9"/>
  <c r="AV77" i="9"/>
  <c r="AV80" i="9"/>
  <c r="AV83" i="9"/>
  <c r="AV86" i="9"/>
  <c r="AV89" i="9"/>
  <c r="AV92" i="9"/>
  <c r="AV95" i="9"/>
  <c r="AV98" i="9"/>
  <c r="AV101" i="9"/>
  <c r="AV104" i="9"/>
  <c r="AV107" i="9"/>
  <c r="AV110" i="9"/>
  <c r="AV113" i="9"/>
  <c r="AV116" i="9"/>
  <c r="AV119" i="9"/>
  <c r="AV122" i="9"/>
  <c r="AV125" i="9"/>
  <c r="AV128" i="9"/>
  <c r="AV131" i="9"/>
  <c r="AV134" i="9"/>
  <c r="AV137" i="9"/>
  <c r="AV140" i="9"/>
  <c r="AV143" i="9"/>
  <c r="AV146" i="9"/>
  <c r="AV149" i="9"/>
  <c r="AV152" i="9"/>
  <c r="AV155" i="9"/>
  <c r="AV158" i="9"/>
  <c r="AV161" i="9"/>
  <c r="AV164" i="9"/>
  <c r="AV167" i="9"/>
  <c r="AV170" i="9"/>
  <c r="AV173" i="9"/>
  <c r="AV176" i="9"/>
  <c r="AV179" i="9"/>
  <c r="AV182" i="9"/>
  <c r="AV185" i="9"/>
  <c r="AV188" i="9"/>
  <c r="AV191" i="9"/>
  <c r="AV194" i="9"/>
  <c r="AV197" i="9"/>
  <c r="AV200" i="9"/>
  <c r="AV203" i="9"/>
  <c r="AV206" i="9"/>
  <c r="AV209" i="9"/>
  <c r="AV212" i="9"/>
  <c r="AV215" i="9"/>
  <c r="AV218" i="9"/>
  <c r="AV221" i="9"/>
  <c r="AV224" i="9"/>
  <c r="AV227" i="9"/>
  <c r="AV230" i="9"/>
  <c r="AV233" i="9"/>
  <c r="AV236" i="9"/>
  <c r="AV239" i="9"/>
  <c r="AV242" i="9"/>
  <c r="AV245" i="9"/>
  <c r="AV248" i="9"/>
  <c r="AV251" i="9"/>
  <c r="AV254" i="9"/>
  <c r="AV257" i="9"/>
  <c r="AV260" i="9"/>
  <c r="AV263" i="9"/>
  <c r="AV266" i="9"/>
  <c r="AV269" i="9"/>
  <c r="AV272" i="9"/>
  <c r="AV275" i="9"/>
  <c r="AV278" i="9"/>
  <c r="AV281" i="9"/>
  <c r="AV284" i="9"/>
  <c r="AV287" i="9"/>
  <c r="AV290" i="9"/>
  <c r="AV293" i="9"/>
  <c r="AV296" i="9"/>
  <c r="AV299" i="9"/>
  <c r="AV302" i="9"/>
  <c r="AV305" i="9"/>
  <c r="AV308" i="9"/>
  <c r="AV311" i="9"/>
  <c r="AV14" i="9"/>
  <c r="AJ412" i="90" l="1"/>
  <c r="AL412" i="90"/>
  <c r="AK18" i="90"/>
  <c r="AL20" i="90"/>
  <c r="AK22" i="90"/>
  <c r="AL24" i="90"/>
  <c r="AK26" i="90"/>
  <c r="AJ28" i="90"/>
  <c r="AL28" i="90"/>
  <c r="AK30" i="90"/>
  <c r="AJ32" i="90"/>
  <c r="AL32" i="90"/>
  <c r="AK34" i="90"/>
  <c r="AJ36" i="90"/>
  <c r="AL36" i="90"/>
  <c r="AK38" i="90"/>
  <c r="AJ40" i="90"/>
  <c r="AL40" i="90"/>
  <c r="AK42" i="90"/>
  <c r="AJ44" i="90"/>
  <c r="AL44" i="90"/>
  <c r="AK46" i="90"/>
  <c r="AJ48" i="90"/>
  <c r="AL48" i="90"/>
  <c r="AK50" i="90"/>
  <c r="AJ52" i="90"/>
  <c r="AL52" i="90"/>
  <c r="AK54" i="90"/>
  <c r="AJ56" i="90"/>
  <c r="AL56" i="90"/>
  <c r="AK58" i="90"/>
  <c r="AJ60" i="90"/>
  <c r="AL60" i="90"/>
  <c r="AK62" i="90"/>
  <c r="AJ64" i="90"/>
  <c r="AL64" i="90"/>
  <c r="AK66" i="90"/>
  <c r="AJ68" i="90"/>
  <c r="AL68" i="90"/>
  <c r="AK70" i="90"/>
  <c r="AJ72" i="90"/>
  <c r="AL72" i="90"/>
  <c r="AK74" i="90"/>
  <c r="AJ76" i="90"/>
  <c r="AL76" i="90"/>
  <c r="AK78" i="90"/>
  <c r="AJ80" i="90"/>
  <c r="AL80" i="90"/>
  <c r="AK82" i="90"/>
  <c r="AJ84" i="90"/>
  <c r="AL84" i="90"/>
  <c r="AK86" i="90"/>
  <c r="AJ88" i="90"/>
  <c r="AL88" i="90"/>
  <c r="AK90" i="90"/>
  <c r="AJ92" i="90"/>
  <c r="AL92" i="90"/>
  <c r="AK94" i="90"/>
  <c r="AJ96" i="90"/>
  <c r="AL96" i="90"/>
  <c r="AK98" i="90"/>
  <c r="AJ100" i="90"/>
  <c r="AL100" i="90"/>
  <c r="AK102" i="90"/>
  <c r="AJ104" i="90"/>
  <c r="AL104" i="90"/>
  <c r="AK106" i="90"/>
  <c r="AJ108" i="90"/>
  <c r="AL108" i="90"/>
  <c r="AK110" i="90"/>
  <c r="AJ112" i="90"/>
  <c r="AL112" i="90"/>
  <c r="AK114" i="90"/>
  <c r="AJ116" i="90"/>
  <c r="AL116" i="90"/>
  <c r="AK118" i="90"/>
  <c r="AJ120" i="90"/>
  <c r="AL120" i="90"/>
  <c r="AK122" i="90"/>
  <c r="AJ124" i="90"/>
  <c r="AL124" i="90"/>
  <c r="AK126" i="90"/>
  <c r="AJ128" i="90"/>
  <c r="AL128" i="90"/>
  <c r="AK130" i="90"/>
  <c r="AJ132" i="90"/>
  <c r="AL132" i="90"/>
  <c r="AK134" i="90"/>
  <c r="AJ136" i="90"/>
  <c r="AL136" i="90"/>
  <c r="AK138" i="90"/>
  <c r="AJ140" i="90"/>
  <c r="AL140" i="90"/>
  <c r="AK142" i="90"/>
  <c r="AJ144" i="90"/>
  <c r="AL144" i="90"/>
  <c r="AK146" i="90"/>
  <c r="AJ148" i="90"/>
  <c r="AL148" i="90"/>
  <c r="AK150" i="90"/>
  <c r="AJ152" i="90"/>
  <c r="AL152" i="90"/>
  <c r="AK154" i="90"/>
  <c r="AJ156" i="90"/>
  <c r="AL156" i="90"/>
  <c r="AK158" i="90"/>
  <c r="AJ160" i="90"/>
  <c r="AL160" i="90"/>
  <c r="AK162" i="90"/>
  <c r="AJ164" i="90"/>
  <c r="AL164" i="90"/>
  <c r="AK166" i="90"/>
  <c r="AJ168" i="90"/>
  <c r="AL168" i="90"/>
  <c r="AK170" i="90"/>
  <c r="AJ172" i="90"/>
  <c r="AL172" i="90"/>
  <c r="AK174" i="90"/>
  <c r="AJ176" i="90"/>
  <c r="AL176" i="90"/>
  <c r="AK178" i="90"/>
  <c r="AJ180" i="90"/>
  <c r="AL180" i="90"/>
  <c r="AK182" i="90"/>
  <c r="AJ184" i="90"/>
  <c r="AL184" i="90"/>
  <c r="AK186" i="90"/>
  <c r="AJ188" i="90"/>
  <c r="AL188" i="90"/>
  <c r="AK190" i="90"/>
  <c r="AJ192" i="90"/>
  <c r="AL192" i="90"/>
  <c r="AK194" i="90"/>
  <c r="AJ196" i="90"/>
  <c r="AL196" i="90"/>
  <c r="AK198" i="90"/>
  <c r="AJ200" i="90"/>
  <c r="AL200" i="90"/>
  <c r="AK202" i="90"/>
  <c r="AJ204" i="90"/>
  <c r="AL204" i="90"/>
  <c r="AK206" i="90"/>
  <c r="AJ208" i="90"/>
  <c r="AL208" i="90"/>
  <c r="AK210" i="90"/>
  <c r="AJ212" i="90"/>
  <c r="AL212" i="90"/>
  <c r="AK214" i="90"/>
  <c r="AJ216" i="90"/>
  <c r="AL216" i="90"/>
  <c r="AK218" i="90"/>
  <c r="AJ220" i="90"/>
  <c r="AL220" i="90"/>
  <c r="AK222" i="90"/>
  <c r="AJ224" i="90"/>
  <c r="AL224" i="90"/>
  <c r="AK226" i="90"/>
  <c r="AJ228" i="90"/>
  <c r="AL228" i="90"/>
  <c r="AK230" i="90"/>
  <c r="AJ232" i="90"/>
  <c r="AL232" i="90"/>
  <c r="AK234" i="90"/>
  <c r="AJ236" i="90"/>
  <c r="AL236" i="90"/>
  <c r="AK238" i="90"/>
  <c r="AJ240" i="90"/>
  <c r="AL240" i="90"/>
  <c r="AK242" i="90"/>
  <c r="AJ244" i="90"/>
  <c r="AL244" i="90"/>
  <c r="AK246" i="90"/>
  <c r="AJ248" i="90"/>
  <c r="AL248" i="90"/>
  <c r="AK250" i="90"/>
  <c r="AJ252" i="90"/>
  <c r="AL252" i="90"/>
  <c r="AK254" i="90"/>
  <c r="AJ256" i="90"/>
  <c r="AL256" i="90"/>
  <c r="AK258" i="90"/>
  <c r="AJ260" i="90"/>
  <c r="AL260" i="90"/>
  <c r="AK262" i="90"/>
  <c r="AJ264" i="90"/>
  <c r="AL264" i="90"/>
  <c r="AK266" i="90"/>
  <c r="AJ268" i="90"/>
  <c r="AL268" i="90"/>
  <c r="AK270" i="90"/>
  <c r="AJ272" i="90"/>
  <c r="AL272" i="90"/>
  <c r="AK274" i="90"/>
  <c r="AJ276" i="90"/>
  <c r="AL276" i="90"/>
  <c r="AK278" i="90"/>
  <c r="AJ280" i="90"/>
  <c r="AL280" i="90"/>
  <c r="AK282" i="90"/>
  <c r="AJ284" i="90"/>
  <c r="AL284" i="90"/>
  <c r="AK286" i="90"/>
  <c r="AJ288" i="90"/>
  <c r="AL288" i="90"/>
  <c r="AK290" i="90"/>
  <c r="AJ292" i="90"/>
  <c r="AL292" i="90"/>
  <c r="AK294" i="90"/>
  <c r="AJ296" i="90"/>
  <c r="AL296" i="90"/>
  <c r="AK298" i="90"/>
  <c r="AJ300" i="90"/>
  <c r="AL300" i="90"/>
  <c r="AK302" i="90"/>
  <c r="AJ304" i="90"/>
  <c r="AL304" i="90"/>
  <c r="AK306" i="90"/>
  <c r="AJ308" i="90"/>
  <c r="AL308" i="90"/>
  <c r="AK310" i="90"/>
  <c r="AJ312" i="90"/>
  <c r="AL312" i="90"/>
  <c r="AK314" i="90"/>
  <c r="AJ316" i="90"/>
  <c r="AL316" i="90"/>
  <c r="AK318" i="90"/>
  <c r="AJ320" i="90"/>
  <c r="AL320" i="90"/>
  <c r="AK322" i="90"/>
  <c r="AJ324" i="90"/>
  <c r="AL324" i="90"/>
  <c r="AK326" i="90"/>
  <c r="AJ328" i="90"/>
  <c r="AL328" i="90"/>
  <c r="AK330" i="90"/>
  <c r="AJ332" i="90"/>
  <c r="AL332" i="90"/>
  <c r="AK334" i="90"/>
  <c r="AJ336" i="90"/>
  <c r="AL336" i="90"/>
  <c r="AK338" i="90"/>
  <c r="AJ340" i="90"/>
  <c r="AL340" i="90"/>
  <c r="AK342" i="90"/>
  <c r="AJ344" i="90"/>
  <c r="AL344" i="90"/>
  <c r="AK346" i="90"/>
  <c r="AJ348" i="90"/>
  <c r="AL348" i="90"/>
  <c r="AK350" i="90"/>
  <c r="AJ352" i="90"/>
  <c r="AL352" i="90"/>
  <c r="AK354" i="90"/>
  <c r="AJ356" i="90"/>
  <c r="AL356" i="90"/>
  <c r="AK358" i="90"/>
  <c r="AJ360" i="90"/>
  <c r="AL360" i="90"/>
  <c r="AK362" i="90"/>
  <c r="AJ364" i="90"/>
  <c r="AL364" i="90"/>
  <c r="AK366" i="90"/>
  <c r="AJ368" i="90"/>
  <c r="AL368" i="90"/>
  <c r="AK370" i="90"/>
  <c r="AJ372" i="90"/>
  <c r="AL372" i="90"/>
  <c r="AK374" i="90"/>
  <c r="AJ376" i="90"/>
  <c r="AL376" i="90"/>
  <c r="AK378" i="90"/>
  <c r="AJ380" i="90"/>
  <c r="AL380" i="90"/>
  <c r="AK382" i="90"/>
  <c r="AJ384" i="90"/>
  <c r="AL384" i="90"/>
  <c r="AK386" i="90"/>
  <c r="AJ388" i="90"/>
  <c r="AL388" i="90"/>
  <c r="AK390" i="90"/>
  <c r="AJ392" i="90"/>
  <c r="AL392" i="90"/>
  <c r="AK394" i="90"/>
  <c r="AJ396" i="90"/>
  <c r="AL396" i="90"/>
  <c r="AK398" i="90"/>
  <c r="AJ400" i="90"/>
  <c r="AL400" i="90"/>
  <c r="AK402" i="90"/>
  <c r="AJ404" i="90"/>
  <c r="AL404" i="90"/>
  <c r="AK406" i="90"/>
  <c r="AJ408" i="90"/>
  <c r="AL408" i="90"/>
  <c r="AK410" i="90"/>
  <c r="M14" i="83"/>
  <c r="AF16" i="9"/>
  <c r="AR14" i="9" s="1"/>
  <c r="AB55" i="73"/>
  <c r="AB54" i="73"/>
  <c r="L14" i="9" s="1"/>
  <c r="AF55" i="9" l="1"/>
  <c r="AR53" i="9" s="1"/>
  <c r="AF58" i="9"/>
  <c r="AR56" i="9" s="1"/>
  <c r="AF61" i="9"/>
  <c r="AR59" i="9" s="1"/>
  <c r="AF64" i="9"/>
  <c r="AR62" i="9" s="1"/>
  <c r="AF67" i="9"/>
  <c r="AR65" i="9" s="1"/>
  <c r="AF70" i="9"/>
  <c r="AR68" i="9" s="1"/>
  <c r="AF73" i="9"/>
  <c r="AR71" i="9" s="1"/>
  <c r="AF76" i="9"/>
  <c r="AR74" i="9" s="1"/>
  <c r="AF79" i="9"/>
  <c r="AR77" i="9" s="1"/>
  <c r="AF82" i="9"/>
  <c r="AR80" i="9" s="1"/>
  <c r="AF85" i="9"/>
  <c r="AR83" i="9" s="1"/>
  <c r="AF88" i="9"/>
  <c r="AR86" i="9" s="1"/>
  <c r="AF91" i="9"/>
  <c r="AR89" i="9" s="1"/>
  <c r="AF94" i="9"/>
  <c r="AR92" i="9" s="1"/>
  <c r="AF97" i="9"/>
  <c r="AR95" i="9" s="1"/>
  <c r="AF100" i="9"/>
  <c r="AR98" i="9" s="1"/>
  <c r="AF103" i="9"/>
  <c r="AR101" i="9" s="1"/>
  <c r="AF106" i="9"/>
  <c r="AR104" i="9" s="1"/>
  <c r="AF109" i="9"/>
  <c r="AR107" i="9" s="1"/>
  <c r="AF112" i="9"/>
  <c r="AR110" i="9" s="1"/>
  <c r="AF115" i="9"/>
  <c r="AR113" i="9" s="1"/>
  <c r="AF118" i="9"/>
  <c r="AR116" i="9" s="1"/>
  <c r="AF121" i="9"/>
  <c r="AR119" i="9" s="1"/>
  <c r="AF124" i="9"/>
  <c r="AR122" i="9" s="1"/>
  <c r="AF127" i="9"/>
  <c r="AR125" i="9" s="1"/>
  <c r="AF130" i="9"/>
  <c r="AR128" i="9" s="1"/>
  <c r="AF133" i="9"/>
  <c r="AR131" i="9" s="1"/>
  <c r="AF136" i="9"/>
  <c r="AR134" i="9" s="1"/>
  <c r="AF139" i="9"/>
  <c r="AR137" i="9" s="1"/>
  <c r="AF142" i="9"/>
  <c r="AR140" i="9" s="1"/>
  <c r="AF145" i="9"/>
  <c r="AR143" i="9" s="1"/>
  <c r="AF148" i="9"/>
  <c r="AR146" i="9" s="1"/>
  <c r="AF151" i="9"/>
  <c r="AR149" i="9" s="1"/>
  <c r="AF154" i="9"/>
  <c r="AR152" i="9" s="1"/>
  <c r="AF157" i="9"/>
  <c r="AR155" i="9" s="1"/>
  <c r="AF160" i="9"/>
  <c r="AR158" i="9" s="1"/>
  <c r="AF163" i="9"/>
  <c r="AR161" i="9" s="1"/>
  <c r="AF166" i="9"/>
  <c r="AR164" i="9" s="1"/>
  <c r="AF169" i="9"/>
  <c r="AR167" i="9" s="1"/>
  <c r="AF172" i="9"/>
  <c r="AR170" i="9" s="1"/>
  <c r="AF175" i="9"/>
  <c r="AR173" i="9" s="1"/>
  <c r="AF178" i="9"/>
  <c r="AR176" i="9" s="1"/>
  <c r="AF181" i="9"/>
  <c r="AR179" i="9" s="1"/>
  <c r="AF184" i="9"/>
  <c r="AR182" i="9" s="1"/>
  <c r="AF187" i="9"/>
  <c r="AR185" i="9" s="1"/>
  <c r="AF190" i="9"/>
  <c r="AR188" i="9" s="1"/>
  <c r="AF193" i="9"/>
  <c r="AR191" i="9" s="1"/>
  <c r="AF196" i="9"/>
  <c r="AR194" i="9" s="1"/>
  <c r="AF199" i="9"/>
  <c r="AR197" i="9" s="1"/>
  <c r="AF202" i="9"/>
  <c r="AR200" i="9" s="1"/>
  <c r="AF205" i="9"/>
  <c r="AR203" i="9" s="1"/>
  <c r="AF208" i="9"/>
  <c r="AR206" i="9" s="1"/>
  <c r="AF211" i="9"/>
  <c r="AR209" i="9" s="1"/>
  <c r="AF214" i="9"/>
  <c r="AR212" i="9" s="1"/>
  <c r="AF217" i="9"/>
  <c r="AR215" i="9" s="1"/>
  <c r="AF220" i="9"/>
  <c r="AR218" i="9" s="1"/>
  <c r="AF223" i="9"/>
  <c r="AR221" i="9" s="1"/>
  <c r="AF226" i="9"/>
  <c r="AR224" i="9" s="1"/>
  <c r="AF229" i="9"/>
  <c r="AR227" i="9" s="1"/>
  <c r="AF232" i="9"/>
  <c r="AR230" i="9" s="1"/>
  <c r="AF235" i="9"/>
  <c r="AR233" i="9" s="1"/>
  <c r="AF238" i="9"/>
  <c r="AR236" i="9" s="1"/>
  <c r="AF241" i="9"/>
  <c r="AR239" i="9" s="1"/>
  <c r="AF244" i="9"/>
  <c r="AR242" i="9" s="1"/>
  <c r="AF247" i="9"/>
  <c r="AR245" i="9" s="1"/>
  <c r="AF250" i="9"/>
  <c r="AR248" i="9" s="1"/>
  <c r="AF253" i="9"/>
  <c r="AR251" i="9" s="1"/>
  <c r="AF256" i="9"/>
  <c r="AR254" i="9" s="1"/>
  <c r="AF259" i="9"/>
  <c r="AR257" i="9" s="1"/>
  <c r="AF262" i="9"/>
  <c r="AR260" i="9" s="1"/>
  <c r="AF265" i="9"/>
  <c r="AR263" i="9" s="1"/>
  <c r="AF268" i="9"/>
  <c r="AR266" i="9" s="1"/>
  <c r="AF271" i="9"/>
  <c r="AR269" i="9" s="1"/>
  <c r="AF274" i="9"/>
  <c r="AR272" i="9" s="1"/>
  <c r="AF277" i="9"/>
  <c r="AR275" i="9" s="1"/>
  <c r="AF280" i="9"/>
  <c r="AR278" i="9" s="1"/>
  <c r="AF283" i="9"/>
  <c r="AR281" i="9" s="1"/>
  <c r="AF286" i="9"/>
  <c r="AR284" i="9" s="1"/>
  <c r="AF289" i="9"/>
  <c r="AR287" i="9" s="1"/>
  <c r="AF292" i="9"/>
  <c r="AR290" i="9" s="1"/>
  <c r="AF295" i="9"/>
  <c r="AR293" i="9" s="1"/>
  <c r="AF298" i="9"/>
  <c r="AR296" i="9" s="1"/>
  <c r="AF301" i="9"/>
  <c r="AR299" i="9" s="1"/>
  <c r="AF304" i="9"/>
  <c r="AR302" i="9" s="1"/>
  <c r="AF307" i="9"/>
  <c r="AR305" i="9" s="1"/>
  <c r="AF310" i="9"/>
  <c r="AR308" i="9" s="1"/>
  <c r="AF313" i="9"/>
  <c r="AR311" i="9" s="1"/>
  <c r="AF22" i="9"/>
  <c r="AR20" i="9" s="1"/>
  <c r="AF25" i="9"/>
  <c r="AR23" i="9" s="1"/>
  <c r="AF28" i="9"/>
  <c r="AR26" i="9" s="1"/>
  <c r="AF31" i="9"/>
  <c r="AR29" i="9" s="1"/>
  <c r="AF34" i="9"/>
  <c r="AR32" i="9" s="1"/>
  <c r="AF37" i="9"/>
  <c r="AR35" i="9" s="1"/>
  <c r="AF40" i="9"/>
  <c r="AR38" i="9" s="1"/>
  <c r="AF43" i="9"/>
  <c r="AR41" i="9" s="1"/>
  <c r="AF46" i="9"/>
  <c r="AR44" i="9" s="1"/>
  <c r="AF49" i="9"/>
  <c r="AR47" i="9" s="1"/>
  <c r="AF52" i="9"/>
  <c r="AR50" i="9" s="1"/>
  <c r="AR20" i="83"/>
  <c r="AA14" i="90"/>
  <c r="AK197" i="70"/>
  <c r="AR16" i="83"/>
  <c r="AK36" i="83" l="1"/>
  <c r="AK40" i="83"/>
  <c r="AK44" i="83"/>
  <c r="AK48" i="83"/>
  <c r="AK52" i="83"/>
  <c r="AK56" i="83"/>
  <c r="AK60" i="83"/>
  <c r="AK64" i="83"/>
  <c r="AK68" i="83"/>
  <c r="AK72" i="83"/>
  <c r="AK76" i="83"/>
  <c r="AK80" i="83"/>
  <c r="AK84" i="83"/>
  <c r="AK88" i="83"/>
  <c r="AK92" i="83"/>
  <c r="AK96" i="83"/>
  <c r="AK100" i="83"/>
  <c r="AK104" i="83"/>
  <c r="AK108" i="83"/>
  <c r="AK112" i="83"/>
  <c r="AK116" i="83"/>
  <c r="AK120" i="83"/>
  <c r="AK124" i="83"/>
  <c r="AK128" i="83"/>
  <c r="AK132" i="83"/>
  <c r="AK136" i="83"/>
  <c r="AK140" i="83"/>
  <c r="AK144" i="83"/>
  <c r="AK148" i="83"/>
  <c r="AK152" i="83"/>
  <c r="AK156" i="83"/>
  <c r="AK160" i="83"/>
  <c r="AK164" i="83"/>
  <c r="AK168" i="83"/>
  <c r="AK172" i="83"/>
  <c r="AK176" i="83"/>
  <c r="AK180" i="83"/>
  <c r="AK184" i="83"/>
  <c r="AK188" i="83"/>
  <c r="AK192" i="83"/>
  <c r="AK196" i="83"/>
  <c r="AK200" i="83"/>
  <c r="AK204" i="83"/>
  <c r="AK208" i="83"/>
  <c r="AK212" i="83"/>
  <c r="AK216" i="83"/>
  <c r="AK220" i="83"/>
  <c r="AK224" i="83"/>
  <c r="AK228" i="83"/>
  <c r="AK232" i="83"/>
  <c r="AK236" i="83"/>
  <c r="AK240" i="83"/>
  <c r="AK244" i="83"/>
  <c r="AK248" i="83"/>
  <c r="AK252" i="83"/>
  <c r="AK256" i="83"/>
  <c r="AK260" i="83"/>
  <c r="AK264" i="83"/>
  <c r="AK268" i="83"/>
  <c r="AK272" i="83"/>
  <c r="AK276" i="83"/>
  <c r="AK280" i="83"/>
  <c r="AK284" i="83"/>
  <c r="AK288" i="83"/>
  <c r="AK292" i="83"/>
  <c r="AK296" i="83"/>
  <c r="AK300" i="83"/>
  <c r="AK304" i="83"/>
  <c r="AK308" i="83"/>
  <c r="AK312" i="83"/>
  <c r="AK316" i="83"/>
  <c r="AK320" i="83"/>
  <c r="AK324" i="83"/>
  <c r="AK328" i="83"/>
  <c r="AK332" i="83"/>
  <c r="AK336" i="83"/>
  <c r="AK340" i="83"/>
  <c r="AK344" i="83"/>
  <c r="AK348" i="83"/>
  <c r="AK352" i="83"/>
  <c r="AK356" i="83"/>
  <c r="AK360" i="83"/>
  <c r="AK364" i="83"/>
  <c r="AK368" i="83"/>
  <c r="AK372" i="83"/>
  <c r="AK376" i="83"/>
  <c r="AK380" i="83"/>
  <c r="AK384" i="83"/>
  <c r="AK388" i="83"/>
  <c r="AK392" i="83"/>
  <c r="AK396" i="83"/>
  <c r="AK400" i="83"/>
  <c r="AK404" i="83"/>
  <c r="AK408" i="83"/>
  <c r="AK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Q38" i="90" l="1"/>
  <c r="AQ42" i="90"/>
  <c r="AQ46" i="90"/>
  <c r="AQ50" i="90"/>
  <c r="AQ54" i="90"/>
  <c r="AQ58" i="90"/>
  <c r="AQ62" i="90"/>
  <c r="AQ66" i="90"/>
  <c r="AQ70" i="90"/>
  <c r="AQ74" i="90"/>
  <c r="AQ78" i="90"/>
  <c r="AQ82" i="90"/>
  <c r="AQ86" i="90"/>
  <c r="AQ90" i="90"/>
  <c r="AQ94" i="90"/>
  <c r="AQ98" i="90"/>
  <c r="AQ102" i="90"/>
  <c r="AQ106" i="90"/>
  <c r="AQ110" i="90"/>
  <c r="AQ114" i="90"/>
  <c r="AQ118" i="90"/>
  <c r="AQ122" i="90"/>
  <c r="AQ126" i="90"/>
  <c r="AQ130" i="90"/>
  <c r="AQ134" i="90"/>
  <c r="AQ138" i="90"/>
  <c r="AQ142" i="90"/>
  <c r="AQ146" i="90"/>
  <c r="AQ150" i="90"/>
  <c r="AQ154" i="90"/>
  <c r="AQ158" i="90"/>
  <c r="AQ162" i="90"/>
  <c r="AQ166" i="90"/>
  <c r="AQ170" i="90"/>
  <c r="AQ174" i="90"/>
  <c r="AQ178" i="90"/>
  <c r="AQ182" i="90"/>
  <c r="AQ186" i="90"/>
  <c r="AQ190" i="90"/>
  <c r="AQ194" i="90"/>
  <c r="AQ198" i="90"/>
  <c r="AQ202" i="90"/>
  <c r="AQ206" i="90"/>
  <c r="AQ210" i="90"/>
  <c r="AQ214" i="90"/>
  <c r="AQ218" i="90"/>
  <c r="AQ222" i="90"/>
  <c r="AQ226" i="90"/>
  <c r="AQ230" i="90"/>
  <c r="AQ234" i="90"/>
  <c r="AQ238" i="90"/>
  <c r="AQ242" i="90"/>
  <c r="AQ246" i="90"/>
  <c r="AQ250" i="90"/>
  <c r="AQ254" i="90"/>
  <c r="AQ258" i="90"/>
  <c r="AQ262" i="90"/>
  <c r="AQ266" i="90"/>
  <c r="AQ270" i="90"/>
  <c r="AQ274" i="90"/>
  <c r="AQ278" i="90"/>
  <c r="AQ282" i="90"/>
  <c r="AQ286" i="90"/>
  <c r="AQ290" i="90"/>
  <c r="AQ294" i="90"/>
  <c r="AQ298" i="90"/>
  <c r="AQ302" i="90"/>
  <c r="AQ306" i="90"/>
  <c r="AQ310" i="90"/>
  <c r="AQ314" i="90"/>
  <c r="AQ318" i="90"/>
  <c r="AQ322" i="90"/>
  <c r="AQ326" i="90"/>
  <c r="AQ330" i="90"/>
  <c r="AQ334" i="90"/>
  <c r="AQ338" i="90"/>
  <c r="AQ342" i="90"/>
  <c r="AQ346" i="90"/>
  <c r="AQ350" i="90"/>
  <c r="AQ354" i="90"/>
  <c r="AQ358" i="90"/>
  <c r="AQ362" i="90"/>
  <c r="AQ366" i="90"/>
  <c r="AQ370" i="90"/>
  <c r="AQ374" i="90"/>
  <c r="AQ378" i="90"/>
  <c r="AQ382" i="90"/>
  <c r="AQ386" i="90"/>
  <c r="AQ390" i="90"/>
  <c r="AQ394" i="90"/>
  <c r="AQ398" i="90"/>
  <c r="AQ402" i="90"/>
  <c r="AQ406" i="90"/>
  <c r="AQ410" i="90"/>
  <c r="AO14" i="90"/>
  <c r="AQ18" i="90"/>
  <c r="AQ22" i="90"/>
  <c r="AQ26" i="90"/>
  <c r="AQ30" i="90"/>
  <c r="AQ34" i="90"/>
  <c r="AQ40" i="83"/>
  <c r="AQ44" i="83"/>
  <c r="AQ48" i="83"/>
  <c r="AQ52" i="83"/>
  <c r="AQ56" i="83"/>
  <c r="AQ60" i="83"/>
  <c r="AQ64" i="83"/>
  <c r="AQ68" i="83"/>
  <c r="AQ72" i="83"/>
  <c r="AQ76" i="83"/>
  <c r="AQ80" i="83"/>
  <c r="AQ84" i="83"/>
  <c r="AQ88" i="83"/>
  <c r="AQ92" i="83"/>
  <c r="AQ96" i="83"/>
  <c r="AQ100" i="83"/>
  <c r="AQ104" i="83"/>
  <c r="AQ108" i="83"/>
  <c r="AQ112" i="83"/>
  <c r="AQ116" i="83"/>
  <c r="AQ120" i="83"/>
  <c r="AQ124" i="83"/>
  <c r="AQ128" i="83"/>
  <c r="AQ132" i="83"/>
  <c r="AQ136" i="83"/>
  <c r="AQ140" i="83"/>
  <c r="AQ144" i="83"/>
  <c r="AQ148" i="83"/>
  <c r="AQ152" i="83"/>
  <c r="AQ156" i="83"/>
  <c r="AQ160" i="83"/>
  <c r="AQ164" i="83"/>
  <c r="AQ168" i="83"/>
  <c r="AQ172" i="83"/>
  <c r="AQ176" i="83"/>
  <c r="AQ180" i="83"/>
  <c r="AQ184" i="83"/>
  <c r="AQ188" i="83"/>
  <c r="AQ192" i="83"/>
  <c r="AQ196" i="83"/>
  <c r="AQ200" i="83"/>
  <c r="AQ204" i="83"/>
  <c r="AQ208" i="83"/>
  <c r="AQ212" i="83"/>
  <c r="AQ216" i="83"/>
  <c r="AQ220" i="83"/>
  <c r="AQ224" i="83"/>
  <c r="AQ228" i="83"/>
  <c r="AQ232" i="83"/>
  <c r="AQ236" i="83"/>
  <c r="AQ240" i="83"/>
  <c r="AQ244" i="83"/>
  <c r="AQ248" i="83"/>
  <c r="AQ252" i="83"/>
  <c r="AQ256" i="83"/>
  <c r="AQ260" i="83"/>
  <c r="AQ264" i="83"/>
  <c r="AQ268" i="83"/>
  <c r="AQ272" i="83"/>
  <c r="AQ276" i="83"/>
  <c r="AQ280" i="83"/>
  <c r="AQ284" i="83"/>
  <c r="AQ288" i="83"/>
  <c r="AQ292" i="83"/>
  <c r="AQ296" i="83"/>
  <c r="AQ300" i="83"/>
  <c r="AQ304" i="83"/>
  <c r="AQ308" i="83"/>
  <c r="AQ312" i="83"/>
  <c r="AQ316" i="83"/>
  <c r="AQ320" i="83"/>
  <c r="AQ324" i="83"/>
  <c r="AQ328" i="83"/>
  <c r="AQ332" i="83"/>
  <c r="AQ336" i="83"/>
  <c r="AQ340" i="83"/>
  <c r="AQ344" i="83"/>
  <c r="AQ348" i="83"/>
  <c r="AQ352" i="83"/>
  <c r="AQ356" i="83"/>
  <c r="AQ360" i="83"/>
  <c r="AQ364" i="83"/>
  <c r="AQ368" i="83"/>
  <c r="AQ372" i="83"/>
  <c r="AQ376" i="83"/>
  <c r="AQ380" i="83"/>
  <c r="AQ384" i="83"/>
  <c r="AQ388" i="83"/>
  <c r="AQ392" i="83"/>
  <c r="AQ396" i="83"/>
  <c r="AQ400" i="83"/>
  <c r="AQ404" i="83"/>
  <c r="AQ408" i="83"/>
  <c r="AQ36" i="83"/>
  <c r="AQ20" i="83"/>
  <c r="AQ24" i="83"/>
  <c r="AQ28" i="83"/>
  <c r="AQ32" i="83"/>
  <c r="AC82" i="70" l="1"/>
  <c r="AW26" i="9" l="1"/>
  <c r="AW29" i="9"/>
  <c r="AW32" i="9"/>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17" i="9"/>
  <c r="AW20" i="9"/>
  <c r="AW23" i="9"/>
  <c r="AW14" i="9"/>
  <c r="BD20" i="90"/>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D16" i="90"/>
  <c r="BJ14" i="83"/>
  <c r="BJ18" i="83"/>
  <c r="BJ22" i="83"/>
  <c r="BJ26" i="83"/>
  <c r="BJ30" i="83"/>
  <c r="BJ34" i="83"/>
  <c r="BJ38"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M40" i="83"/>
  <c r="AN40" i="83"/>
  <c r="AP40" i="83"/>
  <c r="AR40" i="83"/>
  <c r="AM44" i="83"/>
  <c r="AN44" i="83"/>
  <c r="AP44" i="83"/>
  <c r="AR44" i="83"/>
  <c r="AM48" i="83"/>
  <c r="AN48" i="83"/>
  <c r="AP48" i="83"/>
  <c r="AR48" i="83"/>
  <c r="AM52" i="83"/>
  <c r="AN52" i="83"/>
  <c r="AP52" i="83"/>
  <c r="AR52" i="83"/>
  <c r="AM56" i="83"/>
  <c r="AN56" i="83"/>
  <c r="AP56" i="83"/>
  <c r="AR56" i="83"/>
  <c r="AM60" i="83"/>
  <c r="AN60" i="83"/>
  <c r="AP60" i="83"/>
  <c r="AR60" i="83"/>
  <c r="AM64" i="83"/>
  <c r="AN64" i="83"/>
  <c r="AP64" i="83"/>
  <c r="AR64" i="83"/>
  <c r="AM68" i="83"/>
  <c r="AN68" i="83"/>
  <c r="AP68" i="83"/>
  <c r="AR68" i="83"/>
  <c r="AM72" i="83"/>
  <c r="AN72" i="83"/>
  <c r="AP72" i="83"/>
  <c r="AR72" i="83"/>
  <c r="AM76" i="83"/>
  <c r="AN76" i="83"/>
  <c r="AP76" i="83"/>
  <c r="AR76" i="83"/>
  <c r="AM80" i="83"/>
  <c r="AN80" i="83"/>
  <c r="AP80" i="83"/>
  <c r="AR80" i="83"/>
  <c r="AM84" i="83"/>
  <c r="AN84" i="83"/>
  <c r="AP84" i="83"/>
  <c r="AR84" i="83"/>
  <c r="AM88" i="83"/>
  <c r="AN88" i="83"/>
  <c r="AP88" i="83"/>
  <c r="AR88" i="83"/>
  <c r="AM92" i="83"/>
  <c r="AN92" i="83"/>
  <c r="AP92" i="83"/>
  <c r="AR92" i="83"/>
  <c r="AM96" i="83"/>
  <c r="AN96" i="83"/>
  <c r="AP96" i="83"/>
  <c r="AR96" i="83"/>
  <c r="AM100" i="83"/>
  <c r="AN100" i="83"/>
  <c r="AP100" i="83"/>
  <c r="AR100" i="83"/>
  <c r="AM104" i="83"/>
  <c r="AN104" i="83"/>
  <c r="AP104" i="83"/>
  <c r="AR104" i="83"/>
  <c r="AM108" i="83"/>
  <c r="AN108" i="83"/>
  <c r="AP108" i="83"/>
  <c r="AR108" i="83"/>
  <c r="AM112" i="83"/>
  <c r="AN112" i="83"/>
  <c r="AP112" i="83"/>
  <c r="AR112" i="83"/>
  <c r="AM116" i="83"/>
  <c r="AN116" i="83"/>
  <c r="AP116" i="83"/>
  <c r="AR116" i="83"/>
  <c r="AM120" i="83"/>
  <c r="AN120" i="83"/>
  <c r="AP120" i="83"/>
  <c r="AR120" i="83"/>
  <c r="AM124" i="83"/>
  <c r="AN124" i="83"/>
  <c r="AP124" i="83"/>
  <c r="AR124" i="83"/>
  <c r="AM128" i="83"/>
  <c r="AN128" i="83"/>
  <c r="AP128" i="83"/>
  <c r="AR128" i="83"/>
  <c r="AM132" i="83"/>
  <c r="AN132" i="83"/>
  <c r="AP132" i="83"/>
  <c r="AR132" i="83"/>
  <c r="AM136" i="83"/>
  <c r="AN136" i="83"/>
  <c r="AP136" i="83"/>
  <c r="AR136" i="83"/>
  <c r="AM140" i="83"/>
  <c r="AN140" i="83"/>
  <c r="AP140" i="83"/>
  <c r="AR140" i="83"/>
  <c r="AM144" i="83"/>
  <c r="AN144" i="83"/>
  <c r="AP144" i="83"/>
  <c r="AR144" i="83"/>
  <c r="AM148" i="83"/>
  <c r="AN148" i="83"/>
  <c r="AP148" i="83"/>
  <c r="AR148" i="83"/>
  <c r="AM152" i="83"/>
  <c r="AN152" i="83"/>
  <c r="AP152" i="83"/>
  <c r="AR152" i="83"/>
  <c r="AM156" i="83"/>
  <c r="AN156" i="83"/>
  <c r="AP156" i="83"/>
  <c r="AR156" i="83"/>
  <c r="AM160" i="83"/>
  <c r="AN160" i="83"/>
  <c r="AP160" i="83"/>
  <c r="AR160" i="83"/>
  <c r="AM164" i="83"/>
  <c r="AN164" i="83"/>
  <c r="AP164" i="83"/>
  <c r="AR164" i="83"/>
  <c r="AM168" i="83"/>
  <c r="AN168" i="83"/>
  <c r="AP168" i="83"/>
  <c r="AR168" i="83"/>
  <c r="AM172" i="83"/>
  <c r="AN172" i="83"/>
  <c r="AP172" i="83"/>
  <c r="AR172" i="83"/>
  <c r="AM176" i="83"/>
  <c r="AN176" i="83"/>
  <c r="AP176" i="83"/>
  <c r="AR176" i="83"/>
  <c r="AM180" i="83"/>
  <c r="AN180" i="83"/>
  <c r="AP180" i="83"/>
  <c r="AR180" i="83"/>
  <c r="AM184" i="83"/>
  <c r="AN184" i="83"/>
  <c r="AP184" i="83"/>
  <c r="AR184" i="83"/>
  <c r="AM188" i="83"/>
  <c r="AN188" i="83"/>
  <c r="AP188" i="83"/>
  <c r="AR188" i="83"/>
  <c r="AM192" i="83"/>
  <c r="AN192" i="83"/>
  <c r="AP192" i="83"/>
  <c r="AR192" i="83"/>
  <c r="AM196" i="83"/>
  <c r="AN196" i="83"/>
  <c r="AP196" i="83"/>
  <c r="AR196" i="83"/>
  <c r="AM200" i="83"/>
  <c r="AN200" i="83"/>
  <c r="AP200" i="83"/>
  <c r="AR200" i="83"/>
  <c r="AM204" i="83"/>
  <c r="AN204" i="83"/>
  <c r="AP204" i="83"/>
  <c r="AR204" i="83"/>
  <c r="AM208" i="83"/>
  <c r="AN208" i="83"/>
  <c r="AP208" i="83"/>
  <c r="AR208" i="83"/>
  <c r="AM212" i="83"/>
  <c r="AN212" i="83"/>
  <c r="AP212" i="83"/>
  <c r="AR212" i="83"/>
  <c r="AM216" i="83"/>
  <c r="AN216" i="83"/>
  <c r="AP216" i="83"/>
  <c r="AR216" i="83"/>
  <c r="AM220" i="83"/>
  <c r="AN220" i="83"/>
  <c r="AP220" i="83"/>
  <c r="AR220" i="83"/>
  <c r="AM224" i="83"/>
  <c r="AN224" i="83"/>
  <c r="AP224" i="83"/>
  <c r="AR224" i="83"/>
  <c r="AM228" i="83"/>
  <c r="AN228" i="83"/>
  <c r="AP228" i="83"/>
  <c r="AR228" i="83"/>
  <c r="AM232" i="83"/>
  <c r="AN232" i="83"/>
  <c r="AP232" i="83"/>
  <c r="AR232" i="83"/>
  <c r="AM236" i="83"/>
  <c r="AN236" i="83"/>
  <c r="AP236" i="83"/>
  <c r="AR236" i="83"/>
  <c r="AM240" i="83"/>
  <c r="AN240" i="83"/>
  <c r="AP240" i="83"/>
  <c r="AR240" i="83"/>
  <c r="AM244" i="83"/>
  <c r="AN244" i="83"/>
  <c r="AP244" i="83"/>
  <c r="AR244" i="83"/>
  <c r="AM248" i="83"/>
  <c r="AN248" i="83"/>
  <c r="AP248" i="83"/>
  <c r="AR248" i="83"/>
  <c r="AM252" i="83"/>
  <c r="AN252" i="83"/>
  <c r="AP252" i="83"/>
  <c r="AR252" i="83"/>
  <c r="AM256" i="83"/>
  <c r="AN256" i="83"/>
  <c r="AP256" i="83"/>
  <c r="AR256" i="83"/>
  <c r="AM260" i="83"/>
  <c r="AN260" i="83"/>
  <c r="AP260" i="83"/>
  <c r="AR260" i="83"/>
  <c r="AM264" i="83"/>
  <c r="AN264" i="83"/>
  <c r="AP264" i="83"/>
  <c r="AR264" i="83"/>
  <c r="AM268" i="83"/>
  <c r="AN268" i="83"/>
  <c r="AP268" i="83"/>
  <c r="AR268" i="83"/>
  <c r="AM272" i="83"/>
  <c r="AN272" i="83"/>
  <c r="AP272" i="83"/>
  <c r="AR272" i="83"/>
  <c r="AM276" i="83"/>
  <c r="AN276" i="83"/>
  <c r="AP276" i="83"/>
  <c r="AR276" i="83"/>
  <c r="AM280" i="83"/>
  <c r="AN280" i="83"/>
  <c r="AP280" i="83"/>
  <c r="AR280" i="83"/>
  <c r="AM284" i="83"/>
  <c r="AN284" i="83"/>
  <c r="AP284" i="83"/>
  <c r="AR284" i="83"/>
  <c r="AM288" i="83"/>
  <c r="AN288" i="83"/>
  <c r="AP288" i="83"/>
  <c r="AR288" i="83"/>
  <c r="AM292" i="83"/>
  <c r="AN292" i="83"/>
  <c r="AP292" i="83"/>
  <c r="AR292" i="83"/>
  <c r="AM296" i="83"/>
  <c r="AN296" i="83"/>
  <c r="AP296" i="83"/>
  <c r="AR296" i="83"/>
  <c r="AM300" i="83"/>
  <c r="AN300" i="83"/>
  <c r="AP300" i="83"/>
  <c r="AR300" i="83"/>
  <c r="AM304" i="83"/>
  <c r="AN304" i="83"/>
  <c r="AP304" i="83"/>
  <c r="AR304" i="83"/>
  <c r="AM308" i="83"/>
  <c r="AN308" i="83"/>
  <c r="AP308" i="83"/>
  <c r="AR308" i="83"/>
  <c r="AM312" i="83"/>
  <c r="AN312" i="83"/>
  <c r="AP312" i="83"/>
  <c r="AR312" i="83"/>
  <c r="AM316" i="83"/>
  <c r="AN316" i="83"/>
  <c r="AP316" i="83"/>
  <c r="AR316" i="83"/>
  <c r="AM320" i="83"/>
  <c r="AN320" i="83"/>
  <c r="AP320" i="83"/>
  <c r="AR320" i="83"/>
  <c r="AM324" i="83"/>
  <c r="AN324" i="83"/>
  <c r="AP324" i="83"/>
  <c r="AR324" i="83"/>
  <c r="AM328" i="83"/>
  <c r="AN328" i="83"/>
  <c r="AP328" i="83"/>
  <c r="AR328" i="83"/>
  <c r="AM332" i="83"/>
  <c r="AN332" i="83"/>
  <c r="AP332" i="83"/>
  <c r="AR332" i="83"/>
  <c r="AM336" i="83"/>
  <c r="AN336" i="83"/>
  <c r="AP336" i="83"/>
  <c r="AR336" i="83"/>
  <c r="AM340" i="83"/>
  <c r="AN340" i="83"/>
  <c r="AP340" i="83"/>
  <c r="AR340" i="83"/>
  <c r="AM344" i="83"/>
  <c r="AN344" i="83"/>
  <c r="AP344" i="83"/>
  <c r="AR344" i="83"/>
  <c r="AM348" i="83"/>
  <c r="AN348" i="83"/>
  <c r="AP348" i="83"/>
  <c r="AR348" i="83"/>
  <c r="AM352" i="83"/>
  <c r="AN352" i="83"/>
  <c r="AP352" i="83"/>
  <c r="AR352" i="83"/>
  <c r="AM356" i="83"/>
  <c r="AN356" i="83"/>
  <c r="AP356" i="83"/>
  <c r="AR356" i="83"/>
  <c r="AM360" i="83"/>
  <c r="AN360" i="83"/>
  <c r="AP360" i="83"/>
  <c r="AR360" i="83"/>
  <c r="AM364" i="83"/>
  <c r="AN364" i="83"/>
  <c r="AP364" i="83"/>
  <c r="AR364" i="83"/>
  <c r="AM368" i="83"/>
  <c r="AN368" i="83"/>
  <c r="AP368" i="83"/>
  <c r="AR368" i="83"/>
  <c r="AM372" i="83"/>
  <c r="AN372" i="83"/>
  <c r="AP372" i="83"/>
  <c r="AR372" i="83"/>
  <c r="AM376" i="83"/>
  <c r="AN376" i="83"/>
  <c r="AP376" i="83"/>
  <c r="AR376" i="83"/>
  <c r="AM380" i="83"/>
  <c r="AN380" i="83"/>
  <c r="AP380" i="83"/>
  <c r="AR380" i="83"/>
  <c r="AM384" i="83"/>
  <c r="AN384" i="83"/>
  <c r="AP384" i="83"/>
  <c r="AR384" i="83"/>
  <c r="AM388" i="83"/>
  <c r="AN388" i="83"/>
  <c r="AP388" i="83"/>
  <c r="AR388" i="83"/>
  <c r="AM392" i="83"/>
  <c r="AN392" i="83"/>
  <c r="AP392" i="83"/>
  <c r="AR392" i="83"/>
  <c r="AM396" i="83"/>
  <c r="AN396" i="83"/>
  <c r="AP396" i="83"/>
  <c r="AR396" i="83"/>
  <c r="AM400" i="83"/>
  <c r="AN400" i="83"/>
  <c r="AP400" i="83"/>
  <c r="AR400" i="83"/>
  <c r="AM404" i="83"/>
  <c r="AN404" i="83"/>
  <c r="AP404" i="83"/>
  <c r="AR404" i="83"/>
  <c r="AM408" i="83"/>
  <c r="AN408" i="83"/>
  <c r="AP408" i="83"/>
  <c r="AR408" i="83"/>
  <c r="AM412" i="83"/>
  <c r="AN412" i="83"/>
  <c r="AP412" i="83"/>
  <c r="AR412" i="83"/>
  <c r="AF34" i="83"/>
  <c r="AF36" i="83"/>
  <c r="AM36" i="83"/>
  <c r="AN36" i="83"/>
  <c r="AP36" i="83"/>
  <c r="AR36" i="83"/>
  <c r="AR24" i="83" l="1"/>
  <c r="AR32" i="83"/>
  <c r="AP32" i="83"/>
  <c r="AN32" i="83"/>
  <c r="AM32" i="83"/>
  <c r="AK32" i="83"/>
  <c r="AR28" i="83" l="1"/>
  <c r="AP28" i="83"/>
  <c r="AN28" i="83"/>
  <c r="AM28" i="83"/>
  <c r="AK28" i="83"/>
  <c r="AP24" i="83"/>
  <c r="AN24" i="83"/>
  <c r="AM24" i="83"/>
  <c r="AK24" i="83"/>
  <c r="AP20" i="83"/>
  <c r="AN20" i="83"/>
  <c r="AM20" i="83"/>
  <c r="AK20" i="83"/>
  <c r="AQ16" i="83"/>
  <c r="AP16" i="83"/>
  <c r="AN16" i="83"/>
  <c r="AK16" i="83"/>
  <c r="AF32" i="83"/>
  <c r="AF28" i="83"/>
  <c r="AF24" i="83"/>
  <c r="AF20" i="83"/>
  <c r="AB37" i="70" l="1"/>
  <c r="Q28" i="70"/>
  <c r="AS23" i="9" l="1"/>
  <c r="AT23" i="9"/>
  <c r="AU23" i="9"/>
  <c r="AS26" i="9"/>
  <c r="AT26" i="9"/>
  <c r="AU26" i="9"/>
  <c r="AS29" i="9"/>
  <c r="AT29" i="9"/>
  <c r="AU29" i="9"/>
  <c r="AS32" i="9"/>
  <c r="AT32" i="9"/>
  <c r="AU32" i="9"/>
  <c r="AS35" i="9"/>
  <c r="AT35" i="9"/>
  <c r="AU35" i="9"/>
  <c r="AS38" i="9"/>
  <c r="AT38" i="9"/>
  <c r="AU38" i="9"/>
  <c r="AS41" i="9"/>
  <c r="AT41" i="9"/>
  <c r="AU41" i="9"/>
  <c r="AS44" i="9"/>
  <c r="AT44" i="9"/>
  <c r="AU44" i="9"/>
  <c r="AS47" i="9"/>
  <c r="AT47" i="9"/>
  <c r="AU47" i="9"/>
  <c r="AS50" i="9"/>
  <c r="AT50" i="9"/>
  <c r="AU50" i="9"/>
  <c r="AS53" i="9"/>
  <c r="AT53" i="9"/>
  <c r="AU53" i="9"/>
  <c r="AS56" i="9"/>
  <c r="AT56" i="9"/>
  <c r="AU56" i="9"/>
  <c r="AS59" i="9"/>
  <c r="AT59" i="9"/>
  <c r="AU59" i="9"/>
  <c r="AS62" i="9"/>
  <c r="AT62" i="9"/>
  <c r="AU62" i="9"/>
  <c r="AS65" i="9"/>
  <c r="AT65" i="9"/>
  <c r="AU65" i="9"/>
  <c r="AS68" i="9"/>
  <c r="AT68" i="9"/>
  <c r="AU68" i="9"/>
  <c r="AS71" i="9"/>
  <c r="AT71" i="9"/>
  <c r="AU71" i="9"/>
  <c r="AS74" i="9"/>
  <c r="AT74" i="9"/>
  <c r="AU74" i="9"/>
  <c r="AS77" i="9"/>
  <c r="AT77" i="9"/>
  <c r="AU77" i="9"/>
  <c r="AS80" i="9"/>
  <c r="AT80" i="9"/>
  <c r="AU80" i="9"/>
  <c r="AS83" i="9"/>
  <c r="AT83" i="9"/>
  <c r="AU83" i="9"/>
  <c r="AS86" i="9"/>
  <c r="AT86" i="9"/>
  <c r="AU86" i="9"/>
  <c r="AS89" i="9"/>
  <c r="AT89" i="9"/>
  <c r="AU89" i="9"/>
  <c r="AS92" i="9"/>
  <c r="AT92" i="9"/>
  <c r="AU92" i="9"/>
  <c r="AS95" i="9"/>
  <c r="AT95" i="9"/>
  <c r="AU95" i="9"/>
  <c r="AS98" i="9"/>
  <c r="AT98" i="9"/>
  <c r="AU98" i="9"/>
  <c r="AS101" i="9"/>
  <c r="AT101" i="9"/>
  <c r="AU101" i="9"/>
  <c r="AS104" i="9"/>
  <c r="AT104" i="9"/>
  <c r="AU104" i="9"/>
  <c r="AS107" i="9"/>
  <c r="AT107" i="9"/>
  <c r="AU107" i="9"/>
  <c r="AS110" i="9"/>
  <c r="AT110" i="9"/>
  <c r="AU110" i="9"/>
  <c r="AS113" i="9"/>
  <c r="AT113" i="9"/>
  <c r="AU113" i="9"/>
  <c r="AS116" i="9"/>
  <c r="AT116" i="9"/>
  <c r="AU116" i="9"/>
  <c r="AS119" i="9"/>
  <c r="AT119" i="9"/>
  <c r="AU119" i="9"/>
  <c r="AS122" i="9"/>
  <c r="AT122" i="9"/>
  <c r="AU122" i="9"/>
  <c r="AS125" i="9"/>
  <c r="AT125" i="9"/>
  <c r="AU125" i="9"/>
  <c r="AS128" i="9"/>
  <c r="AT128" i="9"/>
  <c r="AU128" i="9"/>
  <c r="AS131" i="9"/>
  <c r="AT131" i="9"/>
  <c r="AU131" i="9"/>
  <c r="AS134" i="9"/>
  <c r="AT134" i="9"/>
  <c r="AU134" i="9"/>
  <c r="AS137" i="9"/>
  <c r="AT137" i="9"/>
  <c r="AU137" i="9"/>
  <c r="AS140" i="9"/>
  <c r="AT140" i="9"/>
  <c r="AU140" i="9"/>
  <c r="AS143" i="9"/>
  <c r="AT143" i="9"/>
  <c r="AU143" i="9"/>
  <c r="AS146" i="9"/>
  <c r="AT146" i="9"/>
  <c r="AU146" i="9"/>
  <c r="AS149" i="9"/>
  <c r="AT149" i="9"/>
  <c r="AU149" i="9"/>
  <c r="AS152" i="9"/>
  <c r="AT152" i="9"/>
  <c r="AU152" i="9"/>
  <c r="AS155" i="9"/>
  <c r="AT155" i="9"/>
  <c r="AU155" i="9"/>
  <c r="AS158" i="9"/>
  <c r="AT158" i="9"/>
  <c r="AU158" i="9"/>
  <c r="AS161" i="9"/>
  <c r="AT161" i="9"/>
  <c r="AU161" i="9"/>
  <c r="AS164" i="9"/>
  <c r="AT164" i="9"/>
  <c r="AU164" i="9"/>
  <c r="AS167" i="9"/>
  <c r="AT167" i="9"/>
  <c r="AU167" i="9"/>
  <c r="AS170" i="9"/>
  <c r="AT170" i="9"/>
  <c r="AU170" i="9"/>
  <c r="AS173" i="9"/>
  <c r="AT173" i="9"/>
  <c r="AU173" i="9"/>
  <c r="AS176" i="9"/>
  <c r="AT176" i="9"/>
  <c r="AU176" i="9"/>
  <c r="AS179" i="9"/>
  <c r="AT179" i="9"/>
  <c r="AU179" i="9"/>
  <c r="AS182" i="9"/>
  <c r="AT182" i="9"/>
  <c r="AU182" i="9"/>
  <c r="AS185" i="9"/>
  <c r="AT185" i="9"/>
  <c r="AU185" i="9"/>
  <c r="AS188" i="9"/>
  <c r="AT188" i="9"/>
  <c r="AU188" i="9"/>
  <c r="AS191" i="9"/>
  <c r="AT191" i="9"/>
  <c r="AU191" i="9"/>
  <c r="AS194" i="9"/>
  <c r="AT194" i="9"/>
  <c r="AU194" i="9"/>
  <c r="AS197" i="9"/>
  <c r="AT197" i="9"/>
  <c r="AU197" i="9"/>
  <c r="AS200" i="9"/>
  <c r="AT200" i="9"/>
  <c r="AU200" i="9"/>
  <c r="AS203" i="9"/>
  <c r="AT203" i="9"/>
  <c r="AU203" i="9"/>
  <c r="AS206" i="9"/>
  <c r="AT206" i="9"/>
  <c r="AU206" i="9"/>
  <c r="AS209" i="9"/>
  <c r="AT209" i="9"/>
  <c r="AU209" i="9"/>
  <c r="AS212" i="9"/>
  <c r="AT212" i="9"/>
  <c r="AU212" i="9"/>
  <c r="AS215" i="9"/>
  <c r="AT215" i="9"/>
  <c r="AU215" i="9"/>
  <c r="AS218" i="9"/>
  <c r="AT218" i="9"/>
  <c r="AU218" i="9"/>
  <c r="AS221" i="9"/>
  <c r="AT221" i="9"/>
  <c r="AU221" i="9"/>
  <c r="AS224" i="9"/>
  <c r="AT224" i="9"/>
  <c r="AU224" i="9"/>
  <c r="AS227" i="9"/>
  <c r="AT227" i="9"/>
  <c r="AU227" i="9"/>
  <c r="AS230" i="9"/>
  <c r="AT230" i="9"/>
  <c r="AU230" i="9"/>
  <c r="AS233" i="9"/>
  <c r="AT233" i="9"/>
  <c r="AU233" i="9"/>
  <c r="AS236" i="9"/>
  <c r="AT236" i="9"/>
  <c r="AU236" i="9"/>
  <c r="AS239" i="9"/>
  <c r="AT239" i="9"/>
  <c r="AU239" i="9"/>
  <c r="AS242" i="9"/>
  <c r="AT242" i="9"/>
  <c r="AU242" i="9"/>
  <c r="AS245" i="9"/>
  <c r="AT245" i="9"/>
  <c r="AU245" i="9"/>
  <c r="AS248" i="9"/>
  <c r="AT248" i="9"/>
  <c r="AU248" i="9"/>
  <c r="AS251" i="9"/>
  <c r="AT251" i="9"/>
  <c r="AU251" i="9"/>
  <c r="AS254" i="9"/>
  <c r="AT254" i="9"/>
  <c r="AU254" i="9"/>
  <c r="AS257" i="9"/>
  <c r="AT257" i="9"/>
  <c r="AU257" i="9"/>
  <c r="AS260" i="9"/>
  <c r="AT260" i="9"/>
  <c r="AU260" i="9"/>
  <c r="AS263" i="9"/>
  <c r="AT263" i="9"/>
  <c r="AU263" i="9"/>
  <c r="AS266" i="9"/>
  <c r="AT266" i="9"/>
  <c r="AU266" i="9"/>
  <c r="AS269" i="9"/>
  <c r="AT269" i="9"/>
  <c r="AU269" i="9"/>
  <c r="AS272" i="9"/>
  <c r="AT272" i="9"/>
  <c r="AU272" i="9"/>
  <c r="AS275" i="9"/>
  <c r="AT275" i="9"/>
  <c r="AU275" i="9"/>
  <c r="AS278" i="9"/>
  <c r="AT278" i="9"/>
  <c r="AU278" i="9"/>
  <c r="AS281" i="9"/>
  <c r="AT281" i="9"/>
  <c r="AU281" i="9"/>
  <c r="AS284" i="9"/>
  <c r="AT284" i="9"/>
  <c r="AU284" i="9"/>
  <c r="AS287" i="9"/>
  <c r="AT287" i="9"/>
  <c r="AU287" i="9"/>
  <c r="AS290" i="9"/>
  <c r="AT290" i="9"/>
  <c r="AU290" i="9"/>
  <c r="AS293" i="9"/>
  <c r="AT293" i="9"/>
  <c r="AU293" i="9"/>
  <c r="AS296" i="9"/>
  <c r="AT296" i="9"/>
  <c r="AU296" i="9"/>
  <c r="AS299" i="9"/>
  <c r="AT299" i="9"/>
  <c r="AU299" i="9"/>
  <c r="AS302" i="9"/>
  <c r="AT302" i="9"/>
  <c r="AU302" i="9"/>
  <c r="AS305" i="9"/>
  <c r="AT305" i="9"/>
  <c r="AU305" i="9"/>
  <c r="AS308" i="9"/>
  <c r="AT308" i="9"/>
  <c r="AU308" i="9"/>
  <c r="AS311" i="9"/>
  <c r="AT311" i="9"/>
  <c r="AU311" i="9"/>
  <c r="AS17" i="9"/>
  <c r="AT17" i="9"/>
  <c r="AU17" i="9"/>
  <c r="AS20" i="9"/>
  <c r="AT20" i="9"/>
  <c r="AU20" i="9"/>
  <c r="AU14" i="9"/>
  <c r="AS14" i="9"/>
  <c r="AH11" i="9" l="1"/>
  <c r="AD33" i="73"/>
  <c r="I8" i="70" s="1"/>
  <c r="AK232" i="70" l="1"/>
  <c r="BB7" i="90" l="1"/>
  <c r="AY7" i="90"/>
  <c r="AW7" i="90"/>
  <c r="AU7" i="90"/>
  <c r="AQ6" i="90"/>
  <c r="AR18" i="90"/>
  <c r="AK7" i="9" l="1"/>
  <c r="W50" i="90" l="1"/>
  <c r="Y50" i="90"/>
  <c r="AA50" i="90"/>
  <c r="AC50" i="90"/>
  <c r="AF52" i="90"/>
  <c r="W54" i="90"/>
  <c r="Y54" i="90"/>
  <c r="AA54" i="90"/>
  <c r="AC54" i="90"/>
  <c r="AF56" i="90"/>
  <c r="W58" i="90"/>
  <c r="Y58" i="90"/>
  <c r="AA58" i="90"/>
  <c r="AC58" i="90"/>
  <c r="AF60" i="90"/>
  <c r="W62" i="90"/>
  <c r="Y62" i="90"/>
  <c r="AA62" i="90"/>
  <c r="AC62" i="90"/>
  <c r="AF64" i="90"/>
  <c r="W66" i="90"/>
  <c r="Y66" i="90"/>
  <c r="AA66" i="90"/>
  <c r="AC66" i="90"/>
  <c r="AF68" i="90"/>
  <c r="W70" i="90"/>
  <c r="Y70" i="90"/>
  <c r="AA70" i="90"/>
  <c r="AC70" i="90"/>
  <c r="AF72" i="90"/>
  <c r="W74" i="90"/>
  <c r="Y74" i="90"/>
  <c r="AA74" i="90"/>
  <c r="AC74" i="90"/>
  <c r="AF76" i="90"/>
  <c r="W78" i="90"/>
  <c r="Y78" i="90"/>
  <c r="AA78" i="90"/>
  <c r="AC78" i="90"/>
  <c r="AF80" i="90"/>
  <c r="W82" i="90"/>
  <c r="Y82" i="90"/>
  <c r="AA82" i="90"/>
  <c r="AC82" i="90"/>
  <c r="AF84" i="90"/>
  <c r="W86" i="90"/>
  <c r="Y86" i="90"/>
  <c r="AA86" i="90"/>
  <c r="AC86" i="90"/>
  <c r="AF88" i="90"/>
  <c r="W90" i="90"/>
  <c r="Y90" i="90"/>
  <c r="AA90" i="90"/>
  <c r="AC90" i="90"/>
  <c r="AF92" i="90"/>
  <c r="W94" i="90"/>
  <c r="Y94" i="90"/>
  <c r="AA94" i="90"/>
  <c r="AC94" i="90"/>
  <c r="AF96" i="90"/>
  <c r="W98" i="90"/>
  <c r="Y98" i="90"/>
  <c r="AA98" i="90"/>
  <c r="AC98" i="90"/>
  <c r="AF100" i="90"/>
  <c r="W102" i="90"/>
  <c r="Y102" i="90"/>
  <c r="AA102" i="90"/>
  <c r="AC102" i="90"/>
  <c r="AF104" i="90"/>
  <c r="W106" i="90"/>
  <c r="Y106" i="90"/>
  <c r="AA106" i="90"/>
  <c r="AC106" i="90"/>
  <c r="AF108" i="90"/>
  <c r="W110" i="90"/>
  <c r="Y110" i="90"/>
  <c r="AA110" i="90"/>
  <c r="AC110" i="90"/>
  <c r="AF112" i="90"/>
  <c r="W114" i="90"/>
  <c r="Y114" i="90"/>
  <c r="AA114" i="90"/>
  <c r="AC114" i="90"/>
  <c r="AF116" i="90"/>
  <c r="W118" i="90"/>
  <c r="Y118" i="90"/>
  <c r="AA118" i="90"/>
  <c r="AC118" i="90"/>
  <c r="AF120" i="90"/>
  <c r="W122" i="90"/>
  <c r="Y122" i="90"/>
  <c r="AA122" i="90"/>
  <c r="AC122" i="90"/>
  <c r="AF124" i="90"/>
  <c r="W126" i="90"/>
  <c r="Y126" i="90"/>
  <c r="AA126" i="90"/>
  <c r="AC126" i="90"/>
  <c r="AF128" i="90"/>
  <c r="W130" i="90"/>
  <c r="Y130" i="90"/>
  <c r="AA130" i="90"/>
  <c r="AC130" i="90"/>
  <c r="AF132" i="90"/>
  <c r="W134" i="90"/>
  <c r="Y134" i="90"/>
  <c r="AA134" i="90"/>
  <c r="AC134" i="90"/>
  <c r="AF136" i="90"/>
  <c r="W138" i="90"/>
  <c r="Y138" i="90"/>
  <c r="AA138" i="90"/>
  <c r="AC138" i="90"/>
  <c r="AF140" i="90"/>
  <c r="W142" i="90"/>
  <c r="Y142" i="90"/>
  <c r="AA142" i="90"/>
  <c r="AC142" i="90"/>
  <c r="AF144" i="90"/>
  <c r="W146" i="90"/>
  <c r="Y146" i="90"/>
  <c r="AA146" i="90"/>
  <c r="AC146" i="90"/>
  <c r="AF148" i="90"/>
  <c r="W150" i="90"/>
  <c r="Y150" i="90"/>
  <c r="AA150" i="90"/>
  <c r="AC150" i="90"/>
  <c r="AF152" i="90"/>
  <c r="W154" i="90"/>
  <c r="Y154" i="90"/>
  <c r="AA154" i="90"/>
  <c r="AC154" i="90"/>
  <c r="AF156" i="90"/>
  <c r="W158" i="90"/>
  <c r="Y158" i="90"/>
  <c r="AA158" i="90"/>
  <c r="AC158" i="90"/>
  <c r="AF160" i="90"/>
  <c r="W162" i="90"/>
  <c r="Y162" i="90"/>
  <c r="AA162" i="90"/>
  <c r="AC162" i="90"/>
  <c r="AF164" i="90"/>
  <c r="W166" i="90"/>
  <c r="Y166" i="90"/>
  <c r="AA166" i="90"/>
  <c r="AC166" i="90"/>
  <c r="AF168" i="90"/>
  <c r="W170" i="90"/>
  <c r="Y170" i="90"/>
  <c r="AA170" i="90"/>
  <c r="AC170" i="90"/>
  <c r="AF172" i="90"/>
  <c r="W174" i="90"/>
  <c r="Y174" i="90"/>
  <c r="AA174" i="90"/>
  <c r="AC174" i="90"/>
  <c r="AF176" i="90"/>
  <c r="W178" i="90"/>
  <c r="Y178" i="90"/>
  <c r="AA178" i="90"/>
  <c r="AC178" i="90"/>
  <c r="AF180" i="90"/>
  <c r="W182" i="90"/>
  <c r="Y182" i="90"/>
  <c r="AA182" i="90"/>
  <c r="AC182" i="90"/>
  <c r="AF184" i="90"/>
  <c r="W186" i="90"/>
  <c r="Y186" i="90"/>
  <c r="AA186" i="90"/>
  <c r="AC186" i="90"/>
  <c r="AF188" i="90"/>
  <c r="W190" i="90"/>
  <c r="Y190" i="90"/>
  <c r="AA190" i="90"/>
  <c r="AC190" i="90"/>
  <c r="AF192" i="90"/>
  <c r="W194" i="90"/>
  <c r="Y194" i="90"/>
  <c r="AA194" i="90"/>
  <c r="AC194" i="90"/>
  <c r="AF196" i="90"/>
  <c r="W198" i="90"/>
  <c r="Y198" i="90"/>
  <c r="AA198" i="90"/>
  <c r="AC198" i="90"/>
  <c r="AF200" i="90"/>
  <c r="W202" i="90"/>
  <c r="Y202" i="90"/>
  <c r="AA202" i="90"/>
  <c r="AC202" i="90"/>
  <c r="AF204" i="90"/>
  <c r="W206" i="90"/>
  <c r="Y206" i="90"/>
  <c r="AA206" i="90"/>
  <c r="AC206" i="90"/>
  <c r="AF208" i="90"/>
  <c r="W210" i="90"/>
  <c r="Y210" i="90"/>
  <c r="AA210" i="90"/>
  <c r="AC210" i="90"/>
  <c r="AF212" i="90"/>
  <c r="W214" i="90"/>
  <c r="Y214" i="90"/>
  <c r="AA214" i="90"/>
  <c r="AC214" i="90"/>
  <c r="AF216" i="90"/>
  <c r="W218" i="90"/>
  <c r="Y218" i="90"/>
  <c r="AA218" i="90"/>
  <c r="AC218" i="90"/>
  <c r="AF220" i="90"/>
  <c r="W222" i="90"/>
  <c r="Y222" i="90"/>
  <c r="AA222" i="90"/>
  <c r="AC222" i="90"/>
  <c r="AF224" i="90"/>
  <c r="W226" i="90"/>
  <c r="Y226" i="90"/>
  <c r="AA226" i="90"/>
  <c r="AC226" i="90"/>
  <c r="AF228" i="90"/>
  <c r="W230" i="90"/>
  <c r="Y230" i="90"/>
  <c r="AA230" i="90"/>
  <c r="AC230" i="90"/>
  <c r="AF232" i="90"/>
  <c r="W234" i="90"/>
  <c r="Y234" i="90"/>
  <c r="AA234" i="90"/>
  <c r="AC234" i="90"/>
  <c r="AF236" i="90"/>
  <c r="W238" i="90"/>
  <c r="Y238" i="90"/>
  <c r="AA238" i="90"/>
  <c r="AC238" i="90"/>
  <c r="AF240" i="90"/>
  <c r="W242" i="90"/>
  <c r="Y242" i="90"/>
  <c r="AA242" i="90"/>
  <c r="AC242" i="90"/>
  <c r="AF244" i="90"/>
  <c r="W246" i="90"/>
  <c r="Y246" i="90"/>
  <c r="AA246" i="90"/>
  <c r="AC246" i="90"/>
  <c r="AF248" i="90"/>
  <c r="W250" i="90"/>
  <c r="Y250" i="90"/>
  <c r="AA250" i="90"/>
  <c r="AC250" i="90"/>
  <c r="AF252" i="90"/>
  <c r="W254" i="90"/>
  <c r="Y254" i="90"/>
  <c r="AA254" i="90"/>
  <c r="AC254" i="90"/>
  <c r="AF256" i="90"/>
  <c r="W258" i="90"/>
  <c r="Y258" i="90"/>
  <c r="AA258" i="90"/>
  <c r="AC258" i="90"/>
  <c r="AF260" i="90"/>
  <c r="W262" i="90"/>
  <c r="Y262" i="90"/>
  <c r="AA262" i="90"/>
  <c r="AC262" i="90"/>
  <c r="AF264" i="90"/>
  <c r="W266" i="90"/>
  <c r="Y266" i="90"/>
  <c r="AA266" i="90"/>
  <c r="AC266" i="90"/>
  <c r="AF268" i="90"/>
  <c r="W270" i="90"/>
  <c r="Y270" i="90"/>
  <c r="AA270" i="90"/>
  <c r="AC270" i="90"/>
  <c r="AF272" i="90"/>
  <c r="W274" i="90"/>
  <c r="Y274" i="90"/>
  <c r="AA274" i="90"/>
  <c r="AC274" i="90"/>
  <c r="AF276" i="90"/>
  <c r="W278" i="90"/>
  <c r="Y278" i="90"/>
  <c r="AA278" i="90"/>
  <c r="AC278" i="90"/>
  <c r="AF280" i="90"/>
  <c r="W282" i="90"/>
  <c r="Y282" i="90"/>
  <c r="AA282" i="90"/>
  <c r="AC282" i="90"/>
  <c r="AF284" i="90"/>
  <c r="W286" i="90"/>
  <c r="Y286" i="90"/>
  <c r="AA286" i="90"/>
  <c r="AC286" i="90"/>
  <c r="AF288" i="90"/>
  <c r="W290" i="90"/>
  <c r="Y290" i="90"/>
  <c r="AA290" i="90"/>
  <c r="AC290" i="90"/>
  <c r="AF292" i="90"/>
  <c r="W294" i="90"/>
  <c r="Y294" i="90"/>
  <c r="AA294" i="90"/>
  <c r="AC294" i="90"/>
  <c r="AF296" i="90"/>
  <c r="W298" i="90"/>
  <c r="Y298" i="90"/>
  <c r="AA298" i="90"/>
  <c r="AC298" i="90"/>
  <c r="AF300" i="90"/>
  <c r="W302" i="90"/>
  <c r="Y302" i="90"/>
  <c r="AA302" i="90"/>
  <c r="AC302" i="90"/>
  <c r="AF304" i="90"/>
  <c r="W306" i="90"/>
  <c r="Y306" i="90"/>
  <c r="AA306" i="90"/>
  <c r="AC306" i="90"/>
  <c r="AF308" i="90"/>
  <c r="W310" i="90"/>
  <c r="Y310" i="90"/>
  <c r="AA310" i="90"/>
  <c r="AC310" i="90"/>
  <c r="AF312" i="90"/>
  <c r="W314" i="90"/>
  <c r="Y314" i="90"/>
  <c r="AA314" i="90"/>
  <c r="AC314" i="90"/>
  <c r="AF316" i="90"/>
  <c r="W318" i="90"/>
  <c r="Y318" i="90"/>
  <c r="AA318" i="90"/>
  <c r="AC318" i="90"/>
  <c r="AF320" i="90"/>
  <c r="W322" i="90"/>
  <c r="Y322" i="90"/>
  <c r="AA322" i="90"/>
  <c r="AC322" i="90"/>
  <c r="AF324" i="90"/>
  <c r="W326" i="90"/>
  <c r="Y326" i="90"/>
  <c r="AA326" i="90"/>
  <c r="AC326" i="90"/>
  <c r="AF328" i="90"/>
  <c r="W330" i="90"/>
  <c r="Y330" i="90"/>
  <c r="AA330" i="90"/>
  <c r="AC330" i="90"/>
  <c r="AF332" i="90"/>
  <c r="W334" i="90"/>
  <c r="Y334" i="90"/>
  <c r="AA334" i="90"/>
  <c r="AC334" i="90"/>
  <c r="AF336" i="90"/>
  <c r="W338" i="90"/>
  <c r="Y338" i="90"/>
  <c r="AA338" i="90"/>
  <c r="AC338" i="90"/>
  <c r="AF340" i="90"/>
  <c r="W342" i="90"/>
  <c r="Y342" i="90"/>
  <c r="AA342" i="90"/>
  <c r="AC342" i="90"/>
  <c r="AF344" i="90"/>
  <c r="W346" i="90"/>
  <c r="Y346" i="90"/>
  <c r="AA346" i="90"/>
  <c r="AC346" i="90"/>
  <c r="AF348" i="90"/>
  <c r="W350" i="90"/>
  <c r="Y350" i="90"/>
  <c r="AA350" i="90"/>
  <c r="AC350" i="90"/>
  <c r="AF352" i="90"/>
  <c r="W354" i="90"/>
  <c r="Y354" i="90"/>
  <c r="AA354" i="90"/>
  <c r="AC354" i="90"/>
  <c r="AF356" i="90"/>
  <c r="W358" i="90"/>
  <c r="Y358" i="90"/>
  <c r="AA358" i="90"/>
  <c r="AC358" i="90"/>
  <c r="AF360" i="90"/>
  <c r="W362" i="90"/>
  <c r="Y362" i="90"/>
  <c r="AA362" i="90"/>
  <c r="AC362" i="90"/>
  <c r="AF364" i="90"/>
  <c r="W366" i="90"/>
  <c r="Y366" i="90"/>
  <c r="AA366" i="90"/>
  <c r="AC366" i="90"/>
  <c r="AF368" i="90"/>
  <c r="W370" i="90"/>
  <c r="Y370" i="90"/>
  <c r="AA370" i="90"/>
  <c r="AC370" i="90"/>
  <c r="AF372" i="90"/>
  <c r="W374" i="90"/>
  <c r="Y374" i="90"/>
  <c r="AA374" i="90"/>
  <c r="AC374" i="90"/>
  <c r="AF376" i="90"/>
  <c r="W378" i="90"/>
  <c r="Y378" i="90"/>
  <c r="AA378" i="90"/>
  <c r="AC378" i="90"/>
  <c r="AF380" i="90"/>
  <c r="W382" i="90"/>
  <c r="Y382" i="90"/>
  <c r="AA382" i="90"/>
  <c r="AC382" i="90"/>
  <c r="AF384" i="90"/>
  <c r="W386" i="90"/>
  <c r="Y386" i="90"/>
  <c r="AA386" i="90"/>
  <c r="AC386" i="90"/>
  <c r="AF388" i="90"/>
  <c r="W390" i="90"/>
  <c r="Y390" i="90"/>
  <c r="AA390" i="90"/>
  <c r="AC390" i="90"/>
  <c r="AF392" i="90"/>
  <c r="W394" i="90"/>
  <c r="Y394" i="90"/>
  <c r="AA394" i="90"/>
  <c r="AC394" i="90"/>
  <c r="AF396" i="90"/>
  <c r="W398" i="90"/>
  <c r="Y398" i="90"/>
  <c r="AA398" i="90"/>
  <c r="AC398" i="90"/>
  <c r="AF400" i="90"/>
  <c r="W402" i="90"/>
  <c r="Y402" i="90"/>
  <c r="AA402" i="90"/>
  <c r="AC402" i="90"/>
  <c r="AF404" i="90"/>
  <c r="W406" i="90"/>
  <c r="Y406" i="90"/>
  <c r="AA406" i="90"/>
  <c r="AC406" i="90"/>
  <c r="AF408" i="90"/>
  <c r="W410" i="90"/>
  <c r="Y410" i="90"/>
  <c r="AA410" i="90"/>
  <c r="AC410" i="90"/>
  <c r="AF412" i="90"/>
  <c r="W46" i="90"/>
  <c r="Y46" i="90"/>
  <c r="AA46" i="90"/>
  <c r="AC46" i="90"/>
  <c r="AF48" i="90"/>
  <c r="W42" i="90"/>
  <c r="Y42" i="90"/>
  <c r="AA42" i="90"/>
  <c r="AC42" i="90"/>
  <c r="AF44" i="90"/>
  <c r="T42" i="90"/>
  <c r="T46" i="90"/>
  <c r="T50" i="90"/>
  <c r="T54" i="90"/>
  <c r="T58" i="90"/>
  <c r="T62" i="90"/>
  <c r="T66" i="90"/>
  <c r="T70" i="90"/>
  <c r="T74" i="90"/>
  <c r="T78" i="90"/>
  <c r="T82" i="90"/>
  <c r="T86" i="90"/>
  <c r="T90" i="90"/>
  <c r="T94" i="90"/>
  <c r="T98" i="90"/>
  <c r="T102" i="90"/>
  <c r="T106" i="90"/>
  <c r="T110" i="90"/>
  <c r="T114" i="90"/>
  <c r="T118" i="90"/>
  <c r="T122" i="90"/>
  <c r="T126" i="90"/>
  <c r="T130" i="90"/>
  <c r="T134" i="90"/>
  <c r="T138" i="90"/>
  <c r="T142" i="90"/>
  <c r="T146" i="90"/>
  <c r="T150" i="90"/>
  <c r="T154" i="90"/>
  <c r="T158" i="90"/>
  <c r="T162" i="90"/>
  <c r="T166" i="90"/>
  <c r="T170" i="90"/>
  <c r="T174" i="90"/>
  <c r="T178" i="90"/>
  <c r="T182" i="90"/>
  <c r="T186" i="90"/>
  <c r="T190" i="90"/>
  <c r="T194" i="90"/>
  <c r="T198" i="90"/>
  <c r="T202" i="90"/>
  <c r="T206" i="90"/>
  <c r="T210" i="90"/>
  <c r="T214" i="90"/>
  <c r="T218" i="90"/>
  <c r="T222" i="90"/>
  <c r="T226" i="90"/>
  <c r="T230" i="90"/>
  <c r="T234" i="90"/>
  <c r="T238" i="90"/>
  <c r="T242" i="90"/>
  <c r="T246" i="90"/>
  <c r="T250" i="90"/>
  <c r="T254" i="90"/>
  <c r="T258" i="90"/>
  <c r="T262" i="90"/>
  <c r="T266" i="90"/>
  <c r="T270" i="90"/>
  <c r="T274" i="90"/>
  <c r="T278" i="90"/>
  <c r="T282" i="90"/>
  <c r="T286" i="90"/>
  <c r="T290" i="90"/>
  <c r="T294" i="90"/>
  <c r="T298" i="90"/>
  <c r="T302" i="90"/>
  <c r="T306" i="90"/>
  <c r="T310" i="90"/>
  <c r="T314" i="90"/>
  <c r="T318" i="90"/>
  <c r="T322" i="90"/>
  <c r="T326" i="90"/>
  <c r="T330" i="90"/>
  <c r="T334" i="90"/>
  <c r="T338" i="90"/>
  <c r="T342" i="90"/>
  <c r="T346" i="90"/>
  <c r="T350" i="90"/>
  <c r="T354" i="90"/>
  <c r="T358" i="90"/>
  <c r="T362" i="90"/>
  <c r="T366" i="90"/>
  <c r="T370" i="90"/>
  <c r="T374" i="90"/>
  <c r="T378" i="90"/>
  <c r="T382" i="90"/>
  <c r="T386" i="90"/>
  <c r="T390" i="90"/>
  <c r="T394" i="90"/>
  <c r="T398" i="90"/>
  <c r="T402" i="90"/>
  <c r="T406" i="90"/>
  <c r="T410" i="90"/>
  <c r="AM50" i="90"/>
  <c r="AN50" i="90"/>
  <c r="AO50" i="90"/>
  <c r="AP50" i="90"/>
  <c r="AR50" i="90"/>
  <c r="AM54" i="90"/>
  <c r="AN54" i="90"/>
  <c r="AO54" i="90"/>
  <c r="AP54" i="90"/>
  <c r="AR54" i="90"/>
  <c r="AM58" i="90"/>
  <c r="AN58" i="90"/>
  <c r="AO58" i="90"/>
  <c r="AP58" i="90"/>
  <c r="AR58" i="90"/>
  <c r="AM62" i="90"/>
  <c r="AN62" i="90"/>
  <c r="AO62" i="90"/>
  <c r="AP62" i="90"/>
  <c r="AR62" i="90"/>
  <c r="AM66" i="90"/>
  <c r="AN66" i="90"/>
  <c r="AO66" i="90"/>
  <c r="AP66" i="90"/>
  <c r="AR66" i="90"/>
  <c r="AM70" i="90"/>
  <c r="AN70" i="90"/>
  <c r="AO70" i="90"/>
  <c r="AP70" i="90"/>
  <c r="AR70" i="90"/>
  <c r="AM74" i="90"/>
  <c r="AN74" i="90"/>
  <c r="AO74" i="90"/>
  <c r="AP74" i="90"/>
  <c r="AR74" i="90"/>
  <c r="AM78" i="90"/>
  <c r="AN78" i="90"/>
  <c r="AO78" i="90"/>
  <c r="AP78" i="90"/>
  <c r="AR78" i="90"/>
  <c r="AM82" i="90"/>
  <c r="AN82" i="90"/>
  <c r="AO82" i="90"/>
  <c r="AP82" i="90"/>
  <c r="AR82" i="90"/>
  <c r="AM86" i="90"/>
  <c r="AN86" i="90"/>
  <c r="AO86" i="90"/>
  <c r="AP86" i="90"/>
  <c r="AR86" i="90"/>
  <c r="AM90" i="90"/>
  <c r="AN90" i="90"/>
  <c r="AO90" i="90"/>
  <c r="AP90" i="90"/>
  <c r="AR90" i="90"/>
  <c r="AM94" i="90"/>
  <c r="AN94" i="90"/>
  <c r="AO94" i="90"/>
  <c r="AP94" i="90"/>
  <c r="AR94" i="90"/>
  <c r="AM98" i="90"/>
  <c r="AN98" i="90"/>
  <c r="AO98" i="90"/>
  <c r="AP98" i="90"/>
  <c r="AR98" i="90"/>
  <c r="AM102" i="90"/>
  <c r="AN102" i="90"/>
  <c r="AO102" i="90"/>
  <c r="AP102" i="90"/>
  <c r="AR102" i="90"/>
  <c r="AM106" i="90"/>
  <c r="AN106" i="90"/>
  <c r="AO106" i="90"/>
  <c r="AP106" i="90"/>
  <c r="AR106" i="90"/>
  <c r="AM110" i="90"/>
  <c r="AN110" i="90"/>
  <c r="AO110" i="90"/>
  <c r="AP110" i="90"/>
  <c r="AR110" i="90"/>
  <c r="AM114" i="90"/>
  <c r="AN114" i="90"/>
  <c r="AO114" i="90"/>
  <c r="AP114" i="90"/>
  <c r="AR114" i="90"/>
  <c r="AM118" i="90"/>
  <c r="AN118" i="90"/>
  <c r="AO118" i="90"/>
  <c r="AP118" i="90"/>
  <c r="AR118" i="90"/>
  <c r="AM122" i="90"/>
  <c r="AN122" i="90"/>
  <c r="AO122" i="90"/>
  <c r="AP122" i="90"/>
  <c r="AR122" i="90"/>
  <c r="AM126" i="90"/>
  <c r="AN126" i="90"/>
  <c r="AO126" i="90"/>
  <c r="AP126" i="90"/>
  <c r="AR126" i="90"/>
  <c r="AM130" i="90"/>
  <c r="AN130" i="90"/>
  <c r="AO130" i="90"/>
  <c r="AP130" i="90"/>
  <c r="AR130" i="90"/>
  <c r="AM134" i="90"/>
  <c r="AN134" i="90"/>
  <c r="AO134" i="90"/>
  <c r="AP134" i="90"/>
  <c r="AR134" i="90"/>
  <c r="AM138" i="90"/>
  <c r="AN138" i="90"/>
  <c r="AO138" i="90"/>
  <c r="AP138" i="90"/>
  <c r="AR138" i="90"/>
  <c r="AM142" i="90"/>
  <c r="AN142" i="90"/>
  <c r="AO142" i="90"/>
  <c r="AP142" i="90"/>
  <c r="AR142" i="90"/>
  <c r="AM146" i="90"/>
  <c r="AN146" i="90"/>
  <c r="AO146" i="90"/>
  <c r="AP146" i="90"/>
  <c r="AR146" i="90"/>
  <c r="AM150" i="90"/>
  <c r="AN150" i="90"/>
  <c r="AO150" i="90"/>
  <c r="AP150" i="90"/>
  <c r="AR150" i="90"/>
  <c r="AM154" i="90"/>
  <c r="AN154" i="90"/>
  <c r="AO154" i="90"/>
  <c r="AP154" i="90"/>
  <c r="AR154" i="90"/>
  <c r="AM158" i="90"/>
  <c r="AN158" i="90"/>
  <c r="AO158" i="90"/>
  <c r="AP158" i="90"/>
  <c r="AR158" i="90"/>
  <c r="AM162" i="90"/>
  <c r="AN162" i="90"/>
  <c r="AO162" i="90"/>
  <c r="AP162" i="90"/>
  <c r="AR162" i="90"/>
  <c r="AM166" i="90"/>
  <c r="AN166" i="90"/>
  <c r="AO166" i="90"/>
  <c r="AP166" i="90"/>
  <c r="AR166" i="90"/>
  <c r="AM170" i="90"/>
  <c r="AN170" i="90"/>
  <c r="AO170" i="90"/>
  <c r="AP170" i="90"/>
  <c r="AR170" i="90"/>
  <c r="AM174" i="90"/>
  <c r="AN174" i="90"/>
  <c r="AO174" i="90"/>
  <c r="AP174" i="90"/>
  <c r="AR174" i="90"/>
  <c r="AM178" i="90"/>
  <c r="AN178" i="90"/>
  <c r="AO178" i="90"/>
  <c r="AP178" i="90"/>
  <c r="AR178" i="90"/>
  <c r="AM182" i="90"/>
  <c r="AN182" i="90"/>
  <c r="AO182" i="90"/>
  <c r="AP182" i="90"/>
  <c r="AR182" i="90"/>
  <c r="AM186" i="90"/>
  <c r="AN186" i="90"/>
  <c r="AO186" i="90"/>
  <c r="AP186" i="90"/>
  <c r="AR186" i="90"/>
  <c r="AM190" i="90"/>
  <c r="AN190" i="90"/>
  <c r="AO190" i="90"/>
  <c r="AP190" i="90"/>
  <c r="AR190" i="90"/>
  <c r="AM194" i="90"/>
  <c r="AN194" i="90"/>
  <c r="AO194" i="90"/>
  <c r="AP194" i="90"/>
  <c r="AR194" i="90"/>
  <c r="AM198" i="90"/>
  <c r="AN198" i="90"/>
  <c r="AO198" i="90"/>
  <c r="AP198" i="90"/>
  <c r="AR198" i="90"/>
  <c r="AM202" i="90"/>
  <c r="AN202" i="90"/>
  <c r="AO202" i="90"/>
  <c r="AP202" i="90"/>
  <c r="AR202" i="90"/>
  <c r="AM206" i="90"/>
  <c r="AN206" i="90"/>
  <c r="AO206" i="90"/>
  <c r="AP206" i="90"/>
  <c r="AR206" i="90"/>
  <c r="AM210" i="90"/>
  <c r="AN210" i="90"/>
  <c r="AO210" i="90"/>
  <c r="AP210" i="90"/>
  <c r="AR210" i="90"/>
  <c r="AM214" i="90"/>
  <c r="AN214" i="90"/>
  <c r="AO214" i="90"/>
  <c r="AP214" i="90"/>
  <c r="AR214" i="90"/>
  <c r="AM218" i="90"/>
  <c r="AN218" i="90"/>
  <c r="AO218" i="90"/>
  <c r="AP218" i="90"/>
  <c r="AR218" i="90"/>
  <c r="AM222" i="90"/>
  <c r="AN222" i="90"/>
  <c r="AO222" i="90"/>
  <c r="AP222" i="90"/>
  <c r="AR222" i="90"/>
  <c r="AM226" i="90"/>
  <c r="AN226" i="90"/>
  <c r="AO226" i="90"/>
  <c r="AP226" i="90"/>
  <c r="AR226" i="90"/>
  <c r="AM230" i="90"/>
  <c r="AN230" i="90"/>
  <c r="AO230" i="90"/>
  <c r="AP230" i="90"/>
  <c r="AR230" i="90"/>
  <c r="AM234" i="90"/>
  <c r="AN234" i="90"/>
  <c r="AO234" i="90"/>
  <c r="AP234" i="90"/>
  <c r="AR234" i="90"/>
  <c r="AM238" i="90"/>
  <c r="AN238" i="90"/>
  <c r="AO238" i="90"/>
  <c r="AP238" i="90"/>
  <c r="AR238" i="90"/>
  <c r="AM242" i="90"/>
  <c r="AN242" i="90"/>
  <c r="AO242" i="90"/>
  <c r="AP242" i="90"/>
  <c r="AR242" i="90"/>
  <c r="AM246" i="90"/>
  <c r="AN246" i="90"/>
  <c r="AO246" i="90"/>
  <c r="AP246" i="90"/>
  <c r="AR246" i="90"/>
  <c r="AM250" i="90"/>
  <c r="AN250" i="90"/>
  <c r="AO250" i="90"/>
  <c r="AP250" i="90"/>
  <c r="AR250" i="90"/>
  <c r="AM254" i="90"/>
  <c r="AN254" i="90"/>
  <c r="AO254" i="90"/>
  <c r="AP254" i="90"/>
  <c r="AR254" i="90"/>
  <c r="AM258" i="90"/>
  <c r="AN258" i="90"/>
  <c r="AO258" i="90"/>
  <c r="AP258" i="90"/>
  <c r="AR258" i="90"/>
  <c r="AM262" i="90"/>
  <c r="AN262" i="90"/>
  <c r="AO262" i="90"/>
  <c r="AP262" i="90"/>
  <c r="AR262" i="90"/>
  <c r="AM266" i="90"/>
  <c r="AN266" i="90"/>
  <c r="AO266" i="90"/>
  <c r="AP266" i="90"/>
  <c r="AR266" i="90"/>
  <c r="AM270" i="90"/>
  <c r="AN270" i="90"/>
  <c r="AO270" i="90"/>
  <c r="AP270" i="90"/>
  <c r="AR270" i="90"/>
  <c r="AM274" i="90"/>
  <c r="AN274" i="90"/>
  <c r="AO274" i="90"/>
  <c r="AP274" i="90"/>
  <c r="AR274" i="90"/>
  <c r="AM278" i="90"/>
  <c r="AN278" i="90"/>
  <c r="AO278" i="90"/>
  <c r="AP278" i="90"/>
  <c r="AR278" i="90"/>
  <c r="AM282" i="90"/>
  <c r="AN282" i="90"/>
  <c r="AO282" i="90"/>
  <c r="AP282" i="90"/>
  <c r="AR282" i="90"/>
  <c r="AM286" i="90"/>
  <c r="AN286" i="90"/>
  <c r="AO286" i="90"/>
  <c r="AP286" i="90"/>
  <c r="AR286" i="90"/>
  <c r="AM290" i="90"/>
  <c r="AN290" i="90"/>
  <c r="AO290" i="90"/>
  <c r="AP290" i="90"/>
  <c r="AR290" i="90"/>
  <c r="AM294" i="90"/>
  <c r="AN294" i="90"/>
  <c r="AO294" i="90"/>
  <c r="AP294" i="90"/>
  <c r="AR294" i="90"/>
  <c r="AM298" i="90"/>
  <c r="AN298" i="90"/>
  <c r="AO298" i="90"/>
  <c r="AP298" i="90"/>
  <c r="AR298" i="90"/>
  <c r="AM302" i="90"/>
  <c r="AN302" i="90"/>
  <c r="AO302" i="90"/>
  <c r="AP302" i="90"/>
  <c r="AR302" i="90"/>
  <c r="AM306" i="90"/>
  <c r="AN306" i="90"/>
  <c r="AO306" i="90"/>
  <c r="AP306" i="90"/>
  <c r="AR306" i="90"/>
  <c r="AM310" i="90"/>
  <c r="AN310" i="90"/>
  <c r="AO310" i="90"/>
  <c r="AP310" i="90"/>
  <c r="AR310" i="90"/>
  <c r="AM314" i="90"/>
  <c r="AN314" i="90"/>
  <c r="AO314" i="90"/>
  <c r="AP314" i="90"/>
  <c r="AR314" i="90"/>
  <c r="AM318" i="90"/>
  <c r="AN318" i="90"/>
  <c r="AO318" i="90"/>
  <c r="AP318" i="90"/>
  <c r="AR318" i="90"/>
  <c r="AM322" i="90"/>
  <c r="AN322" i="90"/>
  <c r="AO322" i="90"/>
  <c r="AP322" i="90"/>
  <c r="AR322" i="90"/>
  <c r="AM326" i="90"/>
  <c r="AN326" i="90"/>
  <c r="AO326" i="90"/>
  <c r="AP326" i="90"/>
  <c r="AR326" i="90"/>
  <c r="AM330" i="90"/>
  <c r="AN330" i="90"/>
  <c r="AO330" i="90"/>
  <c r="AP330" i="90"/>
  <c r="AR330" i="90"/>
  <c r="AM334" i="90"/>
  <c r="AN334" i="90"/>
  <c r="AO334" i="90"/>
  <c r="AP334" i="90"/>
  <c r="AR334" i="90"/>
  <c r="AM338" i="90"/>
  <c r="AN338" i="90"/>
  <c r="AO338" i="90"/>
  <c r="AP338" i="90"/>
  <c r="AR338" i="90"/>
  <c r="AM342" i="90"/>
  <c r="AN342" i="90"/>
  <c r="AO342" i="90"/>
  <c r="AP342" i="90"/>
  <c r="AR342" i="90"/>
  <c r="AM346" i="90"/>
  <c r="AN346" i="90"/>
  <c r="AO346" i="90"/>
  <c r="AP346" i="90"/>
  <c r="AR346" i="90"/>
  <c r="AM350" i="90"/>
  <c r="AN350" i="90"/>
  <c r="AO350" i="90"/>
  <c r="AP350" i="90"/>
  <c r="AR350" i="90"/>
  <c r="AM354" i="90"/>
  <c r="AN354" i="90"/>
  <c r="AO354" i="90"/>
  <c r="AP354" i="90"/>
  <c r="AR354" i="90"/>
  <c r="AM358" i="90"/>
  <c r="AN358" i="90"/>
  <c r="AO358" i="90"/>
  <c r="AP358" i="90"/>
  <c r="AR358" i="90"/>
  <c r="AM362" i="90"/>
  <c r="AN362" i="90"/>
  <c r="AO362" i="90"/>
  <c r="AP362" i="90"/>
  <c r="AR362" i="90"/>
  <c r="AM366" i="90"/>
  <c r="AN366" i="90"/>
  <c r="AO366" i="90"/>
  <c r="AP366" i="90"/>
  <c r="AR366" i="90"/>
  <c r="AM370" i="90"/>
  <c r="AN370" i="90"/>
  <c r="AO370" i="90"/>
  <c r="AP370" i="90"/>
  <c r="AR370" i="90"/>
  <c r="AM374" i="90"/>
  <c r="AN374" i="90"/>
  <c r="AO374" i="90"/>
  <c r="AP374" i="90"/>
  <c r="AR374" i="90"/>
  <c r="AM378" i="90"/>
  <c r="AN378" i="90"/>
  <c r="AO378" i="90"/>
  <c r="AP378" i="90"/>
  <c r="AR378" i="90"/>
  <c r="AM382" i="90"/>
  <c r="AN382" i="90"/>
  <c r="AO382" i="90"/>
  <c r="AP382" i="90"/>
  <c r="AR382" i="90"/>
  <c r="AM386" i="90"/>
  <c r="AN386" i="90"/>
  <c r="AO386" i="90"/>
  <c r="AP386" i="90"/>
  <c r="AR386" i="90"/>
  <c r="AM390" i="90"/>
  <c r="AN390" i="90"/>
  <c r="AO390" i="90"/>
  <c r="AP390" i="90"/>
  <c r="AR390" i="90"/>
  <c r="AM394" i="90"/>
  <c r="AN394" i="90"/>
  <c r="AO394" i="90"/>
  <c r="AP394" i="90"/>
  <c r="AR394" i="90"/>
  <c r="AM398" i="90"/>
  <c r="AN398" i="90"/>
  <c r="AO398" i="90"/>
  <c r="AP398" i="90"/>
  <c r="AR398" i="90"/>
  <c r="AM402" i="90"/>
  <c r="AN402" i="90"/>
  <c r="AO402" i="90"/>
  <c r="AP402" i="90"/>
  <c r="AR402" i="90"/>
  <c r="AM406" i="90"/>
  <c r="AN406" i="90"/>
  <c r="AO406" i="90"/>
  <c r="AP406" i="90"/>
  <c r="AR406" i="90"/>
  <c r="AM410" i="90"/>
  <c r="AN410" i="90"/>
  <c r="AO410" i="90"/>
  <c r="AP410" i="90"/>
  <c r="AR410" i="90"/>
  <c r="AM42" i="90"/>
  <c r="AN42" i="90"/>
  <c r="AO42" i="90"/>
  <c r="AP42" i="90"/>
  <c r="AR42" i="90"/>
  <c r="AM46" i="90"/>
  <c r="AN46" i="90"/>
  <c r="AO46" i="90"/>
  <c r="AP46" i="90"/>
  <c r="AR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J32" i="9"/>
  <c r="I32" i="9"/>
  <c r="H32" i="9"/>
  <c r="G32" i="9"/>
  <c r="B32" i="9"/>
  <c r="K29" i="9"/>
  <c r="J29" i="9"/>
  <c r="I29" i="9"/>
  <c r="H29" i="9"/>
  <c r="G29" i="9"/>
  <c r="B29" i="9"/>
  <c r="K26" i="9"/>
  <c r="J26" i="9"/>
  <c r="I26" i="9"/>
  <c r="H26" i="9"/>
  <c r="G26" i="9"/>
  <c r="B26" i="9"/>
  <c r="K23" i="9"/>
  <c r="J23" i="9"/>
  <c r="I23" i="9"/>
  <c r="H23" i="9"/>
  <c r="G23" i="9"/>
  <c r="B23" i="9"/>
  <c r="K20" i="9"/>
  <c r="J20" i="9"/>
  <c r="I20" i="9"/>
  <c r="H20" i="9"/>
  <c r="G20" i="9"/>
  <c r="B20" i="9"/>
  <c r="K17" i="9"/>
  <c r="J17" i="9"/>
  <c r="I17" i="9"/>
  <c r="H17" i="9"/>
  <c r="G17" i="9"/>
  <c r="B17" i="9"/>
  <c r="K14" i="9"/>
  <c r="J14" i="9"/>
  <c r="I14" i="9"/>
  <c r="H14" i="9"/>
  <c r="G14" i="9"/>
  <c r="B14" i="9"/>
  <c r="BB413" i="90"/>
  <c r="BA413" i="90"/>
  <c r="AZ413" i="90"/>
  <c r="AY413" i="90"/>
  <c r="BB412" i="90"/>
  <c r="BA412" i="90"/>
  <c r="AZ412" i="90"/>
  <c r="BB409" i="90"/>
  <c r="BA409" i="90"/>
  <c r="AZ409" i="90"/>
  <c r="AY409" i="90"/>
  <c r="BB408" i="90"/>
  <c r="BA408" i="90"/>
  <c r="AZ408" i="90"/>
  <c r="BB405" i="90"/>
  <c r="BA405" i="90"/>
  <c r="AZ405" i="90"/>
  <c r="AY405" i="90"/>
  <c r="BB404" i="90"/>
  <c r="BA404" i="90"/>
  <c r="AZ404" i="90"/>
  <c r="BB401" i="90"/>
  <c r="BA401" i="90"/>
  <c r="AZ401" i="90"/>
  <c r="AY401" i="90"/>
  <c r="BB400" i="90"/>
  <c r="BA400" i="90"/>
  <c r="AZ400" i="90"/>
  <c r="BB397" i="90"/>
  <c r="BA397" i="90"/>
  <c r="AZ397" i="90"/>
  <c r="AY397" i="90"/>
  <c r="BB396" i="90"/>
  <c r="BA396" i="90"/>
  <c r="AZ396" i="90"/>
  <c r="BB393" i="90"/>
  <c r="BA393" i="90"/>
  <c r="AZ393" i="90"/>
  <c r="AY393" i="90"/>
  <c r="BB392" i="90"/>
  <c r="BA392" i="90"/>
  <c r="AZ392" i="90"/>
  <c r="BB389" i="90"/>
  <c r="BA389" i="90"/>
  <c r="AZ389" i="90"/>
  <c r="AY389" i="90"/>
  <c r="BB388" i="90"/>
  <c r="BA388" i="90"/>
  <c r="AZ388" i="90"/>
  <c r="BB385" i="90"/>
  <c r="BA385" i="90"/>
  <c r="AZ385" i="90"/>
  <c r="AY385" i="90"/>
  <c r="BB384" i="90"/>
  <c r="BA384" i="90"/>
  <c r="AZ384" i="90"/>
  <c r="BB381" i="90"/>
  <c r="BA381" i="90"/>
  <c r="AZ381" i="90"/>
  <c r="AY381" i="90"/>
  <c r="BB380" i="90"/>
  <c r="BA380" i="90"/>
  <c r="AZ380" i="90"/>
  <c r="BB377" i="90"/>
  <c r="BA377" i="90"/>
  <c r="AZ377" i="90"/>
  <c r="AY377" i="90"/>
  <c r="BB376" i="90"/>
  <c r="BA376" i="90"/>
  <c r="AZ376" i="90"/>
  <c r="BB373" i="90"/>
  <c r="BA373" i="90"/>
  <c r="AZ373" i="90"/>
  <c r="AY373" i="90"/>
  <c r="BB372" i="90"/>
  <c r="BA372" i="90"/>
  <c r="AZ372" i="90"/>
  <c r="BB369" i="90"/>
  <c r="BA369" i="90"/>
  <c r="AZ369" i="90"/>
  <c r="AY369" i="90"/>
  <c r="BB368" i="90"/>
  <c r="BA368" i="90"/>
  <c r="AZ368" i="90"/>
  <c r="BB365" i="90"/>
  <c r="BA365" i="90"/>
  <c r="AZ365" i="90"/>
  <c r="AY365" i="90"/>
  <c r="BB364" i="90"/>
  <c r="BA364" i="90"/>
  <c r="AZ364" i="90"/>
  <c r="BB361" i="90"/>
  <c r="BA361" i="90"/>
  <c r="AZ361" i="90"/>
  <c r="AY361" i="90"/>
  <c r="BB360" i="90"/>
  <c r="BA360" i="90"/>
  <c r="AZ360" i="90"/>
  <c r="BB357" i="90"/>
  <c r="BA357" i="90"/>
  <c r="AZ357" i="90"/>
  <c r="AY357" i="90"/>
  <c r="BB356" i="90"/>
  <c r="BA356" i="90"/>
  <c r="AZ356" i="90"/>
  <c r="BB353" i="90"/>
  <c r="BA353" i="90"/>
  <c r="AZ353" i="90"/>
  <c r="AY353" i="90"/>
  <c r="BB352" i="90"/>
  <c r="BA352" i="90"/>
  <c r="AZ352" i="90"/>
  <c r="BB349" i="90"/>
  <c r="BA349" i="90"/>
  <c r="AZ349" i="90"/>
  <c r="AY349" i="90"/>
  <c r="BB348" i="90"/>
  <c r="BA348" i="90"/>
  <c r="AZ348" i="90"/>
  <c r="BB345" i="90"/>
  <c r="BA345" i="90"/>
  <c r="AZ345" i="90"/>
  <c r="AY345" i="90"/>
  <c r="BB344" i="90"/>
  <c r="BA344" i="90"/>
  <c r="AZ344" i="90"/>
  <c r="BB341" i="90"/>
  <c r="BA341" i="90"/>
  <c r="AZ341" i="90"/>
  <c r="AY341" i="90"/>
  <c r="BB340" i="90"/>
  <c r="BA340" i="90"/>
  <c r="AZ340" i="90"/>
  <c r="BB337" i="90"/>
  <c r="BA337" i="90"/>
  <c r="AZ337" i="90"/>
  <c r="AY337" i="90"/>
  <c r="BB336" i="90"/>
  <c r="BA336" i="90"/>
  <c r="AZ336" i="90"/>
  <c r="BB333" i="90"/>
  <c r="BA333" i="90"/>
  <c r="AZ333" i="90"/>
  <c r="AY333" i="90"/>
  <c r="BB332" i="90"/>
  <c r="BA332" i="90"/>
  <c r="AZ332" i="90"/>
  <c r="BB329" i="90"/>
  <c r="BA329" i="90"/>
  <c r="AZ329" i="90"/>
  <c r="AY329" i="90"/>
  <c r="BB328" i="90"/>
  <c r="BA328" i="90"/>
  <c r="AZ328" i="90"/>
  <c r="BB325" i="90"/>
  <c r="BA325" i="90"/>
  <c r="AZ325" i="90"/>
  <c r="AY325" i="90"/>
  <c r="BB324" i="90"/>
  <c r="BA324" i="90"/>
  <c r="AZ324" i="90"/>
  <c r="BB321" i="90"/>
  <c r="BA321" i="90"/>
  <c r="AZ321" i="90"/>
  <c r="AY321" i="90"/>
  <c r="BB320" i="90"/>
  <c r="BA320" i="90"/>
  <c r="AZ320" i="90"/>
  <c r="BB317" i="90"/>
  <c r="BA317" i="90"/>
  <c r="AZ317" i="90"/>
  <c r="AY317" i="90"/>
  <c r="BB316" i="90"/>
  <c r="BA316" i="90"/>
  <c r="AZ316" i="90"/>
  <c r="BB313" i="90"/>
  <c r="BA313" i="90"/>
  <c r="AZ313" i="90"/>
  <c r="AY313" i="90"/>
  <c r="BB312" i="90"/>
  <c r="BA312" i="90"/>
  <c r="AZ312" i="90"/>
  <c r="BB309" i="90"/>
  <c r="BA309" i="90"/>
  <c r="AZ309" i="90"/>
  <c r="AY309" i="90"/>
  <c r="BB308" i="90"/>
  <c r="BA308" i="90"/>
  <c r="AZ308" i="90"/>
  <c r="BB305" i="90"/>
  <c r="BA305" i="90"/>
  <c r="AZ305" i="90"/>
  <c r="AY305" i="90"/>
  <c r="BB304" i="90"/>
  <c r="BA304" i="90"/>
  <c r="AZ304" i="90"/>
  <c r="BB301" i="90"/>
  <c r="BA301" i="90"/>
  <c r="AZ301" i="90"/>
  <c r="AY301" i="90"/>
  <c r="BB300" i="90"/>
  <c r="BA300" i="90"/>
  <c r="AZ300" i="90"/>
  <c r="BB297" i="90"/>
  <c r="BA297" i="90"/>
  <c r="AZ297" i="90"/>
  <c r="AY297" i="90"/>
  <c r="BB296" i="90"/>
  <c r="BA296" i="90"/>
  <c r="AZ296" i="90"/>
  <c r="BB293" i="90"/>
  <c r="BA293" i="90"/>
  <c r="AZ293" i="90"/>
  <c r="AY293" i="90"/>
  <c r="BB292" i="90"/>
  <c r="BA292" i="90"/>
  <c r="AZ292" i="90"/>
  <c r="BB289" i="90"/>
  <c r="BA289" i="90"/>
  <c r="AZ289" i="90"/>
  <c r="AY289" i="90"/>
  <c r="BB288" i="90"/>
  <c r="BA288" i="90"/>
  <c r="AZ288" i="90"/>
  <c r="BB285" i="90"/>
  <c r="BA285" i="90"/>
  <c r="AZ285" i="90"/>
  <c r="AY285" i="90"/>
  <c r="BB284" i="90"/>
  <c r="BA284" i="90"/>
  <c r="AZ284" i="90"/>
  <c r="BB281" i="90"/>
  <c r="BA281" i="90"/>
  <c r="AZ281" i="90"/>
  <c r="AY281" i="90"/>
  <c r="BB280" i="90"/>
  <c r="BA280" i="90"/>
  <c r="AZ280" i="90"/>
  <c r="BB277" i="90"/>
  <c r="BA277" i="90"/>
  <c r="AZ277" i="90"/>
  <c r="AY277" i="90"/>
  <c r="BB276" i="90"/>
  <c r="BA276" i="90"/>
  <c r="AZ276" i="90"/>
  <c r="BB273" i="90"/>
  <c r="BA273" i="90"/>
  <c r="AZ273" i="90"/>
  <c r="AY273" i="90"/>
  <c r="BB272" i="90"/>
  <c r="BA272" i="90"/>
  <c r="AZ272" i="90"/>
  <c r="BB269" i="90"/>
  <c r="BA269" i="90"/>
  <c r="AZ269" i="90"/>
  <c r="AY269" i="90"/>
  <c r="BB268" i="90"/>
  <c r="BA268" i="90"/>
  <c r="AZ268" i="90"/>
  <c r="BB265" i="90"/>
  <c r="BA265" i="90"/>
  <c r="AZ265" i="90"/>
  <c r="AY265" i="90"/>
  <c r="BB264" i="90"/>
  <c r="BA264" i="90"/>
  <c r="AZ264" i="90"/>
  <c r="BB261" i="90"/>
  <c r="BA261" i="90"/>
  <c r="AZ261" i="90"/>
  <c r="AY261" i="90"/>
  <c r="BB260" i="90"/>
  <c r="BA260" i="90"/>
  <c r="AZ260" i="90"/>
  <c r="BB257" i="90"/>
  <c r="BA257" i="90"/>
  <c r="AZ257" i="90"/>
  <c r="AY257" i="90"/>
  <c r="BB256" i="90"/>
  <c r="BA256" i="90"/>
  <c r="AZ256" i="90"/>
  <c r="BB253" i="90"/>
  <c r="BA253" i="90"/>
  <c r="AZ253" i="90"/>
  <c r="AY253" i="90"/>
  <c r="BB252" i="90"/>
  <c r="BA252" i="90"/>
  <c r="AZ252" i="90"/>
  <c r="BB249" i="90"/>
  <c r="BA249" i="90"/>
  <c r="AZ249" i="90"/>
  <c r="AY249" i="90"/>
  <c r="BB248" i="90"/>
  <c r="BA248" i="90"/>
  <c r="AZ248" i="90"/>
  <c r="BB245" i="90"/>
  <c r="BA245" i="90"/>
  <c r="AZ245" i="90"/>
  <c r="AY245" i="90"/>
  <c r="BB244" i="90"/>
  <c r="BA244" i="90"/>
  <c r="AZ244" i="90"/>
  <c r="BB241" i="90"/>
  <c r="BA241" i="90"/>
  <c r="AZ241" i="90"/>
  <c r="AY241" i="90"/>
  <c r="BB240" i="90"/>
  <c r="BA240" i="90"/>
  <c r="AZ240" i="90"/>
  <c r="BB237" i="90"/>
  <c r="BA237" i="90"/>
  <c r="AZ237" i="90"/>
  <c r="AY237" i="90"/>
  <c r="BB236" i="90"/>
  <c r="BA236" i="90"/>
  <c r="AZ236" i="90"/>
  <c r="BB233" i="90"/>
  <c r="BA233" i="90"/>
  <c r="AZ233" i="90"/>
  <c r="AY233" i="90"/>
  <c r="BB232" i="90"/>
  <c r="BA232" i="90"/>
  <c r="AZ232" i="90"/>
  <c r="BB229" i="90"/>
  <c r="BA229" i="90"/>
  <c r="AZ229" i="90"/>
  <c r="AY229" i="90"/>
  <c r="BB228" i="90"/>
  <c r="BA228" i="90"/>
  <c r="AZ228" i="90"/>
  <c r="BB225" i="90"/>
  <c r="BA225" i="90"/>
  <c r="AZ225" i="90"/>
  <c r="AY225" i="90"/>
  <c r="BB224" i="90"/>
  <c r="BA224" i="90"/>
  <c r="AZ224" i="90"/>
  <c r="BB221" i="90"/>
  <c r="BA221" i="90"/>
  <c r="AZ221" i="90"/>
  <c r="AY221" i="90"/>
  <c r="BB220" i="90"/>
  <c r="BA220" i="90"/>
  <c r="AZ220" i="90"/>
  <c r="BB217" i="90"/>
  <c r="BA217" i="90"/>
  <c r="AZ217" i="90"/>
  <c r="AY217" i="90"/>
  <c r="BB216" i="90"/>
  <c r="BA216" i="90"/>
  <c r="AZ216" i="90"/>
  <c r="BB213" i="90"/>
  <c r="BA213" i="90"/>
  <c r="AZ213" i="90"/>
  <c r="AY213" i="90"/>
  <c r="BB212" i="90"/>
  <c r="BA212" i="90"/>
  <c r="AZ212" i="90"/>
  <c r="BB209" i="90"/>
  <c r="BA209" i="90"/>
  <c r="AZ209" i="90"/>
  <c r="AY209" i="90"/>
  <c r="BB208" i="90"/>
  <c r="BA208" i="90"/>
  <c r="AZ208" i="90"/>
  <c r="BB205" i="90"/>
  <c r="BA205" i="90"/>
  <c r="AZ205" i="90"/>
  <c r="AY205" i="90"/>
  <c r="BB204" i="90"/>
  <c r="BA204" i="90"/>
  <c r="AZ204" i="90"/>
  <c r="BB201" i="90"/>
  <c r="BA201" i="90"/>
  <c r="AZ201" i="90"/>
  <c r="AY201" i="90"/>
  <c r="BB200" i="90"/>
  <c r="BA200" i="90"/>
  <c r="AZ200" i="90"/>
  <c r="BB197" i="90"/>
  <c r="BA197" i="90"/>
  <c r="AZ197" i="90"/>
  <c r="AY197" i="90"/>
  <c r="BB196" i="90"/>
  <c r="BA196" i="90"/>
  <c r="AZ196" i="90"/>
  <c r="BB193" i="90"/>
  <c r="BA193" i="90"/>
  <c r="AZ193" i="90"/>
  <c r="AY193" i="90"/>
  <c r="BB192" i="90"/>
  <c r="BA192" i="90"/>
  <c r="AZ192" i="90"/>
  <c r="BB189" i="90"/>
  <c r="BA189" i="90"/>
  <c r="AZ189" i="90"/>
  <c r="AY189" i="90"/>
  <c r="BB188" i="90"/>
  <c r="BA188" i="90"/>
  <c r="AZ188" i="90"/>
  <c r="BB185" i="90"/>
  <c r="BA185" i="90"/>
  <c r="AZ185" i="90"/>
  <c r="AY185" i="90"/>
  <c r="BB184" i="90"/>
  <c r="BA184" i="90"/>
  <c r="AZ184" i="90"/>
  <c r="BB181" i="90"/>
  <c r="BA181" i="90"/>
  <c r="AZ181" i="90"/>
  <c r="AY181" i="90"/>
  <c r="BB180" i="90"/>
  <c r="BA180" i="90"/>
  <c r="AZ180" i="90"/>
  <c r="BB177" i="90"/>
  <c r="BA177" i="90"/>
  <c r="AZ177" i="90"/>
  <c r="AY177" i="90"/>
  <c r="BB176" i="90"/>
  <c r="BA176" i="90"/>
  <c r="AZ176" i="90"/>
  <c r="BB173" i="90"/>
  <c r="BA173" i="90"/>
  <c r="AZ173" i="90"/>
  <c r="AY173" i="90"/>
  <c r="BB172" i="90"/>
  <c r="BA172" i="90"/>
  <c r="AZ172" i="90"/>
  <c r="BB169" i="90"/>
  <c r="BA169" i="90"/>
  <c r="AZ169" i="90"/>
  <c r="AY169" i="90"/>
  <c r="BB168" i="90"/>
  <c r="BA168" i="90"/>
  <c r="AZ168" i="90"/>
  <c r="BB165" i="90"/>
  <c r="BA165" i="90"/>
  <c r="AZ165" i="90"/>
  <c r="AY165" i="90"/>
  <c r="BB164" i="90"/>
  <c r="BA164" i="90"/>
  <c r="AZ164" i="90"/>
  <c r="BB161" i="90"/>
  <c r="BA161" i="90"/>
  <c r="AZ161" i="90"/>
  <c r="AY161" i="90"/>
  <c r="BB160" i="90"/>
  <c r="BA160" i="90"/>
  <c r="AZ160" i="90"/>
  <c r="BB157" i="90"/>
  <c r="BA157" i="90"/>
  <c r="AZ157" i="90"/>
  <c r="AY157" i="90"/>
  <c r="BB156" i="90"/>
  <c r="BA156" i="90"/>
  <c r="AZ156" i="90"/>
  <c r="BB153" i="90"/>
  <c r="BA153" i="90"/>
  <c r="AZ153" i="90"/>
  <c r="AY153" i="90"/>
  <c r="BB152" i="90"/>
  <c r="BA152" i="90"/>
  <c r="AZ152" i="90"/>
  <c r="BB149" i="90"/>
  <c r="BA149" i="90"/>
  <c r="AZ149" i="90"/>
  <c r="AY149" i="90"/>
  <c r="BB148" i="90"/>
  <c r="BA148" i="90"/>
  <c r="AZ148" i="90"/>
  <c r="BB145" i="90"/>
  <c r="BA145" i="90"/>
  <c r="AZ145" i="90"/>
  <c r="AY145" i="90"/>
  <c r="BB144" i="90"/>
  <c r="BA144" i="90"/>
  <c r="AZ144" i="90"/>
  <c r="BB141" i="90"/>
  <c r="BA141" i="90"/>
  <c r="AZ141" i="90"/>
  <c r="AY141" i="90"/>
  <c r="BB140" i="90"/>
  <c r="BA140" i="90"/>
  <c r="AZ140" i="90"/>
  <c r="BB137" i="90"/>
  <c r="BA137" i="90"/>
  <c r="AZ137" i="90"/>
  <c r="AY137" i="90"/>
  <c r="BB136" i="90"/>
  <c r="BA136" i="90"/>
  <c r="AZ136" i="90"/>
  <c r="BB133" i="90"/>
  <c r="BA133" i="90"/>
  <c r="AZ133" i="90"/>
  <c r="AY133" i="90"/>
  <c r="BB132" i="90"/>
  <c r="BA132" i="90"/>
  <c r="AZ132" i="90"/>
  <c r="BB129" i="90"/>
  <c r="BA129" i="90"/>
  <c r="AZ129" i="90"/>
  <c r="AY129" i="90"/>
  <c r="BB128" i="90"/>
  <c r="BA128" i="90"/>
  <c r="AZ128" i="90"/>
  <c r="BB125" i="90"/>
  <c r="BA125" i="90"/>
  <c r="AZ125" i="90"/>
  <c r="AY125" i="90"/>
  <c r="BB124" i="90"/>
  <c r="BA124" i="90"/>
  <c r="AZ124" i="90"/>
  <c r="BB121" i="90"/>
  <c r="BA121" i="90"/>
  <c r="AZ121" i="90"/>
  <c r="AY121" i="90"/>
  <c r="BB120" i="90"/>
  <c r="BA120" i="90"/>
  <c r="AZ120" i="90"/>
  <c r="BB117" i="90"/>
  <c r="BA117" i="90"/>
  <c r="AZ117" i="90"/>
  <c r="AY117" i="90"/>
  <c r="BB116" i="90"/>
  <c r="BA116" i="90"/>
  <c r="AZ116" i="90"/>
  <c r="BB113" i="90"/>
  <c r="BA113" i="90"/>
  <c r="AZ113" i="90"/>
  <c r="AY113" i="90"/>
  <c r="BB112" i="90"/>
  <c r="BA112" i="90"/>
  <c r="AZ112" i="90"/>
  <c r="BB109" i="90"/>
  <c r="BA109" i="90"/>
  <c r="AZ109" i="90"/>
  <c r="AY109" i="90"/>
  <c r="BB108" i="90"/>
  <c r="BA108" i="90"/>
  <c r="AZ108" i="90"/>
  <c r="BB105" i="90"/>
  <c r="BA105" i="90"/>
  <c r="AZ105" i="90"/>
  <c r="AY105" i="90"/>
  <c r="BB104" i="90"/>
  <c r="BA104" i="90"/>
  <c r="AZ104" i="90"/>
  <c r="BB101" i="90"/>
  <c r="BA101" i="90"/>
  <c r="AZ101" i="90"/>
  <c r="AY101" i="90"/>
  <c r="BB100" i="90"/>
  <c r="BA100" i="90"/>
  <c r="AZ100" i="90"/>
  <c r="BB97" i="90"/>
  <c r="BA97" i="90"/>
  <c r="AZ97" i="90"/>
  <c r="AY97" i="90"/>
  <c r="BB96" i="90"/>
  <c r="BA96" i="90"/>
  <c r="AZ96" i="90"/>
  <c r="BB93" i="90"/>
  <c r="BA93" i="90"/>
  <c r="AZ93" i="90"/>
  <c r="AY93" i="90"/>
  <c r="BB92" i="90"/>
  <c r="BA92" i="90"/>
  <c r="AZ92" i="90"/>
  <c r="BB89" i="90"/>
  <c r="BA89" i="90"/>
  <c r="AZ89" i="90"/>
  <c r="AY89" i="90"/>
  <c r="BB88" i="90"/>
  <c r="BA88" i="90"/>
  <c r="AZ88" i="90"/>
  <c r="BB85" i="90"/>
  <c r="BA85" i="90"/>
  <c r="AZ85" i="90"/>
  <c r="AY85" i="90"/>
  <c r="BB84" i="90"/>
  <c r="BA84" i="90"/>
  <c r="AZ84" i="90"/>
  <c r="BB81" i="90"/>
  <c r="BA81" i="90"/>
  <c r="AZ81" i="90"/>
  <c r="AY81" i="90"/>
  <c r="BB80" i="90"/>
  <c r="BA80" i="90"/>
  <c r="AZ80" i="90"/>
  <c r="BB77" i="90"/>
  <c r="BA77" i="90"/>
  <c r="AZ77" i="90"/>
  <c r="AY77" i="90"/>
  <c r="BB76" i="90"/>
  <c r="BA76" i="90"/>
  <c r="AZ76" i="90"/>
  <c r="BB73" i="90"/>
  <c r="BA73" i="90"/>
  <c r="AZ73" i="90"/>
  <c r="AY73" i="90"/>
  <c r="BB72" i="90"/>
  <c r="BA72" i="90"/>
  <c r="AZ72" i="90"/>
  <c r="BB69" i="90"/>
  <c r="BA69" i="90"/>
  <c r="AZ69" i="90"/>
  <c r="AY69" i="90"/>
  <c r="BB68" i="90"/>
  <c r="BA68" i="90"/>
  <c r="AZ68" i="90"/>
  <c r="BB65" i="90"/>
  <c r="BA65" i="90"/>
  <c r="AZ65" i="90"/>
  <c r="AY65" i="90"/>
  <c r="BB64" i="90"/>
  <c r="BA64" i="90"/>
  <c r="AZ64" i="90"/>
  <c r="BB61" i="90"/>
  <c r="BA61" i="90"/>
  <c r="AZ61" i="90"/>
  <c r="AY61" i="90"/>
  <c r="BB60" i="90"/>
  <c r="BA60" i="90"/>
  <c r="AZ60" i="90"/>
  <c r="BB57" i="90"/>
  <c r="BA57" i="90"/>
  <c r="AZ57" i="90"/>
  <c r="AY57" i="90"/>
  <c r="BB56" i="90"/>
  <c r="BA56" i="90"/>
  <c r="AZ56" i="90"/>
  <c r="BB53" i="90"/>
  <c r="BA53" i="90"/>
  <c r="AZ53" i="90"/>
  <c r="AY53" i="90"/>
  <c r="BB52" i="90"/>
  <c r="BA52" i="90"/>
  <c r="AZ52" i="90"/>
  <c r="BB49" i="90"/>
  <c r="BA49" i="90"/>
  <c r="AZ49" i="90"/>
  <c r="AY49" i="90"/>
  <c r="BB48" i="90"/>
  <c r="BA48" i="90"/>
  <c r="AZ48" i="90"/>
  <c r="BB45" i="90"/>
  <c r="BA45" i="90"/>
  <c r="AZ45" i="90"/>
  <c r="AY45" i="90"/>
  <c r="BB44" i="90"/>
  <c r="BA44" i="90"/>
  <c r="AZ44" i="90"/>
  <c r="BB41" i="90"/>
  <c r="BA41" i="90"/>
  <c r="AZ41" i="90"/>
  <c r="AY41" i="90"/>
  <c r="BB40" i="90"/>
  <c r="BA40" i="90"/>
  <c r="AZ40" i="90"/>
  <c r="BB37" i="90"/>
  <c r="BA37" i="90"/>
  <c r="AZ37" i="90"/>
  <c r="AY37" i="90"/>
  <c r="BB36" i="90"/>
  <c r="BA36" i="90"/>
  <c r="AZ36" i="90"/>
  <c r="BB33" i="90"/>
  <c r="BA33" i="90"/>
  <c r="AZ33" i="90"/>
  <c r="AY33" i="90"/>
  <c r="BB32" i="90"/>
  <c r="BA32" i="90"/>
  <c r="AZ32" i="90"/>
  <c r="BB29" i="90"/>
  <c r="BA29" i="90"/>
  <c r="AZ29" i="90"/>
  <c r="AY29" i="90"/>
  <c r="BB28" i="90"/>
  <c r="BA28" i="90"/>
  <c r="AZ28" i="90"/>
  <c r="BB25" i="90"/>
  <c r="BA25" i="90"/>
  <c r="AZ25" i="90"/>
  <c r="AY25" i="90"/>
  <c r="BB24" i="90"/>
  <c r="BA24" i="90"/>
  <c r="AZ24" i="90"/>
  <c r="AV413" i="90"/>
  <c r="AV411" i="90"/>
  <c r="AV410" i="90"/>
  <c r="AV409" i="90"/>
  <c r="AV407" i="90"/>
  <c r="AV406" i="90"/>
  <c r="AV405" i="90"/>
  <c r="AV403" i="90"/>
  <c r="AV402" i="90"/>
  <c r="AV401" i="90"/>
  <c r="AV399" i="90"/>
  <c r="AV398" i="90"/>
  <c r="AV397" i="90"/>
  <c r="AV395" i="90"/>
  <c r="AV394" i="90"/>
  <c r="AV393" i="90"/>
  <c r="AV391" i="90"/>
  <c r="AV390" i="90"/>
  <c r="AV389" i="90"/>
  <c r="AV387" i="90"/>
  <c r="AV386" i="90"/>
  <c r="AV385" i="90"/>
  <c r="AV383" i="90"/>
  <c r="AV382" i="90"/>
  <c r="AV381" i="90"/>
  <c r="AV379" i="90"/>
  <c r="AV378" i="90"/>
  <c r="AV377" i="90"/>
  <c r="AV375" i="90"/>
  <c r="AV374" i="90"/>
  <c r="AV373" i="90"/>
  <c r="AV371" i="90"/>
  <c r="AV370" i="90"/>
  <c r="AV369" i="90"/>
  <c r="AV367" i="90"/>
  <c r="AV366" i="90"/>
  <c r="AV365" i="90"/>
  <c r="AV363" i="90"/>
  <c r="AV362" i="90"/>
  <c r="AV361" i="90"/>
  <c r="AV359" i="90"/>
  <c r="AV358" i="90"/>
  <c r="AV357" i="90"/>
  <c r="AV355" i="90"/>
  <c r="AV354" i="90"/>
  <c r="AV353" i="90"/>
  <c r="AV351" i="90"/>
  <c r="AV350" i="90"/>
  <c r="AV349" i="90"/>
  <c r="AV347" i="90"/>
  <c r="AV346" i="90"/>
  <c r="AV345" i="90"/>
  <c r="AV343" i="90"/>
  <c r="AV342" i="90"/>
  <c r="AV341" i="90"/>
  <c r="AV339" i="90"/>
  <c r="AV338" i="90"/>
  <c r="AV337" i="90"/>
  <c r="AV335" i="90"/>
  <c r="AV334" i="90"/>
  <c r="AV333" i="90"/>
  <c r="AV331" i="90"/>
  <c r="AV330" i="90"/>
  <c r="AV329" i="90"/>
  <c r="AV327" i="90"/>
  <c r="AV326" i="90"/>
  <c r="AV325" i="90"/>
  <c r="AV323" i="90"/>
  <c r="AV322" i="90"/>
  <c r="AV321" i="90"/>
  <c r="AV319" i="90"/>
  <c r="AV318" i="90"/>
  <c r="AV317" i="90"/>
  <c r="AV315" i="90"/>
  <c r="AV314" i="90"/>
  <c r="AV313" i="90"/>
  <c r="AV311" i="90"/>
  <c r="AV310" i="90"/>
  <c r="AV309" i="90"/>
  <c r="AV307" i="90"/>
  <c r="AV306" i="90"/>
  <c r="AV305" i="90"/>
  <c r="AV303" i="90"/>
  <c r="AV302" i="90"/>
  <c r="AV301" i="90"/>
  <c r="AV299" i="90"/>
  <c r="AV298" i="90"/>
  <c r="AV297" i="90"/>
  <c r="AV295" i="90"/>
  <c r="AV294" i="90"/>
  <c r="AV293" i="90"/>
  <c r="AV291" i="90"/>
  <c r="AV290" i="90"/>
  <c r="AV289" i="90"/>
  <c r="AV287" i="90"/>
  <c r="AV286" i="90"/>
  <c r="AV285" i="90"/>
  <c r="AV283" i="90"/>
  <c r="AV282" i="90"/>
  <c r="AV281" i="90"/>
  <c r="AV279" i="90"/>
  <c r="AV278" i="90"/>
  <c r="AV277" i="90"/>
  <c r="AV275" i="90"/>
  <c r="AV274" i="90"/>
  <c r="AV273" i="90"/>
  <c r="AV271" i="90"/>
  <c r="AV270" i="90"/>
  <c r="AV269" i="90"/>
  <c r="AV267" i="90"/>
  <c r="AV266" i="90"/>
  <c r="AV265" i="90"/>
  <c r="AV263" i="90"/>
  <c r="AV262" i="90"/>
  <c r="AV261" i="90"/>
  <c r="AV259" i="90"/>
  <c r="AV258" i="90"/>
  <c r="AV257" i="90"/>
  <c r="AV255" i="90"/>
  <c r="AV254" i="90"/>
  <c r="AV253" i="90"/>
  <c r="AV251" i="90"/>
  <c r="AV250" i="90"/>
  <c r="AV249" i="90"/>
  <c r="AV247" i="90"/>
  <c r="AV246" i="90"/>
  <c r="AV245" i="90"/>
  <c r="AV243" i="90"/>
  <c r="AV242" i="90"/>
  <c r="AV241" i="90"/>
  <c r="AV239" i="90"/>
  <c r="AV238" i="90"/>
  <c r="AV237" i="90"/>
  <c r="AV235" i="90"/>
  <c r="AV234" i="90"/>
  <c r="AV233" i="90"/>
  <c r="AV231" i="90"/>
  <c r="AV230" i="90"/>
  <c r="AV229" i="90"/>
  <c r="AV227" i="90"/>
  <c r="AV226" i="90"/>
  <c r="AV225" i="90"/>
  <c r="AV223" i="90"/>
  <c r="AV222" i="90"/>
  <c r="AV221" i="90"/>
  <c r="AV219" i="90"/>
  <c r="AV218" i="90"/>
  <c r="AV217" i="90"/>
  <c r="AV215" i="90"/>
  <c r="AV214" i="90"/>
  <c r="AV213" i="90"/>
  <c r="AV211" i="90"/>
  <c r="AV210" i="90"/>
  <c r="AV209" i="90"/>
  <c r="AV207" i="90"/>
  <c r="AV206" i="90"/>
  <c r="AV205" i="90"/>
  <c r="AV203" i="90"/>
  <c r="AV202" i="90"/>
  <c r="AV201" i="90"/>
  <c r="AV199" i="90"/>
  <c r="AV198" i="90"/>
  <c r="AV197" i="90"/>
  <c r="AV195" i="90"/>
  <c r="AV194" i="90"/>
  <c r="AV193" i="90"/>
  <c r="AV191" i="90"/>
  <c r="AV190" i="90"/>
  <c r="AV189" i="90"/>
  <c r="AV187" i="90"/>
  <c r="AV186" i="90"/>
  <c r="AV185" i="90"/>
  <c r="AV183" i="90"/>
  <c r="AV182" i="90"/>
  <c r="AV181" i="90"/>
  <c r="AV179" i="90"/>
  <c r="AV178" i="90"/>
  <c r="AV177" i="90"/>
  <c r="AV175" i="90"/>
  <c r="AV174" i="90"/>
  <c r="AV173" i="90"/>
  <c r="AV171" i="90"/>
  <c r="AV170" i="90"/>
  <c r="AV169" i="90"/>
  <c r="AV167" i="90"/>
  <c r="AV166" i="90"/>
  <c r="AV165" i="90"/>
  <c r="AV163" i="90"/>
  <c r="AV162" i="90"/>
  <c r="AV161" i="90"/>
  <c r="AV159" i="90"/>
  <c r="AV158" i="90"/>
  <c r="AV157" i="90"/>
  <c r="AV155" i="90"/>
  <c r="AV154" i="90"/>
  <c r="AV153" i="90"/>
  <c r="AV151" i="90"/>
  <c r="AV150" i="90"/>
  <c r="AV149" i="90"/>
  <c r="AV147" i="90"/>
  <c r="AV146" i="90"/>
  <c r="AV145" i="90"/>
  <c r="AV143" i="90"/>
  <c r="AV142" i="90"/>
  <c r="AV141" i="90"/>
  <c r="AV139" i="90"/>
  <c r="AV138" i="90"/>
  <c r="AV137" i="90"/>
  <c r="AV135" i="90"/>
  <c r="AV134" i="90"/>
  <c r="AV133" i="90"/>
  <c r="AV131" i="90"/>
  <c r="AV130" i="90"/>
  <c r="AV129" i="90"/>
  <c r="AV127" i="90"/>
  <c r="AV126" i="90"/>
  <c r="AV125" i="90"/>
  <c r="AV123" i="90"/>
  <c r="AV122" i="90"/>
  <c r="AV121" i="90"/>
  <c r="AV119" i="90"/>
  <c r="AV118" i="90"/>
  <c r="AV117" i="90"/>
  <c r="AV115" i="90"/>
  <c r="AV114" i="90"/>
  <c r="AV113" i="90"/>
  <c r="AV111" i="90"/>
  <c r="AV110" i="90"/>
  <c r="AV109" i="90"/>
  <c r="AV107" i="90"/>
  <c r="AV106" i="90"/>
  <c r="AV105" i="90"/>
  <c r="AV103" i="90"/>
  <c r="AV102" i="90"/>
  <c r="AV101" i="90"/>
  <c r="AV99" i="90"/>
  <c r="AV98" i="90"/>
  <c r="AV97" i="90"/>
  <c r="AV95" i="90"/>
  <c r="AV94" i="90"/>
  <c r="AV93" i="90"/>
  <c r="AV91" i="90"/>
  <c r="AV90" i="90"/>
  <c r="AV89" i="90"/>
  <c r="AV87" i="90"/>
  <c r="AV86" i="90"/>
  <c r="AV85" i="90"/>
  <c r="AV83" i="90"/>
  <c r="AV82" i="90"/>
  <c r="AV81" i="90"/>
  <c r="AV79" i="90"/>
  <c r="AV78" i="90"/>
  <c r="AV77" i="90"/>
  <c r="AV75" i="90"/>
  <c r="AV74" i="90"/>
  <c r="AV73" i="90"/>
  <c r="AV71" i="90"/>
  <c r="AV70" i="90"/>
  <c r="AV69" i="90"/>
  <c r="AV67" i="90"/>
  <c r="AV66" i="90"/>
  <c r="AV65" i="90"/>
  <c r="AV63" i="90"/>
  <c r="AV62" i="90"/>
  <c r="AV61" i="90"/>
  <c r="AV59" i="90"/>
  <c r="AV58" i="90"/>
  <c r="AV57" i="90"/>
  <c r="AV55" i="90"/>
  <c r="AV54" i="90"/>
  <c r="AV53" i="90"/>
  <c r="AV51" i="90"/>
  <c r="AV50" i="90"/>
  <c r="AV49" i="90"/>
  <c r="AV47" i="90"/>
  <c r="AV46" i="90"/>
  <c r="AV45" i="90"/>
  <c r="AV43" i="90"/>
  <c r="AV42" i="90"/>
  <c r="AV41" i="90"/>
  <c r="AV39" i="90"/>
  <c r="AV38" i="90"/>
  <c r="AV37" i="90"/>
  <c r="AV35" i="90"/>
  <c r="AV34" i="90"/>
  <c r="AV33" i="90"/>
  <c r="AV31" i="90"/>
  <c r="AV30" i="90"/>
  <c r="AV29" i="90"/>
  <c r="AV27" i="90"/>
  <c r="AV26" i="90"/>
  <c r="AV25" i="90"/>
  <c r="AV23" i="90"/>
  <c r="AV22" i="90"/>
  <c r="AV21" i="90"/>
  <c r="AV19" i="90"/>
  <c r="AV18" i="90"/>
  <c r="AV17" i="90"/>
  <c r="AV15" i="90"/>
  <c r="AV14" i="90"/>
  <c r="AV413" i="83"/>
  <c r="AV411" i="83"/>
  <c r="AV410" i="83"/>
  <c r="AV409" i="83"/>
  <c r="AV407" i="83"/>
  <c r="AV406" i="83"/>
  <c r="AV405" i="83"/>
  <c r="AV403" i="83"/>
  <c r="AV402" i="83"/>
  <c r="AV401" i="83"/>
  <c r="AV399" i="83"/>
  <c r="AV398" i="83"/>
  <c r="AV397" i="83"/>
  <c r="AV395" i="83"/>
  <c r="AV394" i="83"/>
  <c r="AV393" i="83"/>
  <c r="AV391" i="83"/>
  <c r="AV390" i="83"/>
  <c r="AV389" i="83"/>
  <c r="AV387" i="83"/>
  <c r="AV386" i="83"/>
  <c r="AV385" i="83"/>
  <c r="AV383" i="83"/>
  <c r="AV382" i="83"/>
  <c r="AV381" i="83"/>
  <c r="AV379" i="83"/>
  <c r="AV378" i="83"/>
  <c r="AV377" i="83"/>
  <c r="AV375" i="83"/>
  <c r="AV374" i="83"/>
  <c r="AV373" i="83"/>
  <c r="AV371" i="83"/>
  <c r="AV370" i="83"/>
  <c r="AV369" i="83"/>
  <c r="AV367" i="83"/>
  <c r="AV366" i="83"/>
  <c r="AV365" i="83"/>
  <c r="AV363" i="83"/>
  <c r="AV362" i="83"/>
  <c r="AV361" i="83"/>
  <c r="AV359" i="83"/>
  <c r="AV358" i="83"/>
  <c r="AV357" i="83"/>
  <c r="AV355" i="83"/>
  <c r="AV354" i="83"/>
  <c r="AV353" i="83"/>
  <c r="AV351" i="83"/>
  <c r="AV350" i="83"/>
  <c r="AV349" i="83"/>
  <c r="AV347" i="83"/>
  <c r="AV346" i="83"/>
  <c r="AV345" i="83"/>
  <c r="AV343" i="83"/>
  <c r="AV342" i="83"/>
  <c r="AV341" i="83"/>
  <c r="AV339" i="83"/>
  <c r="AV338" i="83"/>
  <c r="AV337" i="83"/>
  <c r="AV335" i="83"/>
  <c r="AV334" i="83"/>
  <c r="AV333" i="83"/>
  <c r="AV331" i="83"/>
  <c r="AV330" i="83"/>
  <c r="AV329" i="83"/>
  <c r="AV327" i="83"/>
  <c r="AV326" i="83"/>
  <c r="AV325" i="83"/>
  <c r="AV323" i="83"/>
  <c r="AV322" i="83"/>
  <c r="AV321" i="83"/>
  <c r="AV319" i="83"/>
  <c r="AV318" i="83"/>
  <c r="AV317" i="83"/>
  <c r="AV315" i="83"/>
  <c r="AV314" i="83"/>
  <c r="AV313" i="83"/>
  <c r="AV311" i="83"/>
  <c r="AV310" i="83"/>
  <c r="AV309" i="83"/>
  <c r="AV307" i="83"/>
  <c r="AV306" i="83"/>
  <c r="AV305" i="83"/>
  <c r="AV303" i="83"/>
  <c r="AV302" i="83"/>
  <c r="AV301" i="83"/>
  <c r="AV299" i="83"/>
  <c r="AV298" i="83"/>
  <c r="AV297" i="83"/>
  <c r="AV295" i="83"/>
  <c r="AV294" i="83"/>
  <c r="AV293" i="83"/>
  <c r="AV291" i="83"/>
  <c r="AV290" i="83"/>
  <c r="AV289" i="83"/>
  <c r="AV287" i="83"/>
  <c r="AV286" i="83"/>
  <c r="AV285" i="83"/>
  <c r="AV283" i="83"/>
  <c r="AV282" i="83"/>
  <c r="AV281" i="83"/>
  <c r="AV279" i="83"/>
  <c r="AV278" i="83"/>
  <c r="AV277" i="83"/>
  <c r="AV275" i="83"/>
  <c r="AV274" i="83"/>
  <c r="AV273" i="83"/>
  <c r="AV271" i="83"/>
  <c r="AV270" i="83"/>
  <c r="AV269" i="83"/>
  <c r="AV267" i="83"/>
  <c r="AV266" i="83"/>
  <c r="AV265" i="83"/>
  <c r="AV263" i="83"/>
  <c r="AV262" i="83"/>
  <c r="AV261" i="83"/>
  <c r="AV259" i="83"/>
  <c r="AV258" i="83"/>
  <c r="AV257" i="83"/>
  <c r="AV255" i="83"/>
  <c r="AV254" i="83"/>
  <c r="AV253" i="83"/>
  <c r="AV251" i="83"/>
  <c r="AV250" i="83"/>
  <c r="AV249" i="83"/>
  <c r="AV247" i="83"/>
  <c r="AV246" i="83"/>
  <c r="AV245" i="83"/>
  <c r="AV243" i="83"/>
  <c r="AV242" i="83"/>
  <c r="AV241" i="83"/>
  <c r="AV239" i="83"/>
  <c r="AV238" i="83"/>
  <c r="AV237" i="83"/>
  <c r="AV235" i="83"/>
  <c r="AV234" i="83"/>
  <c r="AV233" i="83"/>
  <c r="AV231" i="83"/>
  <c r="AV230" i="83"/>
  <c r="AV229" i="83"/>
  <c r="AV227" i="83"/>
  <c r="AV226" i="83"/>
  <c r="AV225" i="83"/>
  <c r="AV223" i="83"/>
  <c r="AV222" i="83"/>
  <c r="AV221" i="83"/>
  <c r="AV219" i="83"/>
  <c r="AV218" i="83"/>
  <c r="AV217" i="83"/>
  <c r="AV215" i="83"/>
  <c r="AV214" i="83"/>
  <c r="AV213" i="83"/>
  <c r="AV211" i="83"/>
  <c r="AV210" i="83"/>
  <c r="AV209" i="83"/>
  <c r="AV207" i="83"/>
  <c r="AV206" i="83"/>
  <c r="AV205" i="83"/>
  <c r="AV203" i="83"/>
  <c r="AV202" i="83"/>
  <c r="AV201" i="83"/>
  <c r="AV199" i="83"/>
  <c r="AV198" i="83"/>
  <c r="AV197" i="83"/>
  <c r="AV195" i="83"/>
  <c r="AV194" i="83"/>
  <c r="AV193" i="83"/>
  <c r="AV191" i="83"/>
  <c r="AV190" i="83"/>
  <c r="AV189" i="83"/>
  <c r="AV187" i="83"/>
  <c r="AV186" i="83"/>
  <c r="AV185" i="83"/>
  <c r="AV183" i="83"/>
  <c r="AV182" i="83"/>
  <c r="AV181" i="83"/>
  <c r="AV179" i="83"/>
  <c r="AV178" i="83"/>
  <c r="AV177" i="83"/>
  <c r="AV175" i="83"/>
  <c r="AV174" i="83"/>
  <c r="AV173" i="83"/>
  <c r="AV171" i="83"/>
  <c r="AV170" i="83"/>
  <c r="AV169" i="83"/>
  <c r="AV167" i="83"/>
  <c r="AV166" i="83"/>
  <c r="AV165" i="83"/>
  <c r="AV163" i="83"/>
  <c r="AV162" i="83"/>
  <c r="AV161" i="83"/>
  <c r="AV159" i="83"/>
  <c r="AV158" i="83"/>
  <c r="AV157" i="83"/>
  <c r="AV155" i="83"/>
  <c r="AV154" i="83"/>
  <c r="AV153" i="83"/>
  <c r="AV151" i="83"/>
  <c r="AV150" i="83"/>
  <c r="AV149" i="83"/>
  <c r="AV147" i="83"/>
  <c r="AV146" i="83"/>
  <c r="AV145" i="83"/>
  <c r="AV143" i="83"/>
  <c r="AV142" i="83"/>
  <c r="AV141" i="83"/>
  <c r="AV139" i="83"/>
  <c r="AV138" i="83"/>
  <c r="AV137" i="83"/>
  <c r="AV135" i="83"/>
  <c r="AV134" i="83"/>
  <c r="AV133" i="83"/>
  <c r="AV131" i="83"/>
  <c r="AV130" i="83"/>
  <c r="AV129" i="83"/>
  <c r="AV127" i="83"/>
  <c r="AV126" i="83"/>
  <c r="AV125" i="83"/>
  <c r="AV123" i="83"/>
  <c r="AV122" i="83"/>
  <c r="AV121" i="83"/>
  <c r="AV119" i="83"/>
  <c r="AV118" i="83"/>
  <c r="AV117" i="83"/>
  <c r="AV115" i="83"/>
  <c r="AV114" i="83"/>
  <c r="AV113" i="83"/>
  <c r="AV111" i="83"/>
  <c r="AV110" i="83"/>
  <c r="AV109" i="83"/>
  <c r="AV107" i="83"/>
  <c r="AV106" i="83"/>
  <c r="AV105" i="83"/>
  <c r="AV103" i="83"/>
  <c r="AV102" i="83"/>
  <c r="AV101" i="83"/>
  <c r="AV99" i="83"/>
  <c r="AV98" i="83"/>
  <c r="AV97" i="83"/>
  <c r="AV95" i="83"/>
  <c r="AV94" i="83"/>
  <c r="AV93" i="83"/>
  <c r="AV91" i="83"/>
  <c r="AV90" i="83"/>
  <c r="AV89" i="83"/>
  <c r="AV87" i="83"/>
  <c r="AV86" i="83"/>
  <c r="AV85" i="83"/>
  <c r="AV83" i="83"/>
  <c r="AV82" i="83"/>
  <c r="AV81" i="83"/>
  <c r="AV79" i="83"/>
  <c r="AV78" i="83"/>
  <c r="AV77" i="83"/>
  <c r="AV75" i="83"/>
  <c r="AV74" i="83"/>
  <c r="AV73" i="83"/>
  <c r="AV71" i="83"/>
  <c r="AV70" i="83"/>
  <c r="AV69" i="83"/>
  <c r="AV67" i="83"/>
  <c r="AV66" i="83"/>
  <c r="AV65" i="83"/>
  <c r="AV63" i="83"/>
  <c r="AV62" i="83"/>
  <c r="AV61" i="83"/>
  <c r="AV59" i="83"/>
  <c r="AV58" i="83"/>
  <c r="AV57" i="83"/>
  <c r="AV55" i="83"/>
  <c r="AV54" i="83"/>
  <c r="AV53" i="83"/>
  <c r="AV51" i="83"/>
  <c r="AV50" i="83"/>
  <c r="AV49" i="83"/>
  <c r="AV47" i="83"/>
  <c r="AV46" i="83"/>
  <c r="AV45" i="83"/>
  <c r="AV43" i="83"/>
  <c r="AV42" i="83"/>
  <c r="AV41" i="83"/>
  <c r="AV39" i="83"/>
  <c r="AV38" i="83"/>
  <c r="AV37" i="83"/>
  <c r="AV35" i="83"/>
  <c r="AV34" i="83"/>
  <c r="AV33" i="83"/>
  <c r="AV31" i="83"/>
  <c r="AV30" i="83"/>
  <c r="AV29" i="83"/>
  <c r="AV27" i="83"/>
  <c r="AV26" i="83"/>
  <c r="AV25" i="83"/>
  <c r="AV23" i="83"/>
  <c r="AV22" i="83"/>
  <c r="AV21" i="83"/>
  <c r="AV19" i="83"/>
  <c r="AV18" i="83"/>
  <c r="AV17" i="83"/>
  <c r="AV15" i="83"/>
  <c r="AV14" i="83"/>
  <c r="BG410" i="83"/>
  <c r="BF410" i="83"/>
  <c r="BG406" i="83"/>
  <c r="BF406" i="83"/>
  <c r="BG402" i="83"/>
  <c r="BF402" i="83"/>
  <c r="BG398" i="83"/>
  <c r="BF398" i="83"/>
  <c r="BG394" i="83"/>
  <c r="BF394" i="83"/>
  <c r="BG390" i="83"/>
  <c r="BF390" i="83"/>
  <c r="BG386" i="83"/>
  <c r="BF386" i="83"/>
  <c r="BG382" i="83"/>
  <c r="BF382" i="83"/>
  <c r="BG378" i="83"/>
  <c r="BF378" i="83"/>
  <c r="BG374" i="83"/>
  <c r="BF374" i="83"/>
  <c r="BG370" i="83"/>
  <c r="BF370" i="83"/>
  <c r="BG366" i="83"/>
  <c r="BF366" i="83"/>
  <c r="BG362" i="83"/>
  <c r="BF362" i="83"/>
  <c r="BG358" i="83"/>
  <c r="BF358" i="83"/>
  <c r="BG354" i="83"/>
  <c r="BF354" i="83"/>
  <c r="BG350" i="83"/>
  <c r="BF350" i="83"/>
  <c r="BG346" i="83"/>
  <c r="BF346" i="83"/>
  <c r="BG342" i="83"/>
  <c r="BF342" i="83"/>
  <c r="BG338" i="83"/>
  <c r="BF338" i="83"/>
  <c r="BG334" i="83"/>
  <c r="BF334" i="83"/>
  <c r="BG330" i="83"/>
  <c r="BF330" i="83"/>
  <c r="BG326" i="83"/>
  <c r="BF326" i="83"/>
  <c r="BG322" i="83"/>
  <c r="BF322" i="83"/>
  <c r="BG318" i="83"/>
  <c r="BF318" i="83"/>
  <c r="BG314" i="83"/>
  <c r="BF314" i="83"/>
  <c r="BG310" i="83"/>
  <c r="BF310" i="83"/>
  <c r="BG306" i="83"/>
  <c r="BF306" i="83"/>
  <c r="BG302" i="83"/>
  <c r="BF302" i="83"/>
  <c r="BG298" i="83"/>
  <c r="BF298" i="83"/>
  <c r="BG294" i="83"/>
  <c r="BF294" i="83"/>
  <c r="BG290" i="83"/>
  <c r="BF290" i="83"/>
  <c r="BG286" i="83"/>
  <c r="BF286" i="83"/>
  <c r="BG282" i="83"/>
  <c r="BF282" i="83"/>
  <c r="BG278" i="83"/>
  <c r="BF278" i="83"/>
  <c r="BG274" i="83"/>
  <c r="BF274" i="83"/>
  <c r="BG270" i="83"/>
  <c r="BF270" i="83"/>
  <c r="BG266" i="83"/>
  <c r="BF266" i="83"/>
  <c r="BG262" i="83"/>
  <c r="BF262" i="83"/>
  <c r="BG258" i="83"/>
  <c r="BF258" i="83"/>
  <c r="BG254" i="83"/>
  <c r="BF254" i="83"/>
  <c r="BG250" i="83"/>
  <c r="BF250" i="83"/>
  <c r="BG246" i="83"/>
  <c r="BF246" i="83"/>
  <c r="BG242" i="83"/>
  <c r="BF242" i="83"/>
  <c r="BG238" i="83"/>
  <c r="BF238" i="83"/>
  <c r="BG234" i="83"/>
  <c r="BF234" i="83"/>
  <c r="BG230" i="83"/>
  <c r="BF230" i="83"/>
  <c r="BG226" i="83"/>
  <c r="BF226" i="83"/>
  <c r="BG222" i="83"/>
  <c r="BF222" i="83"/>
  <c r="BG218" i="83"/>
  <c r="BF218" i="83"/>
  <c r="BG214" i="83"/>
  <c r="BF214" i="83"/>
  <c r="BG210" i="83"/>
  <c r="BF210" i="83"/>
  <c r="BG206" i="83"/>
  <c r="BF206" i="83"/>
  <c r="BG202" i="83"/>
  <c r="BF202" i="83"/>
  <c r="BG198" i="83"/>
  <c r="BF198" i="83"/>
  <c r="BG194" i="83"/>
  <c r="BF194" i="83"/>
  <c r="BG190" i="83"/>
  <c r="BF190" i="83"/>
  <c r="BG186" i="83"/>
  <c r="BF186" i="83"/>
  <c r="BG182" i="83"/>
  <c r="BF182" i="83"/>
  <c r="BG178" i="83"/>
  <c r="BF178" i="83"/>
  <c r="BG174" i="83"/>
  <c r="BF174" i="83"/>
  <c r="BG170" i="83"/>
  <c r="BF170" i="83"/>
  <c r="BG166" i="83"/>
  <c r="BF166" i="83"/>
  <c r="BG162" i="83"/>
  <c r="BF162" i="83"/>
  <c r="BG158" i="83"/>
  <c r="BF158" i="83"/>
  <c r="BG154" i="83"/>
  <c r="BF154" i="83"/>
  <c r="BG150" i="83"/>
  <c r="BF150" i="83"/>
  <c r="BG146" i="83"/>
  <c r="BF146" i="83"/>
  <c r="BG142" i="83"/>
  <c r="BF142" i="83"/>
  <c r="BG138" i="83"/>
  <c r="BF138" i="83"/>
  <c r="BG134" i="83"/>
  <c r="BF134" i="83"/>
  <c r="BG130" i="83"/>
  <c r="BF130" i="83"/>
  <c r="BG126" i="83"/>
  <c r="BF126" i="83"/>
  <c r="BG122" i="83"/>
  <c r="BF122" i="83"/>
  <c r="BG118" i="83"/>
  <c r="BF118" i="83"/>
  <c r="BG114" i="83"/>
  <c r="BF114" i="83"/>
  <c r="BG110" i="83"/>
  <c r="BF110" i="83"/>
  <c r="BG106" i="83"/>
  <c r="BF106" i="83"/>
  <c r="BG102" i="83"/>
  <c r="BF102" i="83"/>
  <c r="BG98" i="83"/>
  <c r="BF98" i="83"/>
  <c r="BG94" i="83"/>
  <c r="BF94" i="83"/>
  <c r="BG90" i="83"/>
  <c r="BF90" i="83"/>
  <c r="BG86" i="83"/>
  <c r="BF86" i="83"/>
  <c r="BG82" i="83"/>
  <c r="BF82" i="83"/>
  <c r="BG78" i="83"/>
  <c r="BF78" i="83"/>
  <c r="BG74" i="83"/>
  <c r="BF74" i="83"/>
  <c r="BG70" i="83"/>
  <c r="BF70" i="83"/>
  <c r="BG66" i="83"/>
  <c r="BF66" i="83"/>
  <c r="BG62" i="83"/>
  <c r="BF62" i="83"/>
  <c r="BG58" i="83"/>
  <c r="BF58" i="83"/>
  <c r="BG54" i="83"/>
  <c r="BF54" i="83"/>
  <c r="BG50" i="83"/>
  <c r="BF50" i="83"/>
  <c r="BG46" i="83"/>
  <c r="BF46" i="83"/>
  <c r="BG42" i="83"/>
  <c r="BF42" i="83"/>
  <c r="BG38" i="83"/>
  <c r="BF38" i="83"/>
  <c r="BG34" i="83"/>
  <c r="BF34" i="83"/>
  <c r="BG30" i="83"/>
  <c r="BF30" i="83"/>
  <c r="BG26" i="83"/>
  <c r="BF26" i="83"/>
  <c r="BG22" i="83"/>
  <c r="BF22" i="83"/>
  <c r="BG18" i="83"/>
  <c r="BF18" i="83"/>
  <c r="AQ17" i="9"/>
  <c r="AQ20" i="9"/>
  <c r="AQ23" i="9"/>
  <c r="AQ26" i="9"/>
  <c r="AQ29" i="9"/>
  <c r="AQ32" i="9"/>
  <c r="AQ35" i="9"/>
  <c r="AQ38" i="9"/>
  <c r="AQ41" i="9"/>
  <c r="AQ44" i="9"/>
  <c r="AQ47" i="9"/>
  <c r="AQ50" i="9"/>
  <c r="AQ53" i="9"/>
  <c r="AQ56" i="9"/>
  <c r="AQ59" i="9"/>
  <c r="AQ62" i="9"/>
  <c r="AQ65" i="9"/>
  <c r="AQ68" i="9"/>
  <c r="AQ71" i="9"/>
  <c r="AQ74" i="9"/>
  <c r="AQ77" i="9"/>
  <c r="AQ80" i="9"/>
  <c r="AQ83" i="9"/>
  <c r="AQ86" i="9"/>
  <c r="AQ89" i="9"/>
  <c r="AQ92" i="9"/>
  <c r="AQ95" i="9"/>
  <c r="AQ98" i="9"/>
  <c r="AQ101" i="9"/>
  <c r="AQ104" i="9"/>
  <c r="AQ107" i="9"/>
  <c r="AQ110" i="9"/>
  <c r="AQ113" i="9"/>
  <c r="AQ116" i="9"/>
  <c r="AQ119" i="9"/>
  <c r="AQ122" i="9"/>
  <c r="AQ125" i="9"/>
  <c r="AQ128" i="9"/>
  <c r="AQ131" i="9"/>
  <c r="AQ134" i="9"/>
  <c r="AQ137" i="9"/>
  <c r="AQ140" i="9"/>
  <c r="AQ143" i="9"/>
  <c r="AQ146" i="9"/>
  <c r="AQ149" i="9"/>
  <c r="AQ152" i="9"/>
  <c r="AQ155" i="9"/>
  <c r="AQ158" i="9"/>
  <c r="AQ161" i="9"/>
  <c r="AQ164" i="9"/>
  <c r="AQ167" i="9"/>
  <c r="AQ170" i="9"/>
  <c r="AQ173" i="9"/>
  <c r="AQ176" i="9"/>
  <c r="AQ179" i="9"/>
  <c r="AQ182" i="9"/>
  <c r="AQ185" i="9"/>
  <c r="AQ188" i="9"/>
  <c r="AQ191" i="9"/>
  <c r="AQ194" i="9"/>
  <c r="AQ197" i="9"/>
  <c r="AQ200" i="9"/>
  <c r="AQ203" i="9"/>
  <c r="AQ206" i="9"/>
  <c r="AQ209" i="9"/>
  <c r="AQ212" i="9"/>
  <c r="AQ215" i="9"/>
  <c r="AQ218" i="9"/>
  <c r="AQ221" i="9"/>
  <c r="AQ224" i="9"/>
  <c r="AQ227" i="9"/>
  <c r="AQ230" i="9"/>
  <c r="AQ233" i="9"/>
  <c r="AQ236" i="9"/>
  <c r="AQ239" i="9"/>
  <c r="AQ242" i="9"/>
  <c r="AQ245" i="9"/>
  <c r="AQ248" i="9"/>
  <c r="AQ251" i="9"/>
  <c r="AQ254" i="9"/>
  <c r="AQ257" i="9"/>
  <c r="AQ260" i="9"/>
  <c r="AQ263" i="9"/>
  <c r="AQ266" i="9"/>
  <c r="AQ269" i="9"/>
  <c r="AQ272" i="9"/>
  <c r="AQ275" i="9"/>
  <c r="AQ278" i="9"/>
  <c r="AQ281" i="9"/>
  <c r="AQ284" i="9"/>
  <c r="AQ287" i="9"/>
  <c r="AQ290" i="9"/>
  <c r="AQ293" i="9"/>
  <c r="AQ296" i="9"/>
  <c r="AQ299" i="9"/>
  <c r="AQ302" i="9"/>
  <c r="AQ305" i="9"/>
  <c r="AQ308" i="9"/>
  <c r="AQ311" i="9"/>
  <c r="O155" i="9" l="1"/>
  <c r="O156" i="9"/>
  <c r="O157" i="9"/>
  <c r="Q155" i="9"/>
  <c r="Q156" i="9"/>
  <c r="Q157" i="9"/>
  <c r="AP155" i="9"/>
  <c r="O203" i="9"/>
  <c r="O204" i="9"/>
  <c r="O205" i="9"/>
  <c r="Q203" i="9"/>
  <c r="Q204" i="9"/>
  <c r="Q205" i="9"/>
  <c r="AP203" i="9"/>
  <c r="O49" i="9"/>
  <c r="O47" i="9"/>
  <c r="O48" i="9"/>
  <c r="Q47" i="9"/>
  <c r="Q48" i="9"/>
  <c r="Q49" i="9"/>
  <c r="AP47" i="9"/>
  <c r="O73" i="9"/>
  <c r="O71" i="9"/>
  <c r="O72" i="9"/>
  <c r="Q71" i="9"/>
  <c r="Q72" i="9"/>
  <c r="Q73" i="9"/>
  <c r="AP71" i="9"/>
  <c r="O97" i="9"/>
  <c r="O95" i="9"/>
  <c r="O96" i="9"/>
  <c r="Q95" i="9"/>
  <c r="Q96" i="9"/>
  <c r="Q97" i="9"/>
  <c r="AP95" i="9"/>
  <c r="O121" i="9"/>
  <c r="O119" i="9"/>
  <c r="O120" i="9"/>
  <c r="Q119" i="9"/>
  <c r="Q120" i="9"/>
  <c r="Q121" i="9"/>
  <c r="AP119" i="9"/>
  <c r="O74" i="9"/>
  <c r="O75" i="9"/>
  <c r="O76" i="9"/>
  <c r="Q74" i="9"/>
  <c r="Q75" i="9"/>
  <c r="Q76" i="9"/>
  <c r="AP74" i="9"/>
  <c r="O193" i="9"/>
  <c r="O192" i="9"/>
  <c r="O191" i="9"/>
  <c r="Q191" i="9"/>
  <c r="Q192" i="9"/>
  <c r="Q193" i="9"/>
  <c r="AP191" i="9"/>
  <c r="O217" i="9"/>
  <c r="O216" i="9"/>
  <c r="O215" i="9"/>
  <c r="Q215" i="9"/>
  <c r="Q216" i="9"/>
  <c r="Q217" i="9"/>
  <c r="AP215" i="9"/>
  <c r="O26" i="9"/>
  <c r="O27" i="9"/>
  <c r="O28" i="9"/>
  <c r="Q26" i="9"/>
  <c r="Q27" i="9"/>
  <c r="Q28" i="9"/>
  <c r="AP26" i="9"/>
  <c r="O44" i="9"/>
  <c r="O46" i="9"/>
  <c r="O45" i="9"/>
  <c r="Q46" i="9"/>
  <c r="Q44" i="9"/>
  <c r="Q45" i="9"/>
  <c r="AP44" i="9"/>
  <c r="O70" i="9"/>
  <c r="O68" i="9"/>
  <c r="O69" i="9"/>
  <c r="Q70" i="9"/>
  <c r="Q68" i="9"/>
  <c r="Q69" i="9"/>
  <c r="AP68" i="9"/>
  <c r="O94" i="9"/>
  <c r="O92" i="9"/>
  <c r="O93" i="9"/>
  <c r="Q94" i="9"/>
  <c r="Q92" i="9"/>
  <c r="Q93" i="9"/>
  <c r="AP92" i="9"/>
  <c r="O116" i="9"/>
  <c r="O117" i="9"/>
  <c r="O118" i="9"/>
  <c r="Q118" i="9"/>
  <c r="Q116" i="9"/>
  <c r="Q117" i="9"/>
  <c r="AP116" i="9"/>
  <c r="O142" i="9"/>
  <c r="O140" i="9"/>
  <c r="O141" i="9"/>
  <c r="Q142" i="9"/>
  <c r="Q140" i="9"/>
  <c r="Q141" i="9"/>
  <c r="AP140" i="9"/>
  <c r="O153" i="9"/>
  <c r="O154" i="9"/>
  <c r="O152" i="9"/>
  <c r="Q152" i="9"/>
  <c r="Q153" i="9"/>
  <c r="Q154" i="9"/>
  <c r="AP152" i="9"/>
  <c r="O164" i="9"/>
  <c r="O165" i="9"/>
  <c r="O166" i="9"/>
  <c r="Q166" i="9"/>
  <c r="Q164" i="9"/>
  <c r="Q165" i="9"/>
  <c r="AP164" i="9"/>
  <c r="O177" i="9"/>
  <c r="O178" i="9"/>
  <c r="O176" i="9"/>
  <c r="Q177" i="9"/>
  <c r="Q178" i="9"/>
  <c r="Q176" i="9"/>
  <c r="AP176" i="9"/>
  <c r="O190" i="9"/>
  <c r="O188" i="9"/>
  <c r="O189" i="9"/>
  <c r="Q190" i="9"/>
  <c r="Q188" i="9"/>
  <c r="Q189" i="9"/>
  <c r="AP188" i="9"/>
  <c r="O201" i="9"/>
  <c r="O202" i="9"/>
  <c r="O200" i="9"/>
  <c r="Q200" i="9"/>
  <c r="Q201" i="9"/>
  <c r="Q202" i="9"/>
  <c r="AP200" i="9"/>
  <c r="O214" i="9"/>
  <c r="O212" i="9"/>
  <c r="O213" i="9"/>
  <c r="Q214" i="9"/>
  <c r="Q212" i="9"/>
  <c r="Q213" i="9"/>
  <c r="AP212" i="9"/>
  <c r="O225" i="9"/>
  <c r="O224" i="9"/>
  <c r="O226" i="9"/>
  <c r="Q224" i="9"/>
  <c r="Q225" i="9"/>
  <c r="Q226" i="9"/>
  <c r="AP224" i="9"/>
  <c r="O238" i="9"/>
  <c r="O236" i="9"/>
  <c r="O237" i="9"/>
  <c r="Q238" i="9"/>
  <c r="Q236" i="9"/>
  <c r="Q237" i="9"/>
  <c r="AP236" i="9"/>
  <c r="O249" i="9"/>
  <c r="O250" i="9"/>
  <c r="O248" i="9"/>
  <c r="Q248" i="9"/>
  <c r="Q249" i="9"/>
  <c r="Q250" i="9"/>
  <c r="AP248" i="9"/>
  <c r="O262" i="9"/>
  <c r="O260" i="9"/>
  <c r="O261" i="9"/>
  <c r="Q262" i="9"/>
  <c r="Q260" i="9"/>
  <c r="Q261" i="9"/>
  <c r="AP260" i="9"/>
  <c r="O273" i="9"/>
  <c r="O274" i="9"/>
  <c r="O272" i="9"/>
  <c r="Q273" i="9"/>
  <c r="Q274" i="9"/>
  <c r="Q272" i="9"/>
  <c r="AP272" i="9"/>
  <c r="O284" i="9"/>
  <c r="O285" i="9"/>
  <c r="O286" i="9"/>
  <c r="Q286" i="9"/>
  <c r="Q284" i="9"/>
  <c r="Q285" i="9"/>
  <c r="AP284" i="9"/>
  <c r="O297" i="9"/>
  <c r="O298" i="9"/>
  <c r="O296" i="9"/>
  <c r="Q296" i="9"/>
  <c r="Q297" i="9"/>
  <c r="Q298" i="9"/>
  <c r="AP296" i="9"/>
  <c r="O310" i="9"/>
  <c r="O308" i="9"/>
  <c r="O309" i="9"/>
  <c r="Q310" i="9"/>
  <c r="Q308" i="9"/>
  <c r="Q309" i="9"/>
  <c r="AP308" i="9"/>
  <c r="O41" i="9"/>
  <c r="O42" i="9"/>
  <c r="O43" i="9"/>
  <c r="Q41" i="9"/>
  <c r="Q42" i="9"/>
  <c r="Q43" i="9"/>
  <c r="AP41" i="9"/>
  <c r="O65" i="9"/>
  <c r="O66" i="9"/>
  <c r="O67" i="9"/>
  <c r="Q65" i="9"/>
  <c r="Q67" i="9"/>
  <c r="Q66" i="9"/>
  <c r="AP65" i="9"/>
  <c r="O89" i="9"/>
  <c r="O90" i="9"/>
  <c r="O91" i="9"/>
  <c r="Q91" i="9"/>
  <c r="Q89" i="9"/>
  <c r="Q90" i="9"/>
  <c r="AP89" i="9"/>
  <c r="O113" i="9"/>
  <c r="O114" i="9"/>
  <c r="O115" i="9"/>
  <c r="Q113" i="9"/>
  <c r="Q114" i="9"/>
  <c r="Q115" i="9"/>
  <c r="AP113" i="9"/>
  <c r="O137" i="9"/>
  <c r="O138" i="9"/>
  <c r="O139" i="9"/>
  <c r="Q137" i="9"/>
  <c r="Q139" i="9"/>
  <c r="Q138" i="9"/>
  <c r="AP137" i="9"/>
  <c r="O179" i="9"/>
  <c r="O180" i="9"/>
  <c r="O181" i="9"/>
  <c r="Q180" i="9"/>
  <c r="Q181" i="9"/>
  <c r="Q179" i="9"/>
  <c r="AP179" i="9"/>
  <c r="O251" i="9"/>
  <c r="O252" i="9"/>
  <c r="O253" i="9"/>
  <c r="Q252" i="9"/>
  <c r="Q253" i="9"/>
  <c r="Q251" i="9"/>
  <c r="AP251" i="9"/>
  <c r="O25" i="9"/>
  <c r="O23" i="9"/>
  <c r="O24" i="9"/>
  <c r="Q23" i="9"/>
  <c r="Q24" i="9"/>
  <c r="Q25" i="9"/>
  <c r="AP23" i="9"/>
  <c r="O38" i="9"/>
  <c r="O39" i="9"/>
  <c r="O40" i="9"/>
  <c r="Q38" i="9"/>
  <c r="Q39" i="9"/>
  <c r="Q40" i="9"/>
  <c r="AP38" i="9"/>
  <c r="O62" i="9"/>
  <c r="O63" i="9"/>
  <c r="O64" i="9"/>
  <c r="Q62" i="9"/>
  <c r="Q63" i="9"/>
  <c r="Q64" i="9"/>
  <c r="AP62" i="9"/>
  <c r="O86" i="9"/>
  <c r="O87" i="9"/>
  <c r="O88" i="9"/>
  <c r="Q86" i="9"/>
  <c r="Q87" i="9"/>
  <c r="Q88" i="9"/>
  <c r="AP86" i="9"/>
  <c r="O110" i="9"/>
  <c r="O111" i="9"/>
  <c r="O112" i="9"/>
  <c r="Q110" i="9"/>
  <c r="Q111" i="9"/>
  <c r="Q112" i="9"/>
  <c r="AP110" i="9"/>
  <c r="O134" i="9"/>
  <c r="O136" i="9"/>
  <c r="O135" i="9"/>
  <c r="Q134" i="9"/>
  <c r="Q135" i="9"/>
  <c r="Q136" i="9"/>
  <c r="AP134" i="9"/>
  <c r="O150" i="9"/>
  <c r="O149" i="9"/>
  <c r="O151" i="9"/>
  <c r="Q150" i="9"/>
  <c r="Q151" i="9"/>
  <c r="Q149" i="9"/>
  <c r="AP149" i="9"/>
  <c r="O161" i="9"/>
  <c r="O162" i="9"/>
  <c r="O163" i="9"/>
  <c r="Q161" i="9"/>
  <c r="Q162" i="9"/>
  <c r="Q163" i="9"/>
  <c r="AP161" i="9"/>
  <c r="O174" i="9"/>
  <c r="O173" i="9"/>
  <c r="O175" i="9"/>
  <c r="Q174" i="9"/>
  <c r="Q175" i="9"/>
  <c r="Q173" i="9"/>
  <c r="AP173" i="9"/>
  <c r="O185" i="9"/>
  <c r="O186" i="9"/>
  <c r="O187" i="9"/>
  <c r="Q185" i="9"/>
  <c r="Q186" i="9"/>
  <c r="Q187" i="9"/>
  <c r="AP185" i="9"/>
  <c r="O198" i="9"/>
  <c r="O197" i="9"/>
  <c r="O199" i="9"/>
  <c r="Q198" i="9"/>
  <c r="Q199" i="9"/>
  <c r="Q197" i="9"/>
  <c r="AP197" i="9"/>
  <c r="O209" i="9"/>
  <c r="O210" i="9"/>
  <c r="O211" i="9"/>
  <c r="Q209" i="9"/>
  <c r="Q210" i="9"/>
  <c r="Q211" i="9"/>
  <c r="AP209" i="9"/>
  <c r="O222" i="9"/>
  <c r="O221" i="9"/>
  <c r="O223" i="9"/>
  <c r="Q222" i="9"/>
  <c r="Q223" i="9"/>
  <c r="Q221" i="9"/>
  <c r="AP221" i="9"/>
  <c r="O233" i="9"/>
  <c r="O234" i="9"/>
  <c r="O235" i="9"/>
  <c r="Q233" i="9"/>
  <c r="Q234" i="9"/>
  <c r="Q235" i="9"/>
  <c r="AP233" i="9"/>
  <c r="O245" i="9"/>
  <c r="O246" i="9"/>
  <c r="O247" i="9"/>
  <c r="Q246" i="9"/>
  <c r="Q247" i="9"/>
  <c r="Q245" i="9"/>
  <c r="AP245" i="9"/>
  <c r="O257" i="9"/>
  <c r="O258" i="9"/>
  <c r="O259" i="9"/>
  <c r="Q257" i="9"/>
  <c r="Q258" i="9"/>
  <c r="Q259" i="9"/>
  <c r="AP257" i="9"/>
  <c r="O270" i="9"/>
  <c r="O269" i="9"/>
  <c r="O271" i="9"/>
  <c r="Q270" i="9"/>
  <c r="Q271" i="9"/>
  <c r="Q269" i="9"/>
  <c r="AP269" i="9"/>
  <c r="O281" i="9"/>
  <c r="O282" i="9"/>
  <c r="O283" i="9"/>
  <c r="Q283" i="9"/>
  <c r="Q281" i="9"/>
  <c r="Q282" i="9"/>
  <c r="AP281" i="9"/>
  <c r="O294" i="9"/>
  <c r="O293" i="9"/>
  <c r="O295" i="9"/>
  <c r="Q294" i="9"/>
  <c r="Q295" i="9"/>
  <c r="Q293" i="9"/>
  <c r="AP293" i="9"/>
  <c r="O305" i="9"/>
  <c r="O306" i="9"/>
  <c r="O307" i="9"/>
  <c r="Q305" i="9"/>
  <c r="Q306" i="9"/>
  <c r="Q307" i="9"/>
  <c r="AP305" i="9"/>
  <c r="O17" i="9"/>
  <c r="O18" i="9"/>
  <c r="O19" i="9"/>
  <c r="O35" i="9"/>
  <c r="O36" i="9"/>
  <c r="O37" i="9"/>
  <c r="Q35" i="9"/>
  <c r="Q36" i="9"/>
  <c r="Q37" i="9"/>
  <c r="AP35" i="9"/>
  <c r="O59" i="9"/>
  <c r="O60" i="9"/>
  <c r="O61" i="9"/>
  <c r="Q59" i="9"/>
  <c r="Q60" i="9"/>
  <c r="Q61" i="9"/>
  <c r="AP59" i="9"/>
  <c r="O83" i="9"/>
  <c r="O84" i="9"/>
  <c r="O85" i="9"/>
  <c r="Q84" i="9"/>
  <c r="Q85" i="9"/>
  <c r="Q83" i="9"/>
  <c r="AP83" i="9"/>
  <c r="O107" i="9"/>
  <c r="O108" i="9"/>
  <c r="O109" i="9"/>
  <c r="Q107" i="9"/>
  <c r="Q108" i="9"/>
  <c r="Q109" i="9"/>
  <c r="AP107" i="9"/>
  <c r="O131" i="9"/>
  <c r="O132" i="9"/>
  <c r="O133" i="9"/>
  <c r="Q131" i="9"/>
  <c r="Q132" i="9"/>
  <c r="Q133" i="9"/>
  <c r="AP131" i="9"/>
  <c r="O122" i="9"/>
  <c r="O123" i="9"/>
  <c r="O124" i="9"/>
  <c r="Q123" i="9"/>
  <c r="Q122" i="9"/>
  <c r="Q124" i="9"/>
  <c r="AP122" i="9"/>
  <c r="O145" i="9"/>
  <c r="O144" i="9"/>
  <c r="O143" i="9"/>
  <c r="Q143" i="9"/>
  <c r="Q144" i="9"/>
  <c r="Q145" i="9"/>
  <c r="AP143" i="9"/>
  <c r="O169" i="9"/>
  <c r="O167" i="9"/>
  <c r="O168" i="9"/>
  <c r="Q167" i="9"/>
  <c r="Q169" i="9"/>
  <c r="Q168" i="9"/>
  <c r="AP167" i="9"/>
  <c r="O20" i="9"/>
  <c r="O21" i="9"/>
  <c r="O22" i="9"/>
  <c r="O33" i="9"/>
  <c r="O34" i="9"/>
  <c r="O32" i="9"/>
  <c r="Q32" i="9"/>
  <c r="Q33" i="9"/>
  <c r="Q34" i="9"/>
  <c r="AP32" i="9"/>
  <c r="O57" i="9"/>
  <c r="O58" i="9"/>
  <c r="O56" i="9"/>
  <c r="Q56" i="9"/>
  <c r="Q57" i="9"/>
  <c r="Q58" i="9"/>
  <c r="AP56" i="9"/>
  <c r="O81" i="9"/>
  <c r="O82" i="9"/>
  <c r="O80" i="9"/>
  <c r="Q80" i="9"/>
  <c r="Q81" i="9"/>
  <c r="Q82" i="9"/>
  <c r="AP80" i="9"/>
  <c r="O105" i="9"/>
  <c r="O106" i="9"/>
  <c r="O104" i="9"/>
  <c r="Q104" i="9"/>
  <c r="Q105" i="9"/>
  <c r="Q106" i="9"/>
  <c r="AP104" i="9"/>
  <c r="O129" i="9"/>
  <c r="O130" i="9"/>
  <c r="O128" i="9"/>
  <c r="Q128" i="9"/>
  <c r="Q129" i="9"/>
  <c r="Q130" i="9"/>
  <c r="AP128" i="9"/>
  <c r="O146" i="9"/>
  <c r="O147" i="9"/>
  <c r="O148" i="9"/>
  <c r="Q147" i="9"/>
  <c r="Q146" i="9"/>
  <c r="Q148" i="9"/>
  <c r="AP146" i="9"/>
  <c r="O160" i="9"/>
  <c r="O158" i="9"/>
  <c r="O159" i="9"/>
  <c r="Q158" i="9"/>
  <c r="Q159" i="9"/>
  <c r="Q160" i="9"/>
  <c r="AP158" i="9"/>
  <c r="O170" i="9"/>
  <c r="O171" i="9"/>
  <c r="O172" i="9"/>
  <c r="Q171" i="9"/>
  <c r="Q170" i="9"/>
  <c r="Q172" i="9"/>
  <c r="AP170" i="9"/>
  <c r="O182" i="9"/>
  <c r="O184" i="9"/>
  <c r="O183" i="9"/>
  <c r="Q182" i="9"/>
  <c r="Q183" i="9"/>
  <c r="Q184" i="9"/>
  <c r="AP182" i="9"/>
  <c r="O194" i="9"/>
  <c r="O195" i="9"/>
  <c r="O196" i="9"/>
  <c r="Q195" i="9"/>
  <c r="Q194" i="9"/>
  <c r="Q196" i="9"/>
  <c r="AP194" i="9"/>
  <c r="O208" i="9"/>
  <c r="O206" i="9"/>
  <c r="O207" i="9"/>
  <c r="Q206" i="9"/>
  <c r="Q207" i="9"/>
  <c r="Q208" i="9"/>
  <c r="AP206" i="9"/>
  <c r="O218" i="9"/>
  <c r="O219" i="9"/>
  <c r="O220" i="9"/>
  <c r="Q218" i="9"/>
  <c r="Q220" i="9"/>
  <c r="Q219" i="9"/>
  <c r="AP218" i="9"/>
  <c r="O230" i="9"/>
  <c r="O232" i="9"/>
  <c r="O231" i="9"/>
  <c r="Q230" i="9"/>
  <c r="Q231" i="9"/>
  <c r="Q232" i="9"/>
  <c r="AP230" i="9"/>
  <c r="O242" i="9"/>
  <c r="O243" i="9"/>
  <c r="O244" i="9"/>
  <c r="Q243" i="9"/>
  <c r="Q242" i="9"/>
  <c r="Q244" i="9"/>
  <c r="AP242" i="9"/>
  <c r="O254" i="9"/>
  <c r="O255" i="9"/>
  <c r="O256" i="9"/>
  <c r="Q254" i="9"/>
  <c r="Q255" i="9"/>
  <c r="Q256" i="9"/>
  <c r="AP254" i="9"/>
  <c r="O266" i="9"/>
  <c r="O267" i="9"/>
  <c r="O268" i="9"/>
  <c r="Q267" i="9"/>
  <c r="Q266" i="9"/>
  <c r="Q268" i="9"/>
  <c r="AP266" i="9"/>
  <c r="O280" i="9"/>
  <c r="O278" i="9"/>
  <c r="O279" i="9"/>
  <c r="Q278" i="9"/>
  <c r="Q279" i="9"/>
  <c r="Q280" i="9"/>
  <c r="AP278" i="9"/>
  <c r="O290" i="9"/>
  <c r="O291" i="9"/>
  <c r="O292" i="9"/>
  <c r="Q291" i="9"/>
  <c r="Q290" i="9"/>
  <c r="Q292" i="9"/>
  <c r="AP290" i="9"/>
  <c r="O302" i="9"/>
  <c r="O304" i="9"/>
  <c r="O303" i="9"/>
  <c r="Q302" i="9"/>
  <c r="Q304" i="9"/>
  <c r="Q303" i="9"/>
  <c r="AP302" i="9"/>
  <c r="O30" i="9"/>
  <c r="O29" i="9"/>
  <c r="O31" i="9"/>
  <c r="Q30" i="9"/>
  <c r="Q31" i="9"/>
  <c r="Q29" i="9"/>
  <c r="AP29" i="9"/>
  <c r="O50" i="9"/>
  <c r="O51" i="9"/>
  <c r="O52" i="9"/>
  <c r="Q51" i="9"/>
  <c r="Q50" i="9"/>
  <c r="Q52" i="9"/>
  <c r="AP50" i="9"/>
  <c r="O98" i="9"/>
  <c r="O99" i="9"/>
  <c r="O100" i="9"/>
  <c r="Q99" i="9"/>
  <c r="Q98" i="9"/>
  <c r="Q100" i="9"/>
  <c r="AP98" i="9"/>
  <c r="O227" i="9"/>
  <c r="O228" i="9"/>
  <c r="O229" i="9"/>
  <c r="Q227" i="9"/>
  <c r="Q228" i="9"/>
  <c r="Q229" i="9"/>
  <c r="AP227" i="9"/>
  <c r="O241" i="9"/>
  <c r="O240" i="9"/>
  <c r="O239" i="9"/>
  <c r="Q239" i="9"/>
  <c r="Q240" i="9"/>
  <c r="Q241" i="9"/>
  <c r="AP239" i="9"/>
  <c r="O265" i="9"/>
  <c r="O264" i="9"/>
  <c r="O263" i="9"/>
  <c r="Q263" i="9"/>
  <c r="Q264" i="9"/>
  <c r="Q265" i="9"/>
  <c r="AP263" i="9"/>
  <c r="O275" i="9"/>
  <c r="O276" i="9"/>
  <c r="O277" i="9"/>
  <c r="Q276" i="9"/>
  <c r="Q275" i="9"/>
  <c r="Q277" i="9"/>
  <c r="AP275" i="9"/>
  <c r="O289" i="9"/>
  <c r="O288" i="9"/>
  <c r="O287" i="9"/>
  <c r="Q287" i="9"/>
  <c r="Q288" i="9"/>
  <c r="Q289" i="9"/>
  <c r="AP287" i="9"/>
  <c r="O299" i="9"/>
  <c r="O300" i="9"/>
  <c r="O301" i="9"/>
  <c r="Q300" i="9"/>
  <c r="Q301" i="9"/>
  <c r="Q299" i="9"/>
  <c r="AP299" i="9"/>
  <c r="O313" i="9"/>
  <c r="O312" i="9"/>
  <c r="O311" i="9"/>
  <c r="Q311" i="9"/>
  <c r="Q313" i="9"/>
  <c r="Q312" i="9"/>
  <c r="AP311" i="9"/>
  <c r="O54" i="9"/>
  <c r="O53" i="9"/>
  <c r="O55" i="9"/>
  <c r="Q54" i="9"/>
  <c r="Q55" i="9"/>
  <c r="Q53" i="9"/>
  <c r="AP53" i="9"/>
  <c r="O78" i="9"/>
  <c r="O77" i="9"/>
  <c r="O79" i="9"/>
  <c r="Q78" i="9"/>
  <c r="Q79" i="9"/>
  <c r="Q77" i="9"/>
  <c r="AP77" i="9"/>
  <c r="O102" i="9"/>
  <c r="O101" i="9"/>
  <c r="O103" i="9"/>
  <c r="Q102" i="9"/>
  <c r="Q103" i="9"/>
  <c r="Q101" i="9"/>
  <c r="AP101" i="9"/>
  <c r="O126" i="9"/>
  <c r="O125" i="9"/>
  <c r="O127" i="9"/>
  <c r="Q126" i="9"/>
  <c r="Q127" i="9"/>
  <c r="Q125" i="9"/>
  <c r="AP125" i="9"/>
  <c r="O16" i="9"/>
  <c r="O15" i="9"/>
  <c r="O14" i="9"/>
  <c r="AP14" i="9"/>
  <c r="Q15" i="9"/>
  <c r="Q16" i="9"/>
  <c r="Q14" i="9"/>
  <c r="AO14" i="9"/>
  <c r="Q22" i="9"/>
  <c r="Q20" i="9"/>
  <c r="Q21" i="9"/>
  <c r="AP20" i="9"/>
  <c r="Q17" i="9"/>
  <c r="Q18" i="9"/>
  <c r="Q19" i="9"/>
  <c r="AP17" i="9"/>
  <c r="AU412" i="90"/>
  <c r="AS411" i="90" s="1"/>
  <c r="AU380" i="90"/>
  <c r="AS379" i="90" s="1"/>
  <c r="AU348" i="90"/>
  <c r="AS346" i="90" s="1"/>
  <c r="AU316" i="90"/>
  <c r="AS317" i="90" s="1"/>
  <c r="AU384" i="90"/>
  <c r="AS382" i="90" s="1"/>
  <c r="AU352" i="90"/>
  <c r="AS350" i="90" s="1"/>
  <c r="AS378" i="90"/>
  <c r="AU252" i="90"/>
  <c r="AU188" i="90"/>
  <c r="AU124" i="90"/>
  <c r="AU388" i="90"/>
  <c r="AU356" i="90"/>
  <c r="AU324" i="90"/>
  <c r="AU292" i="90"/>
  <c r="AF230" i="90"/>
  <c r="AF354" i="90"/>
  <c r="AU148" i="90"/>
  <c r="AU84" i="90"/>
  <c r="AU52" i="90"/>
  <c r="AF342" i="90"/>
  <c r="AU264" i="90"/>
  <c r="AU232" i="90"/>
  <c r="AF402" i="90"/>
  <c r="AF370" i="90"/>
  <c r="AU364" i="90"/>
  <c r="AU332" i="90"/>
  <c r="AF146" i="90"/>
  <c r="AU140" i="90"/>
  <c r="AF82" i="90"/>
  <c r="AU76" i="90"/>
  <c r="AF50" i="90"/>
  <c r="AF62" i="90"/>
  <c r="AF42" i="90"/>
  <c r="AU192" i="90"/>
  <c r="AF338" i="90"/>
  <c r="AF322" i="90"/>
  <c r="AX20" i="9"/>
  <c r="AX21" i="9"/>
  <c r="AX22" i="9"/>
  <c r="AX44" i="9"/>
  <c r="AX45" i="9"/>
  <c r="AX46" i="9"/>
  <c r="AX24" i="9"/>
  <c r="AX25" i="9"/>
  <c r="AX23" i="9"/>
  <c r="AX47" i="9"/>
  <c r="AX48" i="9"/>
  <c r="AX49" i="9"/>
  <c r="AX71" i="9"/>
  <c r="AX72" i="9"/>
  <c r="AX73" i="9"/>
  <c r="AX95" i="9"/>
  <c r="AX96" i="9"/>
  <c r="AX97" i="9"/>
  <c r="AX119" i="9"/>
  <c r="AX120" i="9"/>
  <c r="AX121" i="9"/>
  <c r="AX143" i="9"/>
  <c r="AX144" i="9"/>
  <c r="AX145" i="9"/>
  <c r="AX167" i="9"/>
  <c r="AX168" i="9"/>
  <c r="AX169" i="9"/>
  <c r="AX191" i="9"/>
  <c r="AX192" i="9"/>
  <c r="AX193" i="9"/>
  <c r="AX215" i="9"/>
  <c r="AX216" i="9"/>
  <c r="AX217" i="9"/>
  <c r="AX239" i="9"/>
  <c r="AX240" i="9"/>
  <c r="AX241" i="9"/>
  <c r="AX263" i="9"/>
  <c r="AX264" i="9"/>
  <c r="AX265" i="9"/>
  <c r="AX287" i="9"/>
  <c r="AX288" i="9"/>
  <c r="AX289" i="9"/>
  <c r="AX311" i="9"/>
  <c r="AX312" i="9"/>
  <c r="AX313" i="9"/>
  <c r="AX41" i="9"/>
  <c r="AX43" i="9"/>
  <c r="AX42" i="9"/>
  <c r="AX65" i="9"/>
  <c r="AX67" i="9"/>
  <c r="AX66" i="9"/>
  <c r="AX89" i="9"/>
  <c r="AX91" i="9"/>
  <c r="AX90" i="9"/>
  <c r="AX113" i="9"/>
  <c r="AX115" i="9"/>
  <c r="AX114" i="9"/>
  <c r="AX137" i="9"/>
  <c r="AX139" i="9"/>
  <c r="AX138" i="9"/>
  <c r="AX161" i="9"/>
  <c r="AX163" i="9"/>
  <c r="AX162" i="9"/>
  <c r="AX185" i="9"/>
  <c r="AX187" i="9"/>
  <c r="AX186" i="9"/>
  <c r="AX209" i="9"/>
  <c r="AX211" i="9"/>
  <c r="AX210" i="9"/>
  <c r="AX233" i="9"/>
  <c r="AX235" i="9"/>
  <c r="AX234" i="9"/>
  <c r="AX257" i="9"/>
  <c r="AX259" i="9"/>
  <c r="AX258" i="9"/>
  <c r="AX281" i="9"/>
  <c r="AX283" i="9"/>
  <c r="AX282" i="9"/>
  <c r="AX305" i="9"/>
  <c r="AX307" i="9"/>
  <c r="AX306" i="9"/>
  <c r="AX38" i="9"/>
  <c r="AX39" i="9"/>
  <c r="AX40" i="9"/>
  <c r="AX62" i="9"/>
  <c r="AX63" i="9"/>
  <c r="AX64" i="9"/>
  <c r="AX86" i="9"/>
  <c r="AX87" i="9"/>
  <c r="AX88" i="9"/>
  <c r="AX110" i="9"/>
  <c r="AX111" i="9"/>
  <c r="AX112" i="9"/>
  <c r="AX134" i="9"/>
  <c r="AX135" i="9"/>
  <c r="AX136" i="9"/>
  <c r="AX158" i="9"/>
  <c r="AX159" i="9"/>
  <c r="AX160" i="9"/>
  <c r="AX182" i="9"/>
  <c r="AX183" i="9"/>
  <c r="AX184" i="9"/>
  <c r="AX206" i="9"/>
  <c r="AX207" i="9"/>
  <c r="AX208" i="9"/>
  <c r="AX230" i="9"/>
  <c r="AX231" i="9"/>
  <c r="AX232" i="9"/>
  <c r="AX254" i="9"/>
  <c r="AX255" i="9"/>
  <c r="AX256" i="9"/>
  <c r="AX278" i="9"/>
  <c r="AX279" i="9"/>
  <c r="AX280" i="9"/>
  <c r="AX302" i="9"/>
  <c r="AX303" i="9"/>
  <c r="AX304" i="9"/>
  <c r="AX17" i="9"/>
  <c r="AX18" i="9"/>
  <c r="AX19" i="9"/>
  <c r="AX68" i="9"/>
  <c r="AX69" i="9"/>
  <c r="AX70" i="9"/>
  <c r="AX36" i="9"/>
  <c r="AX37" i="9"/>
  <c r="AX35" i="9"/>
  <c r="AX60" i="9"/>
  <c r="AX61" i="9"/>
  <c r="AX59" i="9"/>
  <c r="AX84" i="9"/>
  <c r="AX85" i="9"/>
  <c r="AX83" i="9"/>
  <c r="AX108" i="9"/>
  <c r="AX109" i="9"/>
  <c r="AX107" i="9"/>
  <c r="AX132" i="9"/>
  <c r="AX133" i="9"/>
  <c r="AX131" i="9"/>
  <c r="AX156" i="9"/>
  <c r="AX157" i="9"/>
  <c r="AX155" i="9"/>
  <c r="AX180" i="9"/>
  <c r="AX181" i="9"/>
  <c r="AX179" i="9"/>
  <c r="AX204" i="9"/>
  <c r="AX205" i="9"/>
  <c r="AX203" i="9"/>
  <c r="AX228" i="9"/>
  <c r="AX229" i="9"/>
  <c r="AX227" i="9"/>
  <c r="AX252" i="9"/>
  <c r="AX253" i="9"/>
  <c r="AX251" i="9"/>
  <c r="AX276" i="9"/>
  <c r="AX277" i="9"/>
  <c r="AX275" i="9"/>
  <c r="AX300" i="9"/>
  <c r="AX301" i="9"/>
  <c r="AX299" i="9"/>
  <c r="AX116" i="9"/>
  <c r="AX117" i="9"/>
  <c r="AX118" i="9"/>
  <c r="AX140" i="9"/>
  <c r="AX141" i="9"/>
  <c r="AX142" i="9"/>
  <c r="AX34" i="9"/>
  <c r="AX32" i="9"/>
  <c r="AX33" i="9"/>
  <c r="AX56" i="9"/>
  <c r="AX57" i="9"/>
  <c r="AX58" i="9"/>
  <c r="AX80" i="9"/>
  <c r="AX81" i="9"/>
  <c r="AX82" i="9"/>
  <c r="AX104" i="9"/>
  <c r="AX105" i="9"/>
  <c r="AX106" i="9"/>
  <c r="AX128" i="9"/>
  <c r="AX129" i="9"/>
  <c r="AX130" i="9"/>
  <c r="AX152" i="9"/>
  <c r="AX153" i="9"/>
  <c r="AX154" i="9"/>
  <c r="AX176" i="9"/>
  <c r="AX177" i="9"/>
  <c r="AX178" i="9"/>
  <c r="AX200" i="9"/>
  <c r="AX201" i="9"/>
  <c r="AX202" i="9"/>
  <c r="AX224" i="9"/>
  <c r="AX225" i="9"/>
  <c r="AX226" i="9"/>
  <c r="AX248" i="9"/>
  <c r="AX249" i="9"/>
  <c r="AX250" i="9"/>
  <c r="AX272" i="9"/>
  <c r="AX273" i="9"/>
  <c r="AX274" i="9"/>
  <c r="AX296" i="9"/>
  <c r="AX297" i="9"/>
  <c r="AX298" i="9"/>
  <c r="AX164" i="9"/>
  <c r="AX165" i="9"/>
  <c r="AX166" i="9"/>
  <c r="AX188" i="9"/>
  <c r="AX189" i="9"/>
  <c r="AX190" i="9"/>
  <c r="AX212" i="9"/>
  <c r="AX213" i="9"/>
  <c r="AX214" i="9"/>
  <c r="AX236" i="9"/>
  <c r="AX237" i="9"/>
  <c r="AX238" i="9"/>
  <c r="AX260" i="9"/>
  <c r="AX261" i="9"/>
  <c r="AX262" i="9"/>
  <c r="AX284" i="9"/>
  <c r="AX285" i="9"/>
  <c r="AX286" i="9"/>
  <c r="AX308" i="9"/>
  <c r="AX309" i="9"/>
  <c r="AX310" i="9"/>
  <c r="AX29" i="9"/>
  <c r="AX30" i="9"/>
  <c r="AX31" i="9"/>
  <c r="AX53" i="9"/>
  <c r="AX54" i="9"/>
  <c r="AX55" i="9"/>
  <c r="AX77" i="9"/>
  <c r="AX78" i="9"/>
  <c r="AX79" i="9"/>
  <c r="AX101" i="9"/>
  <c r="AX102" i="9"/>
  <c r="AX103" i="9"/>
  <c r="AX125" i="9"/>
  <c r="AX126" i="9"/>
  <c r="AX127" i="9"/>
  <c r="AX149" i="9"/>
  <c r="AX150" i="9"/>
  <c r="AX151" i="9"/>
  <c r="AX173" i="9"/>
  <c r="AX174" i="9"/>
  <c r="AX175" i="9"/>
  <c r="AX197" i="9"/>
  <c r="AX198" i="9"/>
  <c r="AX199" i="9"/>
  <c r="AX221" i="9"/>
  <c r="AX222" i="9"/>
  <c r="AX223" i="9"/>
  <c r="AX245" i="9"/>
  <c r="AX246" i="9"/>
  <c r="AX247" i="9"/>
  <c r="AX269" i="9"/>
  <c r="AX270" i="9"/>
  <c r="AX271" i="9"/>
  <c r="AX293" i="9"/>
  <c r="AX294" i="9"/>
  <c r="AX295" i="9"/>
  <c r="AX92" i="9"/>
  <c r="AX93" i="9"/>
  <c r="AX94" i="9"/>
  <c r="AX26" i="9"/>
  <c r="AX27" i="9"/>
  <c r="AX28" i="9"/>
  <c r="AX52" i="9"/>
  <c r="AX51" i="9"/>
  <c r="AX50" i="9"/>
  <c r="AX76" i="9"/>
  <c r="AX75" i="9"/>
  <c r="AX74" i="9"/>
  <c r="AX100" i="9"/>
  <c r="AX99" i="9"/>
  <c r="AX98" i="9"/>
  <c r="AX124" i="9"/>
  <c r="AX123" i="9"/>
  <c r="AX122" i="9"/>
  <c r="AX148" i="9"/>
  <c r="AX147" i="9"/>
  <c r="AX146" i="9"/>
  <c r="AX172" i="9"/>
  <c r="AX171" i="9"/>
  <c r="AX170" i="9"/>
  <c r="AX196" i="9"/>
  <c r="AX195" i="9"/>
  <c r="AX194" i="9"/>
  <c r="AX220" i="9"/>
  <c r="AX219" i="9"/>
  <c r="AX218" i="9"/>
  <c r="AX244" i="9"/>
  <c r="AX243" i="9"/>
  <c r="AX242" i="9"/>
  <c r="AX268" i="9"/>
  <c r="AX267" i="9"/>
  <c r="AX266" i="9"/>
  <c r="AX292" i="9"/>
  <c r="AX291" i="9"/>
  <c r="AX290" i="9"/>
  <c r="AF166" i="90"/>
  <c r="AF102" i="90"/>
  <c r="AU268" i="90"/>
  <c r="AF190" i="90"/>
  <c r="AU184" i="90"/>
  <c r="AU88" i="90"/>
  <c r="AU132" i="90"/>
  <c r="AU80" i="90"/>
  <c r="AU168" i="90"/>
  <c r="AF262" i="90"/>
  <c r="AU312" i="90"/>
  <c r="AU368" i="90"/>
  <c r="AF310" i="90"/>
  <c r="AU304" i="90"/>
  <c r="AU308" i="90"/>
  <c r="AU276" i="90"/>
  <c r="AF274" i="90"/>
  <c r="AU288" i="90"/>
  <c r="AU244" i="90"/>
  <c r="AU196" i="90"/>
  <c r="AF186" i="90"/>
  <c r="AU212" i="90"/>
  <c r="AU108" i="90"/>
  <c r="AF94" i="90"/>
  <c r="AU48" i="90"/>
  <c r="AF406" i="90"/>
  <c r="AF158" i="90"/>
  <c r="AU392" i="90"/>
  <c r="AF366" i="90"/>
  <c r="AF334" i="90"/>
  <c r="AU328" i="90"/>
  <c r="AF290" i="90"/>
  <c r="AU284" i="90"/>
  <c r="AF250" i="90"/>
  <c r="AF382" i="90"/>
  <c r="AU296" i="90"/>
  <c r="AF390" i="90"/>
  <c r="AF358" i="90"/>
  <c r="AU160" i="90"/>
  <c r="AF278" i="90"/>
  <c r="AF210" i="90"/>
  <c r="AU204" i="90"/>
  <c r="AF178" i="90"/>
  <c r="AF46" i="90"/>
  <c r="AU260" i="90"/>
  <c r="AF258" i="90"/>
  <c r="AU376" i="90"/>
  <c r="AF374" i="90"/>
  <c r="AF306" i="90"/>
  <c r="AF410" i="90"/>
  <c r="AF362" i="90"/>
  <c r="AF330" i="90"/>
  <c r="AF326" i="90"/>
  <c r="AF302" i="90"/>
  <c r="AF222" i="90"/>
  <c r="AU152" i="90"/>
  <c r="AU400" i="90"/>
  <c r="AF350" i="90"/>
  <c r="AF294" i="90"/>
  <c r="AF286" i="90"/>
  <c r="AU240" i="90"/>
  <c r="AF218" i="90"/>
  <c r="AU176" i="90"/>
  <c r="AF150" i="90"/>
  <c r="AF122" i="90"/>
  <c r="AU112" i="90"/>
  <c r="AF386" i="90"/>
  <c r="AF130" i="90"/>
  <c r="AF86" i="90"/>
  <c r="AF58" i="90"/>
  <c r="AF398" i="90"/>
  <c r="AF346" i="90"/>
  <c r="AU336" i="90"/>
  <c r="AF238" i="90"/>
  <c r="AF206" i="90"/>
  <c r="AF174" i="90"/>
  <c r="AF110" i="90"/>
  <c r="AU404" i="90"/>
  <c r="AU180" i="90"/>
  <c r="AU116" i="90"/>
  <c r="AF394" i="90"/>
  <c r="AU280" i="90"/>
  <c r="AF234" i="90"/>
  <c r="AU224" i="90"/>
  <c r="AU408" i="90"/>
  <c r="AU372" i="90"/>
  <c r="AU340" i="90"/>
  <c r="AF318" i="90"/>
  <c r="AF246" i="90"/>
  <c r="AF242" i="90"/>
  <c r="AU236" i="90"/>
  <c r="AU172" i="90"/>
  <c r="AF118" i="90"/>
  <c r="AF114" i="90"/>
  <c r="AU44" i="90"/>
  <c r="AU248" i="90"/>
  <c r="AF202" i="90"/>
  <c r="AU156" i="90"/>
  <c r="AF142" i="90"/>
  <c r="AU144" i="90"/>
  <c r="AU120" i="90"/>
  <c r="AF314" i="90"/>
  <c r="AU300" i="90"/>
  <c r="AF214" i="90"/>
  <c r="AU216" i="90"/>
  <c r="AU56" i="90"/>
  <c r="AU228" i="90"/>
  <c r="AF134" i="90"/>
  <c r="AU136" i="90"/>
  <c r="AU100" i="90"/>
  <c r="AU68" i="90"/>
  <c r="AF54" i="90"/>
  <c r="AF226" i="90"/>
  <c r="AU220" i="90"/>
  <c r="AU208" i="90"/>
  <c r="AF98" i="90"/>
  <c r="AU92" i="90"/>
  <c r="AF78" i="90"/>
  <c r="AF66" i="90"/>
  <c r="AU60" i="90"/>
  <c r="AU344" i="90"/>
  <c r="AU320" i="90"/>
  <c r="AF254" i="90"/>
  <c r="AU256" i="90"/>
  <c r="AF194" i="90"/>
  <c r="AF182" i="90"/>
  <c r="AF162" i="90"/>
  <c r="AU164" i="90"/>
  <c r="AF126" i="90"/>
  <c r="AU128" i="90"/>
  <c r="AU104" i="90"/>
  <c r="AF70" i="90"/>
  <c r="AU72" i="90"/>
  <c r="AU396" i="90"/>
  <c r="AF198" i="90"/>
  <c r="AU200" i="90"/>
  <c r="AF106" i="90"/>
  <c r="AU360" i="90"/>
  <c r="AF270" i="90"/>
  <c r="AU272" i="90"/>
  <c r="AU96" i="90"/>
  <c r="AF74" i="90"/>
  <c r="AU64" i="90"/>
  <c r="AX16" i="9"/>
  <c r="AX15" i="9"/>
  <c r="AX14" i="9"/>
  <c r="AO32" i="9"/>
  <c r="AF378" i="90"/>
  <c r="AF266" i="90"/>
  <c r="AF138" i="90"/>
  <c r="AF282" i="90"/>
  <c r="AF154" i="90"/>
  <c r="AF298" i="90"/>
  <c r="AF170" i="90"/>
  <c r="AF90" i="90"/>
  <c r="AW14" i="83" l="1"/>
  <c r="AS381" i="90"/>
  <c r="AS315" i="90"/>
  <c r="AS314" i="90"/>
  <c r="AS413" i="90"/>
  <c r="AS349" i="90"/>
  <c r="AS410" i="90"/>
  <c r="AS347" i="90"/>
  <c r="AS353" i="90"/>
  <c r="AS351" i="90"/>
  <c r="AS385" i="90"/>
  <c r="AS383" i="90"/>
  <c r="AS374" i="90"/>
  <c r="AS375" i="90"/>
  <c r="AS377" i="90"/>
  <c r="AS270" i="90"/>
  <c r="AS271" i="90"/>
  <c r="AS273" i="90"/>
  <c r="AS162" i="90"/>
  <c r="AS163" i="90"/>
  <c r="AS165" i="90"/>
  <c r="AS93" i="90"/>
  <c r="AS90" i="90"/>
  <c r="AS91" i="90"/>
  <c r="AS66" i="90"/>
  <c r="AS67" i="90"/>
  <c r="AS69" i="90"/>
  <c r="AS214" i="90"/>
  <c r="AS215" i="90"/>
  <c r="AS217" i="90"/>
  <c r="AS157" i="90"/>
  <c r="AS154" i="90"/>
  <c r="AS155" i="90"/>
  <c r="AS170" i="90"/>
  <c r="AS171" i="90"/>
  <c r="AS173" i="90"/>
  <c r="AS402" i="90"/>
  <c r="AS403" i="90"/>
  <c r="AS405" i="90"/>
  <c r="AS398" i="90"/>
  <c r="AS399" i="90"/>
  <c r="AS401" i="90"/>
  <c r="AS286" i="90"/>
  <c r="AS287" i="90"/>
  <c r="AS289" i="90"/>
  <c r="AS182" i="90"/>
  <c r="AS183" i="90"/>
  <c r="AS185" i="90"/>
  <c r="AS362" i="90"/>
  <c r="AS363" i="90"/>
  <c r="AS365" i="90"/>
  <c r="AS290" i="90"/>
  <c r="AS291" i="90"/>
  <c r="AS293" i="90"/>
  <c r="AS46" i="90"/>
  <c r="AS47" i="90"/>
  <c r="AS49" i="90"/>
  <c r="AS167" i="90"/>
  <c r="AS169" i="90"/>
  <c r="AS166" i="90"/>
  <c r="AS231" i="90"/>
  <c r="AS233" i="90"/>
  <c r="AS230" i="90"/>
  <c r="AS322" i="90"/>
  <c r="AS323" i="90"/>
  <c r="AS325" i="90"/>
  <c r="AS98" i="90"/>
  <c r="AS99" i="90"/>
  <c r="AS101" i="90"/>
  <c r="AS359" i="90"/>
  <c r="AS361" i="90"/>
  <c r="AS358" i="90"/>
  <c r="AS206" i="90"/>
  <c r="AS207" i="90"/>
  <c r="AS209" i="90"/>
  <c r="AS135" i="90"/>
  <c r="AS137" i="90"/>
  <c r="AS134" i="90"/>
  <c r="AS298" i="90"/>
  <c r="AS299" i="90"/>
  <c r="AS301" i="90"/>
  <c r="AS246" i="90"/>
  <c r="AS247" i="90"/>
  <c r="AS249" i="90"/>
  <c r="AS174" i="90"/>
  <c r="AS175" i="90"/>
  <c r="AS177" i="90"/>
  <c r="AS295" i="90"/>
  <c r="AS297" i="90"/>
  <c r="AS294" i="90"/>
  <c r="AS285" i="90"/>
  <c r="AS282" i="90"/>
  <c r="AS283" i="90"/>
  <c r="AS274" i="90"/>
  <c r="AS275" i="90"/>
  <c r="AS277" i="90"/>
  <c r="AS263" i="90"/>
  <c r="AS265" i="90"/>
  <c r="AS262" i="90"/>
  <c r="AS354" i="90"/>
  <c r="AS355" i="90"/>
  <c r="AS357" i="90"/>
  <c r="AS125" i="90"/>
  <c r="AS122" i="90"/>
  <c r="AS123" i="90"/>
  <c r="AS394" i="90"/>
  <c r="AS395" i="90"/>
  <c r="AS397" i="90"/>
  <c r="AS71" i="90"/>
  <c r="AS73" i="90"/>
  <c r="AS70" i="90"/>
  <c r="AS221" i="90"/>
  <c r="AS218" i="90"/>
  <c r="AS219" i="90"/>
  <c r="AS222" i="90"/>
  <c r="AS223" i="90"/>
  <c r="AS225" i="90"/>
  <c r="AS258" i="90"/>
  <c r="AS259" i="90"/>
  <c r="AS261" i="90"/>
  <c r="AS106" i="90"/>
  <c r="AS107" i="90"/>
  <c r="AS109" i="90"/>
  <c r="AS306" i="90"/>
  <c r="AS307" i="90"/>
  <c r="AS309" i="90"/>
  <c r="AS266" i="90"/>
  <c r="AS267" i="90"/>
  <c r="AS269" i="90"/>
  <c r="AS74" i="90"/>
  <c r="AS75" i="90"/>
  <c r="AS77" i="90"/>
  <c r="AS386" i="90"/>
  <c r="AS387" i="90"/>
  <c r="AS389" i="90"/>
  <c r="AS189" i="90"/>
  <c r="AS186" i="90"/>
  <c r="AS187" i="90"/>
  <c r="AS254" i="90"/>
  <c r="AS255" i="90"/>
  <c r="AS257" i="90"/>
  <c r="AS226" i="90"/>
  <c r="AS227" i="90"/>
  <c r="AS229" i="90"/>
  <c r="AS238" i="90"/>
  <c r="AS239" i="90"/>
  <c r="AS241" i="90"/>
  <c r="AS327" i="90"/>
  <c r="AS329" i="90"/>
  <c r="AS326" i="90"/>
  <c r="AS210" i="90"/>
  <c r="AS211" i="90"/>
  <c r="AS213" i="90"/>
  <c r="AS302" i="90"/>
  <c r="AS303" i="90"/>
  <c r="AS305" i="90"/>
  <c r="AS78" i="90"/>
  <c r="AS79" i="90"/>
  <c r="AS81" i="90"/>
  <c r="AS190" i="90"/>
  <c r="AS191" i="90"/>
  <c r="AS193" i="90"/>
  <c r="AS50" i="90"/>
  <c r="AS51" i="90"/>
  <c r="AS53" i="90"/>
  <c r="AS253" i="90"/>
  <c r="AS250" i="90"/>
  <c r="AS251" i="90"/>
  <c r="AS62" i="90"/>
  <c r="AS63" i="90"/>
  <c r="AS65" i="90"/>
  <c r="AS103" i="90"/>
  <c r="AS105" i="90"/>
  <c r="AS102" i="90"/>
  <c r="AS61" i="90"/>
  <c r="AS58" i="90"/>
  <c r="AS59" i="90"/>
  <c r="AS118" i="90"/>
  <c r="AS119" i="90"/>
  <c r="AS121" i="90"/>
  <c r="AS338" i="90"/>
  <c r="AS339" i="90"/>
  <c r="AS341" i="90"/>
  <c r="AS278" i="90"/>
  <c r="AS279" i="90"/>
  <c r="AS281" i="90"/>
  <c r="AS138" i="90"/>
  <c r="AS139" i="90"/>
  <c r="AS141" i="90"/>
  <c r="AS82" i="90"/>
  <c r="AS83" i="90"/>
  <c r="AS85" i="90"/>
  <c r="AS126" i="90"/>
  <c r="AS127" i="90"/>
  <c r="AS129" i="90"/>
  <c r="AS318" i="90"/>
  <c r="AS319" i="90"/>
  <c r="AS321" i="90"/>
  <c r="AS142" i="90"/>
  <c r="AS143" i="90"/>
  <c r="AS145" i="90"/>
  <c r="AS42" i="90"/>
  <c r="AS43" i="90"/>
  <c r="AS45" i="90"/>
  <c r="AS370" i="90"/>
  <c r="AS371" i="90"/>
  <c r="AS373" i="90"/>
  <c r="AS114" i="90"/>
  <c r="AS115" i="90"/>
  <c r="AS117" i="90"/>
  <c r="AS334" i="90"/>
  <c r="AS335" i="90"/>
  <c r="AS337" i="90"/>
  <c r="AS194" i="90"/>
  <c r="AS195" i="90"/>
  <c r="AS197" i="90"/>
  <c r="AS366" i="90"/>
  <c r="AS367" i="90"/>
  <c r="AS369" i="90"/>
  <c r="AS130" i="90"/>
  <c r="AS131" i="90"/>
  <c r="AS133" i="90"/>
  <c r="AS146" i="90"/>
  <c r="AS147" i="90"/>
  <c r="AS149" i="90"/>
  <c r="AS199" i="90"/>
  <c r="AS201" i="90"/>
  <c r="AS198" i="90"/>
  <c r="AS234" i="90"/>
  <c r="AS235" i="90"/>
  <c r="AS237" i="90"/>
  <c r="AS150" i="90"/>
  <c r="AS151" i="90"/>
  <c r="AS153" i="90"/>
  <c r="AS94" i="90"/>
  <c r="AS95" i="90"/>
  <c r="AS97" i="90"/>
  <c r="AS342" i="90"/>
  <c r="AS343" i="90"/>
  <c r="AS345" i="90"/>
  <c r="AS54" i="90"/>
  <c r="AS55" i="90"/>
  <c r="AS57" i="90"/>
  <c r="AS406" i="90"/>
  <c r="AS407" i="90"/>
  <c r="AS409" i="90"/>
  <c r="AS178" i="90"/>
  <c r="AS179" i="90"/>
  <c r="AS181" i="90"/>
  <c r="AS110" i="90"/>
  <c r="AS111" i="90"/>
  <c r="AS113" i="90"/>
  <c r="AS202" i="90"/>
  <c r="AS203" i="90"/>
  <c r="AS205" i="90"/>
  <c r="AS158" i="90"/>
  <c r="AS159" i="90"/>
  <c r="AS161" i="90"/>
  <c r="AS391" i="90"/>
  <c r="AS393" i="90"/>
  <c r="AS390" i="90"/>
  <c r="AS242" i="90"/>
  <c r="AS243" i="90"/>
  <c r="AS245" i="90"/>
  <c r="AS310" i="90"/>
  <c r="AS311" i="90"/>
  <c r="AS313" i="90"/>
  <c r="AS86" i="90"/>
  <c r="AS87" i="90"/>
  <c r="AS89" i="90"/>
  <c r="AS330" i="90"/>
  <c r="AS331" i="90"/>
  <c r="AS333" i="90"/>
  <c r="AM34" i="9"/>
  <c r="AM33" i="9"/>
  <c r="AO22" i="90"/>
  <c r="AO26" i="90"/>
  <c r="AO30" i="90"/>
  <c r="AO34" i="90"/>
  <c r="AO38" i="90"/>
  <c r="AO18" i="90"/>
  <c r="AM14" i="90"/>
  <c r="AN14" i="90"/>
  <c r="AQ14" i="90"/>
  <c r="AU8" i="9"/>
  <c r="Z75" i="70" s="1"/>
  <c r="AU7" i="9"/>
  <c r="AJ11" i="9" l="1"/>
  <c r="AI82" i="70"/>
  <c r="AR1" i="90" l="1"/>
  <c r="AR1" i="83"/>
  <c r="AL1" i="9"/>
  <c r="AD1" i="70"/>
  <c r="BH7" i="83"/>
  <c r="AR11" i="83" s="1"/>
  <c r="S143" i="70" s="1"/>
  <c r="BE7" i="83"/>
  <c r="BB7" i="83"/>
  <c r="AY7" i="83"/>
  <c r="AT14" i="9"/>
  <c r="AI11" i="9" s="1"/>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BH8" i="83"/>
  <c r="BE8" i="83"/>
  <c r="BB8" i="83"/>
  <c r="AY8" i="83"/>
  <c r="AZ20" i="90"/>
  <c r="BA20" i="90"/>
  <c r="BB20" i="90"/>
  <c r="AY21" i="90"/>
  <c r="AZ21" i="90"/>
  <c r="BA21" i="90"/>
  <c r="BB21" i="90"/>
  <c r="BH14" i="83"/>
  <c r="BB16" i="90"/>
  <c r="AZ16" i="90"/>
  <c r="BA16" i="90"/>
  <c r="BF14" i="83"/>
  <c r="AN11" i="83" s="1"/>
  <c r="AY17" i="90"/>
  <c r="BD17" i="90"/>
  <c r="AR11" i="90" s="1"/>
  <c r="S144" i="70" s="1"/>
  <c r="BC17" i="90"/>
  <c r="BB17" i="90"/>
  <c r="BA17" i="90"/>
  <c r="AZ17" i="90"/>
  <c r="T38" i="90"/>
  <c r="T34" i="90"/>
  <c r="T30" i="90"/>
  <c r="T26" i="90"/>
  <c r="T22" i="90"/>
  <c r="AY24" i="90" s="1"/>
  <c r="T18" i="90"/>
  <c r="T14" i="90"/>
  <c r="W38" i="90"/>
  <c r="Y38" i="90"/>
  <c r="AA38" i="90"/>
  <c r="AC38" i="90"/>
  <c r="AM38" i="90"/>
  <c r="AN38" i="90"/>
  <c r="AP38" i="90"/>
  <c r="AR38" i="90"/>
  <c r="AF40" i="90"/>
  <c r="AM18" i="90"/>
  <c r="AN18" i="90"/>
  <c r="AP18" i="90"/>
  <c r="AM22" i="90"/>
  <c r="AN22" i="90"/>
  <c r="AP22" i="90"/>
  <c r="AR22" i="90"/>
  <c r="AM26" i="90"/>
  <c r="AN26" i="90"/>
  <c r="AP26" i="90"/>
  <c r="AR26" i="90"/>
  <c r="AM30" i="90"/>
  <c r="AN30" i="90"/>
  <c r="AP30" i="90"/>
  <c r="AR30" i="90"/>
  <c r="AM34" i="90"/>
  <c r="AN34" i="90"/>
  <c r="AP34" i="90"/>
  <c r="AR34" i="90"/>
  <c r="W22" i="90"/>
  <c r="Y22" i="90"/>
  <c r="AA22" i="90"/>
  <c r="AC22" i="90"/>
  <c r="AF24" i="90"/>
  <c r="W26" i="90"/>
  <c r="Y26" i="90"/>
  <c r="AA26" i="90"/>
  <c r="AC26" i="90"/>
  <c r="AF28" i="90"/>
  <c r="W30" i="90"/>
  <c r="Y30" i="90"/>
  <c r="AA30" i="90"/>
  <c r="AC30" i="90"/>
  <c r="AF32" i="90"/>
  <c r="W34" i="90"/>
  <c r="Y34" i="90"/>
  <c r="AA34" i="90"/>
  <c r="AC34" i="90"/>
  <c r="AF36" i="90"/>
  <c r="AF20" i="90"/>
  <c r="AC18" i="90"/>
  <c r="AA18" i="90"/>
  <c r="Y18" i="90"/>
  <c r="W18" i="90"/>
  <c r="AR14" i="90"/>
  <c r="AK14" i="90"/>
  <c r="AC14" i="90"/>
  <c r="Y14" i="90"/>
  <c r="W14" i="90"/>
  <c r="M413" i="90"/>
  <c r="M411" i="90"/>
  <c r="M410" i="90"/>
  <c r="K410" i="90"/>
  <c r="J410" i="90"/>
  <c r="I410" i="90"/>
  <c r="H410" i="90"/>
  <c r="G410" i="90"/>
  <c r="B410" i="90"/>
  <c r="M409" i="90"/>
  <c r="M407" i="90"/>
  <c r="M406" i="90"/>
  <c r="K406" i="90"/>
  <c r="J406" i="90"/>
  <c r="I406" i="90"/>
  <c r="H406" i="90"/>
  <c r="G406" i="90"/>
  <c r="B406" i="90"/>
  <c r="M405" i="90"/>
  <c r="M403" i="90"/>
  <c r="M402" i="90"/>
  <c r="K402" i="90"/>
  <c r="J402" i="90"/>
  <c r="I402" i="90"/>
  <c r="H402" i="90"/>
  <c r="G402" i="90"/>
  <c r="B402" i="90"/>
  <c r="M401" i="90"/>
  <c r="M399" i="90"/>
  <c r="M398" i="90"/>
  <c r="K398" i="90"/>
  <c r="J398" i="90"/>
  <c r="I398" i="90"/>
  <c r="H398" i="90"/>
  <c r="G398" i="90"/>
  <c r="B398" i="90"/>
  <c r="M397" i="90"/>
  <c r="M395" i="90"/>
  <c r="M394" i="90"/>
  <c r="K394" i="90"/>
  <c r="J394" i="90"/>
  <c r="I394" i="90"/>
  <c r="H394" i="90"/>
  <c r="G394" i="90"/>
  <c r="B394" i="90"/>
  <c r="M393" i="90"/>
  <c r="M391" i="90"/>
  <c r="M390" i="90"/>
  <c r="K390" i="90"/>
  <c r="J390" i="90"/>
  <c r="I390" i="90"/>
  <c r="H390" i="90"/>
  <c r="G390" i="90"/>
  <c r="B390" i="90"/>
  <c r="M389" i="90"/>
  <c r="M387" i="90"/>
  <c r="M386" i="90"/>
  <c r="K386" i="90"/>
  <c r="J386" i="90"/>
  <c r="I386" i="90"/>
  <c r="H386" i="90"/>
  <c r="G386" i="90"/>
  <c r="B386" i="90"/>
  <c r="M385" i="90"/>
  <c r="M383" i="90"/>
  <c r="M382" i="90"/>
  <c r="K382" i="90"/>
  <c r="J382" i="90"/>
  <c r="I382" i="90"/>
  <c r="H382" i="90"/>
  <c r="G382" i="90"/>
  <c r="B382" i="90"/>
  <c r="M381" i="90"/>
  <c r="M379" i="90"/>
  <c r="M378" i="90"/>
  <c r="K378" i="90"/>
  <c r="J378" i="90"/>
  <c r="I378" i="90"/>
  <c r="H378" i="90"/>
  <c r="G378" i="90"/>
  <c r="B378" i="90"/>
  <c r="M377" i="90"/>
  <c r="M375" i="90"/>
  <c r="M374" i="90"/>
  <c r="K374" i="90"/>
  <c r="J374" i="90"/>
  <c r="I374" i="90"/>
  <c r="H374" i="90"/>
  <c r="G374" i="90"/>
  <c r="B374" i="90"/>
  <c r="M373" i="90"/>
  <c r="M371" i="90"/>
  <c r="M370" i="90"/>
  <c r="K370" i="90"/>
  <c r="J370" i="90"/>
  <c r="I370" i="90"/>
  <c r="H370" i="90"/>
  <c r="G370" i="90"/>
  <c r="B370" i="90"/>
  <c r="M369" i="90"/>
  <c r="M367" i="90"/>
  <c r="M366" i="90"/>
  <c r="K366" i="90"/>
  <c r="J366" i="90"/>
  <c r="I366" i="90"/>
  <c r="H366" i="90"/>
  <c r="G366" i="90"/>
  <c r="B366" i="90"/>
  <c r="M365" i="90"/>
  <c r="M363" i="90"/>
  <c r="M362" i="90"/>
  <c r="K362" i="90"/>
  <c r="J362" i="90"/>
  <c r="I362" i="90"/>
  <c r="H362" i="90"/>
  <c r="G362" i="90"/>
  <c r="B362" i="90"/>
  <c r="M361" i="90"/>
  <c r="M359" i="90"/>
  <c r="M358" i="90"/>
  <c r="K358" i="90"/>
  <c r="J358" i="90"/>
  <c r="I358" i="90"/>
  <c r="H358" i="90"/>
  <c r="G358" i="90"/>
  <c r="B358" i="90"/>
  <c r="M357" i="90"/>
  <c r="M355" i="90"/>
  <c r="M354" i="90"/>
  <c r="K354" i="90"/>
  <c r="J354" i="90"/>
  <c r="I354" i="90"/>
  <c r="H354" i="90"/>
  <c r="G354" i="90"/>
  <c r="B354" i="90"/>
  <c r="M353" i="90"/>
  <c r="M351" i="90"/>
  <c r="M350" i="90"/>
  <c r="K350" i="90"/>
  <c r="J350" i="90"/>
  <c r="I350" i="90"/>
  <c r="H350" i="90"/>
  <c r="G350" i="90"/>
  <c r="B350" i="90"/>
  <c r="M349" i="90"/>
  <c r="M347" i="90"/>
  <c r="M346" i="90"/>
  <c r="K346" i="90"/>
  <c r="J346" i="90"/>
  <c r="I346" i="90"/>
  <c r="H346" i="90"/>
  <c r="G346" i="90"/>
  <c r="B346" i="90"/>
  <c r="M345" i="90"/>
  <c r="M343" i="90"/>
  <c r="M342" i="90"/>
  <c r="K342" i="90"/>
  <c r="J342" i="90"/>
  <c r="I342" i="90"/>
  <c r="H342" i="90"/>
  <c r="G342" i="90"/>
  <c r="B342" i="90"/>
  <c r="M341" i="90"/>
  <c r="M339" i="90"/>
  <c r="M338" i="90"/>
  <c r="K338" i="90"/>
  <c r="J338" i="90"/>
  <c r="I338" i="90"/>
  <c r="H338" i="90"/>
  <c r="G338" i="90"/>
  <c r="B338" i="90"/>
  <c r="M337" i="90"/>
  <c r="M335" i="90"/>
  <c r="M334" i="90"/>
  <c r="K334" i="90"/>
  <c r="J334" i="90"/>
  <c r="I334" i="90"/>
  <c r="H334" i="90"/>
  <c r="G334" i="90"/>
  <c r="B334" i="90"/>
  <c r="M333" i="90"/>
  <c r="M331" i="90"/>
  <c r="M330" i="90"/>
  <c r="K330" i="90"/>
  <c r="J330" i="90"/>
  <c r="I330" i="90"/>
  <c r="H330" i="90"/>
  <c r="G330" i="90"/>
  <c r="B330" i="90"/>
  <c r="M329" i="90"/>
  <c r="M327" i="90"/>
  <c r="M326" i="90"/>
  <c r="K326" i="90"/>
  <c r="J326" i="90"/>
  <c r="I326" i="90"/>
  <c r="H326" i="90"/>
  <c r="G326" i="90"/>
  <c r="B326" i="90"/>
  <c r="M325" i="90"/>
  <c r="M323" i="90"/>
  <c r="M322" i="90"/>
  <c r="K322" i="90"/>
  <c r="J322" i="90"/>
  <c r="I322" i="90"/>
  <c r="H322" i="90"/>
  <c r="G322" i="90"/>
  <c r="B322" i="90"/>
  <c r="M321" i="90"/>
  <c r="M319" i="90"/>
  <c r="M318" i="90"/>
  <c r="K318" i="90"/>
  <c r="J318" i="90"/>
  <c r="I318" i="90"/>
  <c r="H318" i="90"/>
  <c r="G318" i="90"/>
  <c r="B318" i="90"/>
  <c r="M317" i="90"/>
  <c r="M315" i="90"/>
  <c r="M314" i="90"/>
  <c r="K314" i="90"/>
  <c r="J314" i="90"/>
  <c r="I314" i="90"/>
  <c r="H314" i="90"/>
  <c r="G314" i="90"/>
  <c r="B314" i="90"/>
  <c r="M313" i="90"/>
  <c r="M311" i="90"/>
  <c r="M310" i="90"/>
  <c r="K310" i="90"/>
  <c r="J310" i="90"/>
  <c r="I310" i="90"/>
  <c r="H310" i="90"/>
  <c r="G310" i="90"/>
  <c r="B310" i="90"/>
  <c r="M309" i="90"/>
  <c r="M307" i="90"/>
  <c r="M306" i="90"/>
  <c r="K306" i="90"/>
  <c r="J306" i="90"/>
  <c r="I306" i="90"/>
  <c r="H306" i="90"/>
  <c r="G306" i="90"/>
  <c r="B306" i="90"/>
  <c r="M305" i="90"/>
  <c r="M303" i="90"/>
  <c r="M302" i="90"/>
  <c r="K302" i="90"/>
  <c r="J302" i="90"/>
  <c r="I302" i="90"/>
  <c r="H302" i="90"/>
  <c r="G302" i="90"/>
  <c r="B302" i="90"/>
  <c r="M301" i="90"/>
  <c r="M299" i="90"/>
  <c r="M298" i="90"/>
  <c r="K298" i="90"/>
  <c r="J298" i="90"/>
  <c r="I298" i="90"/>
  <c r="H298" i="90"/>
  <c r="G298" i="90"/>
  <c r="B298" i="90"/>
  <c r="M297" i="90"/>
  <c r="M295" i="90"/>
  <c r="M294" i="90"/>
  <c r="K294" i="90"/>
  <c r="J294" i="90"/>
  <c r="I294" i="90"/>
  <c r="H294" i="90"/>
  <c r="G294" i="90"/>
  <c r="B294" i="90"/>
  <c r="M293" i="90"/>
  <c r="M291" i="90"/>
  <c r="M290" i="90"/>
  <c r="K290" i="90"/>
  <c r="J290" i="90"/>
  <c r="I290" i="90"/>
  <c r="H290" i="90"/>
  <c r="G290" i="90"/>
  <c r="B290" i="90"/>
  <c r="M289" i="90"/>
  <c r="M287" i="90"/>
  <c r="M286" i="90"/>
  <c r="K286" i="90"/>
  <c r="J286" i="90"/>
  <c r="I286" i="90"/>
  <c r="H286" i="90"/>
  <c r="G286" i="90"/>
  <c r="B286" i="90"/>
  <c r="M285" i="90"/>
  <c r="M283" i="90"/>
  <c r="M282" i="90"/>
  <c r="K282" i="90"/>
  <c r="J282" i="90"/>
  <c r="I282" i="90"/>
  <c r="H282" i="90"/>
  <c r="G282" i="90"/>
  <c r="B282" i="90"/>
  <c r="M281" i="90"/>
  <c r="M279" i="90"/>
  <c r="M278" i="90"/>
  <c r="K278" i="90"/>
  <c r="J278" i="90"/>
  <c r="I278" i="90"/>
  <c r="H278" i="90"/>
  <c r="G278" i="90"/>
  <c r="B278" i="90"/>
  <c r="M277" i="90"/>
  <c r="M275" i="90"/>
  <c r="M274" i="90"/>
  <c r="K274" i="90"/>
  <c r="J274" i="90"/>
  <c r="I274" i="90"/>
  <c r="H274" i="90"/>
  <c r="G274" i="90"/>
  <c r="B274" i="90"/>
  <c r="M273" i="90"/>
  <c r="M271" i="90"/>
  <c r="M270" i="90"/>
  <c r="K270" i="90"/>
  <c r="J270" i="90"/>
  <c r="I270" i="90"/>
  <c r="H270" i="90"/>
  <c r="G270" i="90"/>
  <c r="B270" i="90"/>
  <c r="M269" i="90"/>
  <c r="M267" i="90"/>
  <c r="M266" i="90"/>
  <c r="K266" i="90"/>
  <c r="J266" i="90"/>
  <c r="I266" i="90"/>
  <c r="H266" i="90"/>
  <c r="G266" i="90"/>
  <c r="B266" i="90"/>
  <c r="M265" i="90"/>
  <c r="M263" i="90"/>
  <c r="M262" i="90"/>
  <c r="K262" i="90"/>
  <c r="J262" i="90"/>
  <c r="I262" i="90"/>
  <c r="H262" i="90"/>
  <c r="G262" i="90"/>
  <c r="B262" i="90"/>
  <c r="M261" i="90"/>
  <c r="M259" i="90"/>
  <c r="M258" i="90"/>
  <c r="K258" i="90"/>
  <c r="J258" i="90"/>
  <c r="I258" i="90"/>
  <c r="H258" i="90"/>
  <c r="G258" i="90"/>
  <c r="B258" i="90"/>
  <c r="M257" i="90"/>
  <c r="M255" i="90"/>
  <c r="M254" i="90"/>
  <c r="K254" i="90"/>
  <c r="J254" i="90"/>
  <c r="I254" i="90"/>
  <c r="H254" i="90"/>
  <c r="G254" i="90"/>
  <c r="B254" i="90"/>
  <c r="M253" i="90"/>
  <c r="M251" i="90"/>
  <c r="M250" i="90"/>
  <c r="K250" i="90"/>
  <c r="J250" i="90"/>
  <c r="I250" i="90"/>
  <c r="H250" i="90"/>
  <c r="G250" i="90"/>
  <c r="B250" i="90"/>
  <c r="M249" i="90"/>
  <c r="M247" i="90"/>
  <c r="M246" i="90"/>
  <c r="K246" i="90"/>
  <c r="J246" i="90"/>
  <c r="I246" i="90"/>
  <c r="H246" i="90"/>
  <c r="G246" i="90"/>
  <c r="B246" i="90"/>
  <c r="M245" i="90"/>
  <c r="M243" i="90"/>
  <c r="M242" i="90"/>
  <c r="K242" i="90"/>
  <c r="J242" i="90"/>
  <c r="I242" i="90"/>
  <c r="H242" i="90"/>
  <c r="G242" i="90"/>
  <c r="B242" i="90"/>
  <c r="M241" i="90"/>
  <c r="M239" i="90"/>
  <c r="M238" i="90"/>
  <c r="K238" i="90"/>
  <c r="J238" i="90"/>
  <c r="I238" i="90"/>
  <c r="H238" i="90"/>
  <c r="G238" i="90"/>
  <c r="B238" i="90"/>
  <c r="M237" i="90"/>
  <c r="M235" i="90"/>
  <c r="M234" i="90"/>
  <c r="K234" i="90"/>
  <c r="J234" i="90"/>
  <c r="I234" i="90"/>
  <c r="H234" i="90"/>
  <c r="G234" i="90"/>
  <c r="B234" i="90"/>
  <c r="M233" i="90"/>
  <c r="M231" i="90"/>
  <c r="M230" i="90"/>
  <c r="K230" i="90"/>
  <c r="J230" i="90"/>
  <c r="I230" i="90"/>
  <c r="H230" i="90"/>
  <c r="G230" i="90"/>
  <c r="B230" i="90"/>
  <c r="M229" i="90"/>
  <c r="M227" i="90"/>
  <c r="M226" i="90"/>
  <c r="K226" i="90"/>
  <c r="J226" i="90"/>
  <c r="I226" i="90"/>
  <c r="H226" i="90"/>
  <c r="G226" i="90"/>
  <c r="B226" i="90"/>
  <c r="M225" i="90"/>
  <c r="M223" i="90"/>
  <c r="M222" i="90"/>
  <c r="K222" i="90"/>
  <c r="J222" i="90"/>
  <c r="I222" i="90"/>
  <c r="H222" i="90"/>
  <c r="G222" i="90"/>
  <c r="B222" i="90"/>
  <c r="M221" i="90"/>
  <c r="M219" i="90"/>
  <c r="M218" i="90"/>
  <c r="K218" i="90"/>
  <c r="J218" i="90"/>
  <c r="I218" i="90"/>
  <c r="H218" i="90"/>
  <c r="G218" i="90"/>
  <c r="B218" i="90"/>
  <c r="M217" i="90"/>
  <c r="M215" i="90"/>
  <c r="M214" i="90"/>
  <c r="K214" i="90"/>
  <c r="J214" i="90"/>
  <c r="I214" i="90"/>
  <c r="H214" i="90"/>
  <c r="G214" i="90"/>
  <c r="B214" i="90"/>
  <c r="M213" i="90"/>
  <c r="M211" i="90"/>
  <c r="M210" i="90"/>
  <c r="K210" i="90"/>
  <c r="J210" i="90"/>
  <c r="I210" i="90"/>
  <c r="H210" i="90"/>
  <c r="G210" i="90"/>
  <c r="B210" i="90"/>
  <c r="M209" i="90"/>
  <c r="M207" i="90"/>
  <c r="M206" i="90"/>
  <c r="K206" i="90"/>
  <c r="J206" i="90"/>
  <c r="I206" i="90"/>
  <c r="H206" i="90"/>
  <c r="G206" i="90"/>
  <c r="B206" i="90"/>
  <c r="M205" i="90"/>
  <c r="M203" i="90"/>
  <c r="M202" i="90"/>
  <c r="K202" i="90"/>
  <c r="J202" i="90"/>
  <c r="I202" i="90"/>
  <c r="H202" i="90"/>
  <c r="G202" i="90"/>
  <c r="B202" i="90"/>
  <c r="M201" i="90"/>
  <c r="M199" i="90"/>
  <c r="M198" i="90"/>
  <c r="K198" i="90"/>
  <c r="J198" i="90"/>
  <c r="I198" i="90"/>
  <c r="H198" i="90"/>
  <c r="G198" i="90"/>
  <c r="B198" i="90"/>
  <c r="M197" i="90"/>
  <c r="M195" i="90"/>
  <c r="M194" i="90"/>
  <c r="K194" i="90"/>
  <c r="J194" i="90"/>
  <c r="I194" i="90"/>
  <c r="H194" i="90"/>
  <c r="G194" i="90"/>
  <c r="B194" i="90"/>
  <c r="M193" i="90"/>
  <c r="M191" i="90"/>
  <c r="M190" i="90"/>
  <c r="K190" i="90"/>
  <c r="J190" i="90"/>
  <c r="I190" i="90"/>
  <c r="H190" i="90"/>
  <c r="G190" i="90"/>
  <c r="B190" i="90"/>
  <c r="M189" i="90"/>
  <c r="M187" i="90"/>
  <c r="M186" i="90"/>
  <c r="K186" i="90"/>
  <c r="J186" i="90"/>
  <c r="I186" i="90"/>
  <c r="H186" i="90"/>
  <c r="G186" i="90"/>
  <c r="B186" i="90"/>
  <c r="M185" i="90"/>
  <c r="M183" i="90"/>
  <c r="M182" i="90"/>
  <c r="K182" i="90"/>
  <c r="J182" i="90"/>
  <c r="I182" i="90"/>
  <c r="H182" i="90"/>
  <c r="G182" i="90"/>
  <c r="B182" i="90"/>
  <c r="M181" i="90"/>
  <c r="M179" i="90"/>
  <c r="M178" i="90"/>
  <c r="K178" i="90"/>
  <c r="J178" i="90"/>
  <c r="I178" i="90"/>
  <c r="H178" i="90"/>
  <c r="G178" i="90"/>
  <c r="B178" i="90"/>
  <c r="M177" i="90"/>
  <c r="M175" i="90"/>
  <c r="M174" i="90"/>
  <c r="K174" i="90"/>
  <c r="J174" i="90"/>
  <c r="I174" i="90"/>
  <c r="H174" i="90"/>
  <c r="G174" i="90"/>
  <c r="B174" i="90"/>
  <c r="M173" i="90"/>
  <c r="M171" i="90"/>
  <c r="M170" i="90"/>
  <c r="K170" i="90"/>
  <c r="J170" i="90"/>
  <c r="I170" i="90"/>
  <c r="H170" i="90"/>
  <c r="G170" i="90"/>
  <c r="B170" i="90"/>
  <c r="M169" i="90"/>
  <c r="M167" i="90"/>
  <c r="M166" i="90"/>
  <c r="K166" i="90"/>
  <c r="J166" i="90"/>
  <c r="I166" i="90"/>
  <c r="H166" i="90"/>
  <c r="G166" i="90"/>
  <c r="B166" i="90"/>
  <c r="M165" i="90"/>
  <c r="M163" i="90"/>
  <c r="M162" i="90"/>
  <c r="K162" i="90"/>
  <c r="J162" i="90"/>
  <c r="I162" i="90"/>
  <c r="H162" i="90"/>
  <c r="G162" i="90"/>
  <c r="B162" i="90"/>
  <c r="M161" i="90"/>
  <c r="M159" i="90"/>
  <c r="M158" i="90"/>
  <c r="K158" i="90"/>
  <c r="J158" i="90"/>
  <c r="I158" i="90"/>
  <c r="H158" i="90"/>
  <c r="G158" i="90"/>
  <c r="B158" i="90"/>
  <c r="M157" i="90"/>
  <c r="M155" i="90"/>
  <c r="M154" i="90"/>
  <c r="K154" i="90"/>
  <c r="J154" i="90"/>
  <c r="I154" i="90"/>
  <c r="H154" i="90"/>
  <c r="G154" i="90"/>
  <c r="B154" i="90"/>
  <c r="M153" i="90"/>
  <c r="M151" i="90"/>
  <c r="M150" i="90"/>
  <c r="K150" i="90"/>
  <c r="J150" i="90"/>
  <c r="I150" i="90"/>
  <c r="H150" i="90"/>
  <c r="G150" i="90"/>
  <c r="B150" i="90"/>
  <c r="M149" i="90"/>
  <c r="M147" i="90"/>
  <c r="M146" i="90"/>
  <c r="K146" i="90"/>
  <c r="J146" i="90"/>
  <c r="I146" i="90"/>
  <c r="H146" i="90"/>
  <c r="G146" i="90"/>
  <c r="B146" i="90"/>
  <c r="M145" i="90"/>
  <c r="M143" i="90"/>
  <c r="M142" i="90"/>
  <c r="K142" i="90"/>
  <c r="J142" i="90"/>
  <c r="I142" i="90"/>
  <c r="H142" i="90"/>
  <c r="G142" i="90"/>
  <c r="B142" i="90"/>
  <c r="M141" i="90"/>
  <c r="M139" i="90"/>
  <c r="M138" i="90"/>
  <c r="K138" i="90"/>
  <c r="J138" i="90"/>
  <c r="I138" i="90"/>
  <c r="H138" i="90"/>
  <c r="G138" i="90"/>
  <c r="B138" i="90"/>
  <c r="M137" i="90"/>
  <c r="M135" i="90"/>
  <c r="M134" i="90"/>
  <c r="K134" i="90"/>
  <c r="J134" i="90"/>
  <c r="I134" i="90"/>
  <c r="H134" i="90"/>
  <c r="G134" i="90"/>
  <c r="B134" i="90"/>
  <c r="M133" i="90"/>
  <c r="M131" i="90"/>
  <c r="M130" i="90"/>
  <c r="K130" i="90"/>
  <c r="J130" i="90"/>
  <c r="I130" i="90"/>
  <c r="H130" i="90"/>
  <c r="G130" i="90"/>
  <c r="B130" i="90"/>
  <c r="M129" i="90"/>
  <c r="M127" i="90"/>
  <c r="M126" i="90"/>
  <c r="K126" i="90"/>
  <c r="J126" i="90"/>
  <c r="I126" i="90"/>
  <c r="H126" i="90"/>
  <c r="G126" i="90"/>
  <c r="B126" i="90"/>
  <c r="M125" i="90"/>
  <c r="M123" i="90"/>
  <c r="M122" i="90"/>
  <c r="K122" i="90"/>
  <c r="J122" i="90"/>
  <c r="I122" i="90"/>
  <c r="H122" i="90"/>
  <c r="G122" i="90"/>
  <c r="B122" i="90"/>
  <c r="M121" i="90"/>
  <c r="M119" i="90"/>
  <c r="M118" i="90"/>
  <c r="K118" i="90"/>
  <c r="J118" i="90"/>
  <c r="I118" i="90"/>
  <c r="H118" i="90"/>
  <c r="G118" i="90"/>
  <c r="B118" i="90"/>
  <c r="M117" i="90"/>
  <c r="M115" i="90"/>
  <c r="M114" i="90"/>
  <c r="K114" i="90"/>
  <c r="J114" i="90"/>
  <c r="I114" i="90"/>
  <c r="H114" i="90"/>
  <c r="G114" i="90"/>
  <c r="B114" i="90"/>
  <c r="M113" i="90"/>
  <c r="M111" i="90"/>
  <c r="M110" i="90"/>
  <c r="K110" i="90"/>
  <c r="J110" i="90"/>
  <c r="I110" i="90"/>
  <c r="H110" i="90"/>
  <c r="G110" i="90"/>
  <c r="B110" i="90"/>
  <c r="M109" i="90"/>
  <c r="M107" i="90"/>
  <c r="M106" i="90"/>
  <c r="K106" i="90"/>
  <c r="J106" i="90"/>
  <c r="I106" i="90"/>
  <c r="H106" i="90"/>
  <c r="G106" i="90"/>
  <c r="B106" i="90"/>
  <c r="M105" i="90"/>
  <c r="M103" i="90"/>
  <c r="M102" i="90"/>
  <c r="K102" i="90"/>
  <c r="J102" i="90"/>
  <c r="I102" i="90"/>
  <c r="H102" i="90"/>
  <c r="G102" i="90"/>
  <c r="B102" i="90"/>
  <c r="M101" i="90"/>
  <c r="M99" i="90"/>
  <c r="M98" i="90"/>
  <c r="K98" i="90"/>
  <c r="J98" i="90"/>
  <c r="I98" i="90"/>
  <c r="H98" i="90"/>
  <c r="G98" i="90"/>
  <c r="B98" i="90"/>
  <c r="M97" i="90"/>
  <c r="M95" i="90"/>
  <c r="M94" i="90"/>
  <c r="K94" i="90"/>
  <c r="J94" i="90"/>
  <c r="I94" i="90"/>
  <c r="H94" i="90"/>
  <c r="G94" i="90"/>
  <c r="B94" i="90"/>
  <c r="M93" i="90"/>
  <c r="M91" i="90"/>
  <c r="M90" i="90"/>
  <c r="K90" i="90"/>
  <c r="J90" i="90"/>
  <c r="I90" i="90"/>
  <c r="H90" i="90"/>
  <c r="G90" i="90"/>
  <c r="B90" i="90"/>
  <c r="M89" i="90"/>
  <c r="M87" i="90"/>
  <c r="M86" i="90"/>
  <c r="K86" i="90"/>
  <c r="J86" i="90"/>
  <c r="I86" i="90"/>
  <c r="H86" i="90"/>
  <c r="G86" i="90"/>
  <c r="B86" i="90"/>
  <c r="M85" i="90"/>
  <c r="M83" i="90"/>
  <c r="M82" i="90"/>
  <c r="K82" i="90"/>
  <c r="J82" i="90"/>
  <c r="I82" i="90"/>
  <c r="H82" i="90"/>
  <c r="G82" i="90"/>
  <c r="B82" i="90"/>
  <c r="M81" i="90"/>
  <c r="M79" i="90"/>
  <c r="M78" i="90"/>
  <c r="K78" i="90"/>
  <c r="J78" i="90"/>
  <c r="I78" i="90"/>
  <c r="H78" i="90"/>
  <c r="G78" i="90"/>
  <c r="B78" i="90"/>
  <c r="M77" i="90"/>
  <c r="M75" i="90"/>
  <c r="M74" i="90"/>
  <c r="K74" i="90"/>
  <c r="J74" i="90"/>
  <c r="I74" i="90"/>
  <c r="H74" i="90"/>
  <c r="G74" i="90"/>
  <c r="B74" i="90"/>
  <c r="M73" i="90"/>
  <c r="M71" i="90"/>
  <c r="M70" i="90"/>
  <c r="K70" i="90"/>
  <c r="J70" i="90"/>
  <c r="I70" i="90"/>
  <c r="H70" i="90"/>
  <c r="G70" i="90"/>
  <c r="B70" i="90"/>
  <c r="M69" i="90"/>
  <c r="M67" i="90"/>
  <c r="M66" i="90"/>
  <c r="K66" i="90"/>
  <c r="J66" i="90"/>
  <c r="I66" i="90"/>
  <c r="H66" i="90"/>
  <c r="G66" i="90"/>
  <c r="B66" i="90"/>
  <c r="M65" i="90"/>
  <c r="M63" i="90"/>
  <c r="M62" i="90"/>
  <c r="K62" i="90"/>
  <c r="J62" i="90"/>
  <c r="I62" i="90"/>
  <c r="H62" i="90"/>
  <c r="G62" i="90"/>
  <c r="B62" i="90"/>
  <c r="M61" i="90"/>
  <c r="M59" i="90"/>
  <c r="M58" i="90"/>
  <c r="K58" i="90"/>
  <c r="J58" i="90"/>
  <c r="I58" i="90"/>
  <c r="H58" i="90"/>
  <c r="G58" i="90"/>
  <c r="B58" i="90"/>
  <c r="M57" i="90"/>
  <c r="M55" i="90"/>
  <c r="M54" i="90"/>
  <c r="K54" i="90"/>
  <c r="J54" i="90"/>
  <c r="I54" i="90"/>
  <c r="H54" i="90"/>
  <c r="G54" i="90"/>
  <c r="B54" i="90"/>
  <c r="M53" i="90"/>
  <c r="M51" i="90"/>
  <c r="M50" i="90"/>
  <c r="K50" i="90"/>
  <c r="J50" i="90"/>
  <c r="I50" i="90"/>
  <c r="H50" i="90"/>
  <c r="G50" i="90"/>
  <c r="B50" i="90"/>
  <c r="M49" i="90"/>
  <c r="M47" i="90"/>
  <c r="M46" i="90"/>
  <c r="K46" i="90"/>
  <c r="J46" i="90"/>
  <c r="I46" i="90"/>
  <c r="H46" i="90"/>
  <c r="G46" i="90"/>
  <c r="B46" i="90"/>
  <c r="M45" i="90"/>
  <c r="M43" i="90"/>
  <c r="M42" i="90"/>
  <c r="K42" i="90"/>
  <c r="J42" i="90"/>
  <c r="I42" i="90"/>
  <c r="H42" i="90"/>
  <c r="G42" i="90"/>
  <c r="B42" i="90"/>
  <c r="M41" i="90"/>
  <c r="M39" i="90"/>
  <c r="M38" i="90"/>
  <c r="K38" i="90"/>
  <c r="J38" i="90"/>
  <c r="I38" i="90"/>
  <c r="H38" i="90"/>
  <c r="G38" i="90"/>
  <c r="B38" i="90"/>
  <c r="M37" i="90"/>
  <c r="M35" i="90"/>
  <c r="M34" i="90"/>
  <c r="K34" i="90"/>
  <c r="J34" i="90"/>
  <c r="I34" i="90"/>
  <c r="H34" i="90"/>
  <c r="G34" i="90"/>
  <c r="B34" i="90"/>
  <c r="M33" i="90"/>
  <c r="M31" i="90"/>
  <c r="M30" i="90"/>
  <c r="K30" i="90"/>
  <c r="J30" i="90"/>
  <c r="I30" i="90"/>
  <c r="H30" i="90"/>
  <c r="G30" i="90"/>
  <c r="B30" i="90"/>
  <c r="M29" i="90"/>
  <c r="M27" i="90"/>
  <c r="M26" i="90"/>
  <c r="K26" i="90"/>
  <c r="J26" i="90"/>
  <c r="I26" i="90"/>
  <c r="H26" i="90"/>
  <c r="G26" i="90"/>
  <c r="B26" i="90"/>
  <c r="M25" i="90"/>
  <c r="M23" i="90"/>
  <c r="M22" i="90"/>
  <c r="K22" i="90"/>
  <c r="AX22" i="90" s="1"/>
  <c r="J22" i="90"/>
  <c r="I22" i="90"/>
  <c r="H22" i="90"/>
  <c r="G22" i="90"/>
  <c r="B22" i="90"/>
  <c r="M21" i="90"/>
  <c r="M19" i="90"/>
  <c r="M18" i="90"/>
  <c r="K18" i="90"/>
  <c r="AX18" i="90" s="1"/>
  <c r="J18" i="90"/>
  <c r="I18" i="90"/>
  <c r="H18" i="90"/>
  <c r="G18" i="90"/>
  <c r="B18" i="90"/>
  <c r="M17" i="90"/>
  <c r="AF16" i="90"/>
  <c r="M15" i="90"/>
  <c r="M14" i="90"/>
  <c r="K14" i="90"/>
  <c r="AX14" i="90" s="1"/>
  <c r="J14" i="90"/>
  <c r="I14" i="90"/>
  <c r="H14" i="90"/>
  <c r="G14" i="90"/>
  <c r="B14" i="90"/>
  <c r="D3" i="90"/>
  <c r="M413" i="83"/>
  <c r="M411" i="83"/>
  <c r="M410" i="83"/>
  <c r="M409" i="83"/>
  <c r="M407" i="83"/>
  <c r="M406" i="83"/>
  <c r="M405" i="83"/>
  <c r="M403" i="83"/>
  <c r="M402" i="83"/>
  <c r="M401" i="83"/>
  <c r="M399" i="83"/>
  <c r="M398" i="83"/>
  <c r="M397" i="83"/>
  <c r="M395" i="83"/>
  <c r="M394" i="83"/>
  <c r="M393" i="83"/>
  <c r="M391" i="83"/>
  <c r="M390" i="83"/>
  <c r="M389" i="83"/>
  <c r="M387" i="83"/>
  <c r="M386" i="83"/>
  <c r="M385" i="83"/>
  <c r="M383" i="83"/>
  <c r="M382" i="83"/>
  <c r="M381" i="83"/>
  <c r="M379" i="83"/>
  <c r="M378" i="83"/>
  <c r="M377" i="83"/>
  <c r="M375" i="83"/>
  <c r="M374" i="83"/>
  <c r="M373" i="83"/>
  <c r="M371" i="83"/>
  <c r="M370" i="83"/>
  <c r="M369" i="83"/>
  <c r="M367" i="83"/>
  <c r="M366" i="83"/>
  <c r="M365" i="83"/>
  <c r="M363" i="83"/>
  <c r="M362" i="83"/>
  <c r="M361" i="83"/>
  <c r="M359" i="83"/>
  <c r="M358" i="83"/>
  <c r="M357" i="83"/>
  <c r="M355" i="83"/>
  <c r="M354" i="83"/>
  <c r="M353" i="83"/>
  <c r="M351" i="83"/>
  <c r="M350" i="83"/>
  <c r="M349" i="83"/>
  <c r="M347" i="83"/>
  <c r="M346" i="83"/>
  <c r="M345" i="83"/>
  <c r="M343" i="83"/>
  <c r="M342" i="83"/>
  <c r="M341" i="83"/>
  <c r="M339" i="83"/>
  <c r="M338" i="83"/>
  <c r="M337" i="83"/>
  <c r="M335" i="83"/>
  <c r="M334" i="83"/>
  <c r="M333" i="83"/>
  <c r="M331" i="83"/>
  <c r="M330" i="83"/>
  <c r="M329" i="83"/>
  <c r="M327" i="83"/>
  <c r="M326" i="83"/>
  <c r="M325" i="83"/>
  <c r="M323" i="83"/>
  <c r="M322" i="83"/>
  <c r="M321" i="83"/>
  <c r="M319" i="83"/>
  <c r="M318" i="83"/>
  <c r="M317" i="83"/>
  <c r="M315" i="83"/>
  <c r="M314" i="83"/>
  <c r="M313" i="83"/>
  <c r="M311" i="83"/>
  <c r="M310" i="83"/>
  <c r="M309" i="83"/>
  <c r="M307" i="83"/>
  <c r="M306" i="83"/>
  <c r="M305" i="83"/>
  <c r="M303" i="83"/>
  <c r="M302" i="83"/>
  <c r="M301" i="83"/>
  <c r="M299" i="83"/>
  <c r="M298" i="83"/>
  <c r="M297" i="83"/>
  <c r="M295" i="83"/>
  <c r="M294" i="83"/>
  <c r="M293" i="83"/>
  <c r="M291" i="83"/>
  <c r="M290" i="83"/>
  <c r="M289" i="83"/>
  <c r="M287" i="83"/>
  <c r="M286" i="83"/>
  <c r="M285" i="83"/>
  <c r="M283" i="83"/>
  <c r="M282" i="83"/>
  <c r="M281" i="83"/>
  <c r="M279" i="83"/>
  <c r="M278" i="83"/>
  <c r="M277" i="83"/>
  <c r="M275" i="83"/>
  <c r="M274" i="83"/>
  <c r="M273" i="83"/>
  <c r="M271" i="83"/>
  <c r="M270" i="83"/>
  <c r="M269" i="83"/>
  <c r="M267" i="83"/>
  <c r="M266" i="83"/>
  <c r="M265" i="83"/>
  <c r="M263" i="83"/>
  <c r="M262" i="83"/>
  <c r="M261" i="83"/>
  <c r="M259" i="83"/>
  <c r="M258" i="83"/>
  <c r="M257" i="83"/>
  <c r="M255" i="83"/>
  <c r="M254" i="83"/>
  <c r="M253" i="83"/>
  <c r="M251" i="83"/>
  <c r="M250" i="83"/>
  <c r="M249" i="83"/>
  <c r="M247" i="83"/>
  <c r="M246" i="83"/>
  <c r="M245" i="83"/>
  <c r="M243" i="83"/>
  <c r="M242" i="83"/>
  <c r="M241" i="83"/>
  <c r="M239" i="83"/>
  <c r="M238" i="83"/>
  <c r="M237" i="83"/>
  <c r="M235" i="83"/>
  <c r="M234" i="83"/>
  <c r="M233" i="83"/>
  <c r="M231" i="83"/>
  <c r="M230" i="83"/>
  <c r="M229" i="83"/>
  <c r="M227" i="83"/>
  <c r="M226" i="83"/>
  <c r="M225" i="83"/>
  <c r="M223" i="83"/>
  <c r="M222" i="83"/>
  <c r="M221" i="83"/>
  <c r="M219" i="83"/>
  <c r="M218" i="83"/>
  <c r="M217" i="83"/>
  <c r="M215" i="83"/>
  <c r="M214" i="83"/>
  <c r="M213" i="83"/>
  <c r="M211" i="83"/>
  <c r="M210" i="83"/>
  <c r="M209" i="83"/>
  <c r="M207" i="83"/>
  <c r="M206" i="83"/>
  <c r="M205" i="83"/>
  <c r="M203" i="83"/>
  <c r="M202" i="83"/>
  <c r="M201" i="83"/>
  <c r="M199" i="83"/>
  <c r="M198" i="83"/>
  <c r="M197" i="83"/>
  <c r="M195" i="83"/>
  <c r="M194" i="83"/>
  <c r="M193" i="83"/>
  <c r="M191" i="83"/>
  <c r="M190" i="83"/>
  <c r="M189" i="83"/>
  <c r="M187" i="83"/>
  <c r="M186" i="83"/>
  <c r="M185" i="83"/>
  <c r="M183" i="83"/>
  <c r="M182" i="83"/>
  <c r="M181" i="83"/>
  <c r="M179" i="83"/>
  <c r="M178" i="83"/>
  <c r="M177" i="83"/>
  <c r="M175" i="83"/>
  <c r="M174" i="83"/>
  <c r="M173" i="83"/>
  <c r="M171" i="83"/>
  <c r="M170" i="83"/>
  <c r="M169" i="83"/>
  <c r="M167" i="83"/>
  <c r="M166" i="83"/>
  <c r="M165" i="83"/>
  <c r="M163" i="83"/>
  <c r="M162" i="83"/>
  <c r="M161" i="83"/>
  <c r="M159" i="83"/>
  <c r="M158" i="83"/>
  <c r="M157" i="83"/>
  <c r="M155" i="83"/>
  <c r="M154" i="83"/>
  <c r="M153" i="83"/>
  <c r="M151" i="83"/>
  <c r="M150" i="83"/>
  <c r="M149" i="83"/>
  <c r="M147" i="83"/>
  <c r="M146" i="83"/>
  <c r="M145" i="83"/>
  <c r="M143" i="83"/>
  <c r="M142" i="83"/>
  <c r="M141" i="83"/>
  <c r="M139" i="83"/>
  <c r="M138" i="83"/>
  <c r="M137" i="83"/>
  <c r="M135" i="83"/>
  <c r="M134" i="83"/>
  <c r="M133" i="83"/>
  <c r="M131" i="83"/>
  <c r="M130" i="83"/>
  <c r="M129" i="83"/>
  <c r="M127" i="83"/>
  <c r="M126" i="83"/>
  <c r="M125" i="83"/>
  <c r="M123" i="83"/>
  <c r="M122" i="83"/>
  <c r="M121" i="83"/>
  <c r="M119" i="83"/>
  <c r="M118" i="83"/>
  <c r="M117" i="83"/>
  <c r="M115" i="83"/>
  <c r="M114" i="83"/>
  <c r="M113" i="83"/>
  <c r="M111" i="83"/>
  <c r="M110" i="83"/>
  <c r="M109" i="83"/>
  <c r="M107" i="83"/>
  <c r="M106" i="83"/>
  <c r="M105" i="83"/>
  <c r="M103" i="83"/>
  <c r="M102" i="83"/>
  <c r="M101" i="83"/>
  <c r="M99" i="83"/>
  <c r="M98" i="83"/>
  <c r="M97" i="83"/>
  <c r="M95" i="83"/>
  <c r="M94" i="83"/>
  <c r="M93" i="83"/>
  <c r="M91" i="83"/>
  <c r="M90" i="83"/>
  <c r="M89" i="83"/>
  <c r="M87" i="83"/>
  <c r="M86" i="83"/>
  <c r="M85" i="83"/>
  <c r="M83" i="83"/>
  <c r="M82" i="83"/>
  <c r="M81" i="83"/>
  <c r="M79" i="83"/>
  <c r="M78" i="83"/>
  <c r="M77" i="83"/>
  <c r="M75" i="83"/>
  <c r="M74" i="83"/>
  <c r="M73" i="83"/>
  <c r="M71" i="83"/>
  <c r="M70" i="83"/>
  <c r="M69" i="83"/>
  <c r="M67" i="83"/>
  <c r="M66" i="83"/>
  <c r="M65" i="83"/>
  <c r="M63" i="83"/>
  <c r="M62" i="83"/>
  <c r="M61" i="83"/>
  <c r="M59" i="83"/>
  <c r="M58" i="83"/>
  <c r="M57" i="83"/>
  <c r="M55" i="83"/>
  <c r="M54" i="83"/>
  <c r="M53" i="83"/>
  <c r="M51" i="83"/>
  <c r="M50" i="83"/>
  <c r="M49" i="83"/>
  <c r="M47" i="83"/>
  <c r="M46" i="83"/>
  <c r="M45" i="83"/>
  <c r="M43" i="83"/>
  <c r="M42" i="83"/>
  <c r="M41" i="83"/>
  <c r="M39" i="83"/>
  <c r="M38" i="83"/>
  <c r="M37" i="83"/>
  <c r="M35" i="83"/>
  <c r="M34" i="83"/>
  <c r="M33" i="83"/>
  <c r="M31" i="83"/>
  <c r="M30" i="83"/>
  <c r="M29" i="83"/>
  <c r="M27" i="83"/>
  <c r="M26" i="83"/>
  <c r="M25" i="83"/>
  <c r="M23" i="83"/>
  <c r="M22" i="83"/>
  <c r="M21" i="83"/>
  <c r="M19" i="83"/>
  <c r="M18" i="83"/>
  <c r="M17" i="83"/>
  <c r="AL16" i="83" s="1"/>
  <c r="K410" i="83"/>
  <c r="J410" i="83"/>
  <c r="I410" i="83"/>
  <c r="H410" i="83"/>
  <c r="G410" i="83"/>
  <c r="B410" i="83"/>
  <c r="K406" i="83"/>
  <c r="J406" i="83"/>
  <c r="I406" i="83"/>
  <c r="H406" i="83"/>
  <c r="G406" i="83"/>
  <c r="B406" i="83"/>
  <c r="K402" i="83"/>
  <c r="J402" i="83"/>
  <c r="I402" i="83"/>
  <c r="H402" i="83"/>
  <c r="G402" i="83"/>
  <c r="B402" i="83"/>
  <c r="K398" i="83"/>
  <c r="J398" i="83"/>
  <c r="I398" i="83"/>
  <c r="H398" i="83"/>
  <c r="G398" i="83"/>
  <c r="B398" i="83"/>
  <c r="K394" i="83"/>
  <c r="J394" i="83"/>
  <c r="I394" i="83"/>
  <c r="H394" i="83"/>
  <c r="G394" i="83"/>
  <c r="B394" i="83"/>
  <c r="K390" i="83"/>
  <c r="J390" i="83"/>
  <c r="I390" i="83"/>
  <c r="H390" i="83"/>
  <c r="G390" i="83"/>
  <c r="B390" i="83"/>
  <c r="K386" i="83"/>
  <c r="J386" i="83"/>
  <c r="I386" i="83"/>
  <c r="H386" i="83"/>
  <c r="G386" i="83"/>
  <c r="B386" i="83"/>
  <c r="K382" i="83"/>
  <c r="J382" i="83"/>
  <c r="I382" i="83"/>
  <c r="H382" i="83"/>
  <c r="G382" i="83"/>
  <c r="B382" i="83"/>
  <c r="K378" i="83"/>
  <c r="J378" i="83"/>
  <c r="I378" i="83"/>
  <c r="H378" i="83"/>
  <c r="G378" i="83"/>
  <c r="B378" i="83"/>
  <c r="K374" i="83"/>
  <c r="J374" i="83"/>
  <c r="I374" i="83"/>
  <c r="H374" i="83"/>
  <c r="G374" i="83"/>
  <c r="B374" i="83"/>
  <c r="K370" i="83"/>
  <c r="J370" i="83"/>
  <c r="I370" i="83"/>
  <c r="H370" i="83"/>
  <c r="G370" i="83"/>
  <c r="B370" i="83"/>
  <c r="K366" i="83"/>
  <c r="J366" i="83"/>
  <c r="I366" i="83"/>
  <c r="H366" i="83"/>
  <c r="G366" i="83"/>
  <c r="B366" i="83"/>
  <c r="K362" i="83"/>
  <c r="J362" i="83"/>
  <c r="I362" i="83"/>
  <c r="H362" i="83"/>
  <c r="G362" i="83"/>
  <c r="B362" i="83"/>
  <c r="K358" i="83"/>
  <c r="J358" i="83"/>
  <c r="I358" i="83"/>
  <c r="H358" i="83"/>
  <c r="G358" i="83"/>
  <c r="B358" i="83"/>
  <c r="K354" i="83"/>
  <c r="J354" i="83"/>
  <c r="I354" i="83"/>
  <c r="H354" i="83"/>
  <c r="G354" i="83"/>
  <c r="B354" i="83"/>
  <c r="K350" i="83"/>
  <c r="J350" i="83"/>
  <c r="I350" i="83"/>
  <c r="H350" i="83"/>
  <c r="G350" i="83"/>
  <c r="B350" i="83"/>
  <c r="K346" i="83"/>
  <c r="J346" i="83"/>
  <c r="I346" i="83"/>
  <c r="H346" i="83"/>
  <c r="G346" i="83"/>
  <c r="B346" i="83"/>
  <c r="K342" i="83"/>
  <c r="J342" i="83"/>
  <c r="I342" i="83"/>
  <c r="H342" i="83"/>
  <c r="G342" i="83"/>
  <c r="B342" i="83"/>
  <c r="K338" i="83"/>
  <c r="J338" i="83"/>
  <c r="I338" i="83"/>
  <c r="H338" i="83"/>
  <c r="G338" i="83"/>
  <c r="B338" i="83"/>
  <c r="K334" i="83"/>
  <c r="J334" i="83"/>
  <c r="I334" i="83"/>
  <c r="H334" i="83"/>
  <c r="G334" i="83"/>
  <c r="B334" i="83"/>
  <c r="K330" i="83"/>
  <c r="J330" i="83"/>
  <c r="I330" i="83"/>
  <c r="H330" i="83"/>
  <c r="G330" i="83"/>
  <c r="B330" i="83"/>
  <c r="K326" i="83"/>
  <c r="J326" i="83"/>
  <c r="I326" i="83"/>
  <c r="H326" i="83"/>
  <c r="G326" i="83"/>
  <c r="B326" i="83"/>
  <c r="K322" i="83"/>
  <c r="J322" i="83"/>
  <c r="I322" i="83"/>
  <c r="H322" i="83"/>
  <c r="G322" i="83"/>
  <c r="B322" i="83"/>
  <c r="K318" i="83"/>
  <c r="J318" i="83"/>
  <c r="I318" i="83"/>
  <c r="H318" i="83"/>
  <c r="G318" i="83"/>
  <c r="B318" i="83"/>
  <c r="K314" i="83"/>
  <c r="J314" i="83"/>
  <c r="I314" i="83"/>
  <c r="H314" i="83"/>
  <c r="G314" i="83"/>
  <c r="B314" i="83"/>
  <c r="K310" i="83"/>
  <c r="J310" i="83"/>
  <c r="I310" i="83"/>
  <c r="H310" i="83"/>
  <c r="G310" i="83"/>
  <c r="B310" i="83"/>
  <c r="K306" i="83"/>
  <c r="J306" i="83"/>
  <c r="I306" i="83"/>
  <c r="H306" i="83"/>
  <c r="G306" i="83"/>
  <c r="B306" i="83"/>
  <c r="K302" i="83"/>
  <c r="J302" i="83"/>
  <c r="I302" i="83"/>
  <c r="H302" i="83"/>
  <c r="G302" i="83"/>
  <c r="B302" i="83"/>
  <c r="K298" i="83"/>
  <c r="J298" i="83"/>
  <c r="I298" i="83"/>
  <c r="H298" i="83"/>
  <c r="G298" i="83"/>
  <c r="B298" i="83"/>
  <c r="K294" i="83"/>
  <c r="J294" i="83"/>
  <c r="I294" i="83"/>
  <c r="H294" i="83"/>
  <c r="G294" i="83"/>
  <c r="B294" i="83"/>
  <c r="K290" i="83"/>
  <c r="J290" i="83"/>
  <c r="I290" i="83"/>
  <c r="H290" i="83"/>
  <c r="G290" i="83"/>
  <c r="B290" i="83"/>
  <c r="K286" i="83"/>
  <c r="J286" i="83"/>
  <c r="I286" i="83"/>
  <c r="H286" i="83"/>
  <c r="G286" i="83"/>
  <c r="B286" i="83"/>
  <c r="K282" i="83"/>
  <c r="J282" i="83"/>
  <c r="I282" i="83"/>
  <c r="H282" i="83"/>
  <c r="G282" i="83"/>
  <c r="B282" i="83"/>
  <c r="K278" i="83"/>
  <c r="J278" i="83"/>
  <c r="I278" i="83"/>
  <c r="H278" i="83"/>
  <c r="G278" i="83"/>
  <c r="B278" i="83"/>
  <c r="K274" i="83"/>
  <c r="J274" i="83"/>
  <c r="I274" i="83"/>
  <c r="H274" i="83"/>
  <c r="G274" i="83"/>
  <c r="B274" i="83"/>
  <c r="K270" i="83"/>
  <c r="J270" i="83"/>
  <c r="I270" i="83"/>
  <c r="H270" i="83"/>
  <c r="G270" i="83"/>
  <c r="B270" i="83"/>
  <c r="K266" i="83"/>
  <c r="J266" i="83"/>
  <c r="I266" i="83"/>
  <c r="H266" i="83"/>
  <c r="G266" i="83"/>
  <c r="B266" i="83"/>
  <c r="K262" i="83"/>
  <c r="J262" i="83"/>
  <c r="I262" i="83"/>
  <c r="H262" i="83"/>
  <c r="G262" i="83"/>
  <c r="B262" i="83"/>
  <c r="K258" i="83"/>
  <c r="J258" i="83"/>
  <c r="I258" i="83"/>
  <c r="H258" i="83"/>
  <c r="G258" i="83"/>
  <c r="B258" i="83"/>
  <c r="K254" i="83"/>
  <c r="J254" i="83"/>
  <c r="I254" i="83"/>
  <c r="H254" i="83"/>
  <c r="G254" i="83"/>
  <c r="B254" i="83"/>
  <c r="K250" i="83"/>
  <c r="J250" i="83"/>
  <c r="I250" i="83"/>
  <c r="H250" i="83"/>
  <c r="G250" i="83"/>
  <c r="B250" i="83"/>
  <c r="K246" i="83"/>
  <c r="J246" i="83"/>
  <c r="I246" i="83"/>
  <c r="H246" i="83"/>
  <c r="G246" i="83"/>
  <c r="B246" i="83"/>
  <c r="K242" i="83"/>
  <c r="J242" i="83"/>
  <c r="I242" i="83"/>
  <c r="H242" i="83"/>
  <c r="G242" i="83"/>
  <c r="B242" i="83"/>
  <c r="K238" i="83"/>
  <c r="J238" i="83"/>
  <c r="I238" i="83"/>
  <c r="H238" i="83"/>
  <c r="G238" i="83"/>
  <c r="B238" i="83"/>
  <c r="K234" i="83"/>
  <c r="J234" i="83"/>
  <c r="I234" i="83"/>
  <c r="H234" i="83"/>
  <c r="G234" i="83"/>
  <c r="B234" i="83"/>
  <c r="K230" i="83"/>
  <c r="J230" i="83"/>
  <c r="I230" i="83"/>
  <c r="H230" i="83"/>
  <c r="G230" i="83"/>
  <c r="B230" i="83"/>
  <c r="K226" i="83"/>
  <c r="J226" i="83"/>
  <c r="I226" i="83"/>
  <c r="H226" i="83"/>
  <c r="G226" i="83"/>
  <c r="B226" i="83"/>
  <c r="K222" i="83"/>
  <c r="J222" i="83"/>
  <c r="I222" i="83"/>
  <c r="H222" i="83"/>
  <c r="G222" i="83"/>
  <c r="B222" i="83"/>
  <c r="K218" i="83"/>
  <c r="J218" i="83"/>
  <c r="I218" i="83"/>
  <c r="H218" i="83"/>
  <c r="G218" i="83"/>
  <c r="B218" i="83"/>
  <c r="K214" i="83"/>
  <c r="J214" i="83"/>
  <c r="I214" i="83"/>
  <c r="H214" i="83"/>
  <c r="G214" i="83"/>
  <c r="B214" i="83"/>
  <c r="K210" i="83"/>
  <c r="J210" i="83"/>
  <c r="I210" i="83"/>
  <c r="H210" i="83"/>
  <c r="G210" i="83"/>
  <c r="B210" i="83"/>
  <c r="K206" i="83"/>
  <c r="J206" i="83"/>
  <c r="I206" i="83"/>
  <c r="H206" i="83"/>
  <c r="G206" i="83"/>
  <c r="B206" i="83"/>
  <c r="K202" i="83"/>
  <c r="J202" i="83"/>
  <c r="I202" i="83"/>
  <c r="H202" i="83"/>
  <c r="G202" i="83"/>
  <c r="B202" i="83"/>
  <c r="K198" i="83"/>
  <c r="J198" i="83"/>
  <c r="I198" i="83"/>
  <c r="H198" i="83"/>
  <c r="G198" i="83"/>
  <c r="B198" i="83"/>
  <c r="K194" i="83"/>
  <c r="J194" i="83"/>
  <c r="I194" i="83"/>
  <c r="H194" i="83"/>
  <c r="G194" i="83"/>
  <c r="B194" i="83"/>
  <c r="K190" i="83"/>
  <c r="J190" i="83"/>
  <c r="I190" i="83"/>
  <c r="H190" i="83"/>
  <c r="G190" i="83"/>
  <c r="B190" i="83"/>
  <c r="K186" i="83"/>
  <c r="J186" i="83"/>
  <c r="I186" i="83"/>
  <c r="H186" i="83"/>
  <c r="G186" i="83"/>
  <c r="B186" i="83"/>
  <c r="K182" i="83"/>
  <c r="J182" i="83"/>
  <c r="I182" i="83"/>
  <c r="H182" i="83"/>
  <c r="G182" i="83"/>
  <c r="B182" i="83"/>
  <c r="K178" i="83"/>
  <c r="J178" i="83"/>
  <c r="I178" i="83"/>
  <c r="H178" i="83"/>
  <c r="G178" i="83"/>
  <c r="B178" i="83"/>
  <c r="K174" i="83"/>
  <c r="J174" i="83"/>
  <c r="I174" i="83"/>
  <c r="H174" i="83"/>
  <c r="G174" i="83"/>
  <c r="B174" i="83"/>
  <c r="K170" i="83"/>
  <c r="J170" i="83"/>
  <c r="I170" i="83"/>
  <c r="H170" i="83"/>
  <c r="G170" i="83"/>
  <c r="B170" i="83"/>
  <c r="K166" i="83"/>
  <c r="J166" i="83"/>
  <c r="I166" i="83"/>
  <c r="H166" i="83"/>
  <c r="G166" i="83"/>
  <c r="B166" i="83"/>
  <c r="K162" i="83"/>
  <c r="J162" i="83"/>
  <c r="I162" i="83"/>
  <c r="H162" i="83"/>
  <c r="G162" i="83"/>
  <c r="B162" i="83"/>
  <c r="K158" i="83"/>
  <c r="J158" i="83"/>
  <c r="I158" i="83"/>
  <c r="H158" i="83"/>
  <c r="G158" i="83"/>
  <c r="B158" i="83"/>
  <c r="K154" i="83"/>
  <c r="J154" i="83"/>
  <c r="I154" i="83"/>
  <c r="H154" i="83"/>
  <c r="G154" i="83"/>
  <c r="B154" i="83"/>
  <c r="K150" i="83"/>
  <c r="J150" i="83"/>
  <c r="I150" i="83"/>
  <c r="H150" i="83"/>
  <c r="G150" i="83"/>
  <c r="B150" i="83"/>
  <c r="K146" i="83"/>
  <c r="J146" i="83"/>
  <c r="I146" i="83"/>
  <c r="H146" i="83"/>
  <c r="G146" i="83"/>
  <c r="B146" i="83"/>
  <c r="K142" i="83"/>
  <c r="J142" i="83"/>
  <c r="I142" i="83"/>
  <c r="H142" i="83"/>
  <c r="G142" i="83"/>
  <c r="B142" i="83"/>
  <c r="K138" i="83"/>
  <c r="J138" i="83"/>
  <c r="I138" i="83"/>
  <c r="H138" i="83"/>
  <c r="G138" i="83"/>
  <c r="B138" i="83"/>
  <c r="K134" i="83"/>
  <c r="J134" i="83"/>
  <c r="I134" i="83"/>
  <c r="H134" i="83"/>
  <c r="G134" i="83"/>
  <c r="B134" i="83"/>
  <c r="K130" i="83"/>
  <c r="J130" i="83"/>
  <c r="I130" i="83"/>
  <c r="H130" i="83"/>
  <c r="G130" i="83"/>
  <c r="B130" i="83"/>
  <c r="K126" i="83"/>
  <c r="J126" i="83"/>
  <c r="I126" i="83"/>
  <c r="H126" i="83"/>
  <c r="G126" i="83"/>
  <c r="B126" i="83"/>
  <c r="K122" i="83"/>
  <c r="J122" i="83"/>
  <c r="I122" i="83"/>
  <c r="H122" i="83"/>
  <c r="G122" i="83"/>
  <c r="B122" i="83"/>
  <c r="K118" i="83"/>
  <c r="J118" i="83"/>
  <c r="I118" i="83"/>
  <c r="H118" i="83"/>
  <c r="G118" i="83"/>
  <c r="B118" i="83"/>
  <c r="K114" i="83"/>
  <c r="J114" i="83"/>
  <c r="I114" i="83"/>
  <c r="H114" i="83"/>
  <c r="G114" i="83"/>
  <c r="B114" i="83"/>
  <c r="K110" i="83"/>
  <c r="J110" i="83"/>
  <c r="I110" i="83"/>
  <c r="H110" i="83"/>
  <c r="G110" i="83"/>
  <c r="B110" i="83"/>
  <c r="K106" i="83"/>
  <c r="J106" i="83"/>
  <c r="I106" i="83"/>
  <c r="H106" i="83"/>
  <c r="G106" i="83"/>
  <c r="B106" i="83"/>
  <c r="K102" i="83"/>
  <c r="J102" i="83"/>
  <c r="I102" i="83"/>
  <c r="H102" i="83"/>
  <c r="G102" i="83"/>
  <c r="B102" i="83"/>
  <c r="K98" i="83"/>
  <c r="J98" i="83"/>
  <c r="I98" i="83"/>
  <c r="H98" i="83"/>
  <c r="G98" i="83"/>
  <c r="B98" i="83"/>
  <c r="K94" i="83"/>
  <c r="J94" i="83"/>
  <c r="I94" i="83"/>
  <c r="H94" i="83"/>
  <c r="G94" i="83"/>
  <c r="B94" i="83"/>
  <c r="K90" i="83"/>
  <c r="J90" i="83"/>
  <c r="I90" i="83"/>
  <c r="H90" i="83"/>
  <c r="G90" i="83"/>
  <c r="B90" i="83"/>
  <c r="K86" i="83"/>
  <c r="J86" i="83"/>
  <c r="I86" i="83"/>
  <c r="H86" i="83"/>
  <c r="G86" i="83"/>
  <c r="B86" i="83"/>
  <c r="K82" i="83"/>
  <c r="J82" i="83"/>
  <c r="I82" i="83"/>
  <c r="H82" i="83"/>
  <c r="G82" i="83"/>
  <c r="B82" i="83"/>
  <c r="K78" i="83"/>
  <c r="J78" i="83"/>
  <c r="I78" i="83"/>
  <c r="H78" i="83"/>
  <c r="G78" i="83"/>
  <c r="B78" i="83"/>
  <c r="K74" i="83"/>
  <c r="J74" i="83"/>
  <c r="I74" i="83"/>
  <c r="H74" i="83"/>
  <c r="G74" i="83"/>
  <c r="B74" i="83"/>
  <c r="K70" i="83"/>
  <c r="J70" i="83"/>
  <c r="I70" i="83"/>
  <c r="H70" i="83"/>
  <c r="G70" i="83"/>
  <c r="B70" i="83"/>
  <c r="K66" i="83"/>
  <c r="J66" i="83"/>
  <c r="I66" i="83"/>
  <c r="H66" i="83"/>
  <c r="G66" i="83"/>
  <c r="B66" i="83"/>
  <c r="K62" i="83"/>
  <c r="J62" i="83"/>
  <c r="I62" i="83"/>
  <c r="H62" i="83"/>
  <c r="G62" i="83"/>
  <c r="B62" i="83"/>
  <c r="K58" i="83"/>
  <c r="J58" i="83"/>
  <c r="I58" i="83"/>
  <c r="H58" i="83"/>
  <c r="G58" i="83"/>
  <c r="B58" i="83"/>
  <c r="K54" i="83"/>
  <c r="J54" i="83"/>
  <c r="I54" i="83"/>
  <c r="H54" i="83"/>
  <c r="G54" i="83"/>
  <c r="B54" i="83"/>
  <c r="K50" i="83"/>
  <c r="J50" i="83"/>
  <c r="I50" i="83"/>
  <c r="H50" i="83"/>
  <c r="G50" i="83"/>
  <c r="B50" i="83"/>
  <c r="K46" i="83"/>
  <c r="J46" i="83"/>
  <c r="I46" i="83"/>
  <c r="H46" i="83"/>
  <c r="G46" i="83"/>
  <c r="B46" i="83"/>
  <c r="K42" i="83"/>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AX22" i="83" s="1"/>
  <c r="J22" i="83"/>
  <c r="I22" i="83"/>
  <c r="H22" i="83"/>
  <c r="G22" i="83"/>
  <c r="B22" i="83"/>
  <c r="K18" i="83"/>
  <c r="AX18" i="83" s="1"/>
  <c r="J18" i="83"/>
  <c r="I18" i="83"/>
  <c r="H18" i="83"/>
  <c r="G18" i="83"/>
  <c r="B18" i="83"/>
  <c r="K14" i="83"/>
  <c r="AX14" i="83" s="1"/>
  <c r="J14" i="83"/>
  <c r="I14" i="83"/>
  <c r="H14" i="83"/>
  <c r="G14" i="83"/>
  <c r="B14" i="83"/>
  <c r="AF412" i="83"/>
  <c r="AF410" i="83"/>
  <c r="AF408" i="83"/>
  <c r="AF406" i="83"/>
  <c r="AF404" i="83"/>
  <c r="AF402" i="83"/>
  <c r="AF400" i="83"/>
  <c r="AF398" i="83"/>
  <c r="AF396" i="83"/>
  <c r="AF394" i="83"/>
  <c r="AF392" i="83"/>
  <c r="AF390" i="83"/>
  <c r="AF388" i="83"/>
  <c r="AF386" i="83"/>
  <c r="AF384" i="83"/>
  <c r="AF382" i="83"/>
  <c r="AF380" i="83"/>
  <c r="AF378" i="83"/>
  <c r="AF376" i="83"/>
  <c r="AF374" i="83"/>
  <c r="AF372" i="83"/>
  <c r="AF370" i="83"/>
  <c r="AF368" i="83"/>
  <c r="AF366" i="83"/>
  <c r="AF364" i="83"/>
  <c r="AF362" i="83"/>
  <c r="AF360" i="83"/>
  <c r="AF358" i="83"/>
  <c r="AF356" i="83"/>
  <c r="AF354" i="83"/>
  <c r="AF352" i="83"/>
  <c r="AF350" i="83"/>
  <c r="AF348" i="83"/>
  <c r="AF346" i="83"/>
  <c r="AF344" i="83"/>
  <c r="AF342" i="83"/>
  <c r="AF340" i="83"/>
  <c r="AF338" i="83"/>
  <c r="AF336" i="83"/>
  <c r="AF334" i="83"/>
  <c r="AF332" i="83"/>
  <c r="AF330" i="83"/>
  <c r="AF328" i="83"/>
  <c r="AF326" i="83"/>
  <c r="AF324" i="83"/>
  <c r="AF322" i="83"/>
  <c r="AF320" i="83"/>
  <c r="AF318" i="83"/>
  <c r="AF316" i="83"/>
  <c r="AF314" i="83"/>
  <c r="AF312" i="83"/>
  <c r="AF310" i="83"/>
  <c r="AF308" i="83"/>
  <c r="AF306" i="83"/>
  <c r="AF304" i="83"/>
  <c r="AF302" i="83"/>
  <c r="AF300" i="83"/>
  <c r="AF298" i="83"/>
  <c r="AF296" i="83"/>
  <c r="AF294" i="83"/>
  <c r="AF292" i="83"/>
  <c r="AF290" i="83"/>
  <c r="AF288" i="83"/>
  <c r="AF286" i="83"/>
  <c r="AF284" i="83"/>
  <c r="AF282" i="83"/>
  <c r="AF280" i="83"/>
  <c r="AF278" i="83"/>
  <c r="AF276" i="83"/>
  <c r="AF274" i="83"/>
  <c r="AF272" i="83"/>
  <c r="AF270" i="83"/>
  <c r="AF268" i="83"/>
  <c r="AF266" i="83"/>
  <c r="AF264" i="83"/>
  <c r="AF262" i="83"/>
  <c r="AF260" i="83"/>
  <c r="AF258" i="83"/>
  <c r="AF256" i="83"/>
  <c r="AF254" i="83"/>
  <c r="AF252" i="83"/>
  <c r="AF250" i="83"/>
  <c r="AF248" i="83"/>
  <c r="AF246" i="83"/>
  <c r="AF244" i="83"/>
  <c r="AF242" i="83"/>
  <c r="AF240" i="83"/>
  <c r="AF238" i="83"/>
  <c r="AF236" i="83"/>
  <c r="AF234" i="83"/>
  <c r="AF232" i="83"/>
  <c r="AF230" i="83"/>
  <c r="AF228" i="83"/>
  <c r="AF226" i="83"/>
  <c r="AF224" i="83"/>
  <c r="AF222" i="83"/>
  <c r="AF220" i="83"/>
  <c r="AF218" i="83"/>
  <c r="AF216" i="83"/>
  <c r="AF214" i="83"/>
  <c r="AF212" i="83"/>
  <c r="AF210" i="83"/>
  <c r="AF208" i="83"/>
  <c r="AF206" i="83"/>
  <c r="AF204" i="83"/>
  <c r="AF202" i="83"/>
  <c r="AF200" i="83"/>
  <c r="AF198" i="83"/>
  <c r="AF196" i="83"/>
  <c r="AF194" i="83"/>
  <c r="AF192" i="83"/>
  <c r="AF190" i="83"/>
  <c r="AF188" i="83"/>
  <c r="AF186" i="83"/>
  <c r="AF184" i="83"/>
  <c r="AF182" i="83"/>
  <c r="AF180" i="83"/>
  <c r="AF178" i="83"/>
  <c r="AF176" i="83"/>
  <c r="AF174" i="83"/>
  <c r="AF172" i="83"/>
  <c r="AF170" i="83"/>
  <c r="AF168" i="83"/>
  <c r="AF166" i="83"/>
  <c r="AF164" i="83"/>
  <c r="AF162" i="83"/>
  <c r="AF160" i="83"/>
  <c r="AF158" i="83"/>
  <c r="AF156" i="83"/>
  <c r="AF154" i="83"/>
  <c r="AF152" i="83"/>
  <c r="AF150" i="83"/>
  <c r="AF148" i="83"/>
  <c r="AF146" i="83"/>
  <c r="AF144" i="83"/>
  <c r="AF142" i="83"/>
  <c r="AF140" i="83"/>
  <c r="AF138" i="83"/>
  <c r="AF136" i="83"/>
  <c r="AF134" i="83"/>
  <c r="AF132" i="83"/>
  <c r="AF130" i="83"/>
  <c r="AF128" i="83"/>
  <c r="AF126" i="83"/>
  <c r="AF124" i="83"/>
  <c r="AF122" i="83"/>
  <c r="AF120" i="83"/>
  <c r="AF118" i="83"/>
  <c r="AF116" i="83"/>
  <c r="AF114" i="83"/>
  <c r="AF112" i="83"/>
  <c r="AF110" i="83"/>
  <c r="AF108" i="83"/>
  <c r="AF106" i="83"/>
  <c r="AF104" i="83"/>
  <c r="AF102" i="83"/>
  <c r="AF100" i="83"/>
  <c r="AF98" i="83"/>
  <c r="AF96" i="83"/>
  <c r="AF94" i="83"/>
  <c r="AF92" i="83"/>
  <c r="AF90" i="83"/>
  <c r="AF88" i="83"/>
  <c r="AF86" i="83"/>
  <c r="AF84" i="83"/>
  <c r="AF82" i="83"/>
  <c r="AF80" i="83"/>
  <c r="AF78" i="83"/>
  <c r="AF76" i="83"/>
  <c r="AF74" i="83"/>
  <c r="AF72" i="83"/>
  <c r="AF70" i="83"/>
  <c r="AF68" i="83"/>
  <c r="AF66" i="83"/>
  <c r="AF64" i="83"/>
  <c r="AF62" i="83"/>
  <c r="AF60" i="83"/>
  <c r="AF58" i="83"/>
  <c r="AF56" i="83"/>
  <c r="AF54" i="83"/>
  <c r="AF52" i="83"/>
  <c r="AF50" i="83"/>
  <c r="AF48" i="83"/>
  <c r="AF46" i="83"/>
  <c r="AF44" i="83"/>
  <c r="AF42" i="83"/>
  <c r="AF40" i="83"/>
  <c r="AF38" i="83"/>
  <c r="AL34" i="83" l="1"/>
  <c r="AL36" i="83"/>
  <c r="AJ60" i="83"/>
  <c r="AJ58" i="83"/>
  <c r="AL66" i="83"/>
  <c r="AL68" i="83"/>
  <c r="AJ92" i="83"/>
  <c r="AJ90" i="83"/>
  <c r="AL98" i="83"/>
  <c r="AL100" i="83"/>
  <c r="AJ124" i="83"/>
  <c r="AJ122" i="83"/>
  <c r="AL130" i="83"/>
  <c r="AL132" i="83"/>
  <c r="AJ156" i="83"/>
  <c r="AJ154" i="83"/>
  <c r="AL162" i="83"/>
  <c r="AL164" i="83"/>
  <c r="AJ188" i="83"/>
  <c r="AJ186" i="83"/>
  <c r="AL194" i="83"/>
  <c r="AL196" i="83"/>
  <c r="AJ220" i="83"/>
  <c r="AJ218" i="83"/>
  <c r="AL226" i="83"/>
  <c r="AL228" i="83"/>
  <c r="AJ252" i="83"/>
  <c r="AJ250" i="83"/>
  <c r="AL258" i="83"/>
  <c r="AL260" i="83"/>
  <c r="AJ284" i="83"/>
  <c r="AJ282" i="83"/>
  <c r="AL290" i="83"/>
  <c r="AL292" i="83"/>
  <c r="AJ316" i="83"/>
  <c r="AJ314" i="83"/>
  <c r="AL322" i="83"/>
  <c r="AL324" i="83"/>
  <c r="AJ348" i="83"/>
  <c r="AJ346" i="83"/>
  <c r="AL354" i="83"/>
  <c r="AL356" i="83"/>
  <c r="AJ380" i="83"/>
  <c r="AJ378" i="83"/>
  <c r="AL386" i="83"/>
  <c r="AL388" i="83"/>
  <c r="AJ412" i="83"/>
  <c r="AJ410" i="83"/>
  <c r="AJ38" i="83"/>
  <c r="AJ40" i="83"/>
  <c r="AL48" i="83"/>
  <c r="AL46" i="83"/>
  <c r="AJ70" i="83"/>
  <c r="AJ72" i="83"/>
  <c r="AL78" i="83"/>
  <c r="AL80" i="83"/>
  <c r="AJ104" i="83"/>
  <c r="AJ102" i="83"/>
  <c r="AL110" i="83"/>
  <c r="AL112" i="83"/>
  <c r="AJ134" i="83"/>
  <c r="AJ136" i="83"/>
  <c r="AL142" i="83"/>
  <c r="AL144" i="83"/>
  <c r="AJ166" i="83"/>
  <c r="AJ168" i="83"/>
  <c r="AL174" i="83"/>
  <c r="AL176" i="83"/>
  <c r="AJ198" i="83"/>
  <c r="AJ200" i="83"/>
  <c r="AL208" i="83"/>
  <c r="AL206" i="83"/>
  <c r="AJ230" i="83"/>
  <c r="AJ232" i="83"/>
  <c r="AL240" i="83"/>
  <c r="AL238" i="83"/>
  <c r="AJ262" i="83"/>
  <c r="AJ264" i="83"/>
  <c r="AL270" i="83"/>
  <c r="AL272" i="83"/>
  <c r="AJ296" i="83"/>
  <c r="AJ294" i="83"/>
  <c r="AL304" i="83"/>
  <c r="AL302" i="83"/>
  <c r="AJ328" i="83"/>
  <c r="AJ326" i="83"/>
  <c r="AL334" i="83"/>
  <c r="AL336" i="83"/>
  <c r="AJ358" i="83"/>
  <c r="AJ360" i="83"/>
  <c r="AL366" i="83"/>
  <c r="AL368" i="83"/>
  <c r="AJ392" i="83"/>
  <c r="AJ390" i="83"/>
  <c r="AL400" i="83"/>
  <c r="AL398" i="83"/>
  <c r="AL26" i="83"/>
  <c r="AL28" i="83"/>
  <c r="AJ50" i="83"/>
  <c r="AJ52" i="83"/>
  <c r="AL58" i="83"/>
  <c r="AL60" i="83"/>
  <c r="AJ82" i="83"/>
  <c r="AJ84" i="83"/>
  <c r="AL90" i="83"/>
  <c r="AL92" i="83"/>
  <c r="AJ114" i="83"/>
  <c r="AJ116" i="83"/>
  <c r="AL122" i="83"/>
  <c r="AL124" i="83"/>
  <c r="AJ146" i="83"/>
  <c r="AJ148" i="83"/>
  <c r="AL154" i="83"/>
  <c r="AL156" i="83"/>
  <c r="AJ178" i="83"/>
  <c r="AJ180" i="83"/>
  <c r="AL186" i="83"/>
  <c r="AL188" i="83"/>
  <c r="AJ210" i="83"/>
  <c r="AJ212" i="83"/>
  <c r="AL218" i="83"/>
  <c r="AL220" i="83"/>
  <c r="AJ242" i="83"/>
  <c r="AJ244" i="83"/>
  <c r="AL250" i="83"/>
  <c r="AL252" i="83"/>
  <c r="AJ274" i="83"/>
  <c r="AJ276" i="83"/>
  <c r="AL282" i="83"/>
  <c r="AL284" i="83"/>
  <c r="AJ306" i="83"/>
  <c r="AJ308" i="83"/>
  <c r="AL314" i="83"/>
  <c r="AL316" i="83"/>
  <c r="AJ338" i="83"/>
  <c r="AJ340" i="83"/>
  <c r="AL346" i="83"/>
  <c r="AL348" i="83"/>
  <c r="AJ370" i="83"/>
  <c r="AJ372" i="83"/>
  <c r="AL378" i="83"/>
  <c r="AL380" i="83"/>
  <c r="AJ402" i="83"/>
  <c r="AJ404" i="83"/>
  <c r="AL410" i="83"/>
  <c r="AL412" i="83"/>
  <c r="AJ30" i="83"/>
  <c r="AJ32" i="83"/>
  <c r="AL38" i="83"/>
  <c r="AL40" i="83"/>
  <c r="AJ62" i="83"/>
  <c r="AJ64" i="83"/>
  <c r="AL70" i="83"/>
  <c r="AL72" i="83"/>
  <c r="AJ94" i="83"/>
  <c r="AJ96" i="83"/>
  <c r="AL102" i="83"/>
  <c r="AL104" i="83"/>
  <c r="AJ126" i="83"/>
  <c r="AJ128" i="83"/>
  <c r="AL134" i="83"/>
  <c r="AL136" i="83"/>
  <c r="AJ158" i="83"/>
  <c r="AJ160" i="83"/>
  <c r="AL166" i="83"/>
  <c r="AL168" i="83"/>
  <c r="AJ190" i="83"/>
  <c r="AJ192" i="83"/>
  <c r="AL198" i="83"/>
  <c r="AL200" i="83"/>
  <c r="AJ222" i="83"/>
  <c r="AJ224" i="83"/>
  <c r="AL230" i="83"/>
  <c r="AL232" i="83"/>
  <c r="AJ254" i="83"/>
  <c r="AJ256" i="83"/>
  <c r="AL262" i="83"/>
  <c r="AL264" i="83"/>
  <c r="AJ286" i="83"/>
  <c r="AJ288" i="83"/>
  <c r="AL294" i="83"/>
  <c r="AL296" i="83"/>
  <c r="AJ318" i="83"/>
  <c r="AJ320" i="83"/>
  <c r="AL326" i="83"/>
  <c r="AL328" i="83"/>
  <c r="AJ350" i="83"/>
  <c r="AJ352" i="83"/>
  <c r="AL358" i="83"/>
  <c r="AL360" i="83"/>
  <c r="AJ382" i="83"/>
  <c r="AJ384" i="83"/>
  <c r="AL390" i="83"/>
  <c r="AL392" i="83"/>
  <c r="AJ44" i="83"/>
  <c r="AJ42" i="83"/>
  <c r="AL50" i="83"/>
  <c r="AL52" i="83"/>
  <c r="AJ76" i="83"/>
  <c r="AJ74" i="83"/>
  <c r="AL82" i="83"/>
  <c r="AL84" i="83"/>
  <c r="AJ108" i="83"/>
  <c r="AJ106" i="83"/>
  <c r="AL114" i="83"/>
  <c r="AL116" i="83"/>
  <c r="AJ140" i="83"/>
  <c r="AJ138" i="83"/>
  <c r="AL146" i="83"/>
  <c r="AL148" i="83"/>
  <c r="AJ172" i="83"/>
  <c r="AJ170" i="83"/>
  <c r="AL178" i="83"/>
  <c r="AL180" i="83"/>
  <c r="AJ204" i="83"/>
  <c r="AJ202" i="83"/>
  <c r="AL210" i="83"/>
  <c r="AL212" i="83"/>
  <c r="AJ236" i="83"/>
  <c r="AJ234" i="83"/>
  <c r="AL242" i="83"/>
  <c r="AL244" i="83"/>
  <c r="AJ268" i="83"/>
  <c r="AJ266" i="83"/>
  <c r="AL274" i="83"/>
  <c r="AL276" i="83"/>
  <c r="AJ300" i="83"/>
  <c r="AJ298" i="83"/>
  <c r="AL306" i="83"/>
  <c r="AL308" i="83"/>
  <c r="AJ332" i="83"/>
  <c r="AJ330" i="83"/>
  <c r="AL338" i="83"/>
  <c r="AL340" i="83"/>
  <c r="AJ364" i="83"/>
  <c r="AJ362" i="83"/>
  <c r="AL370" i="83"/>
  <c r="AL372" i="83"/>
  <c r="AJ396" i="83"/>
  <c r="AJ394" i="83"/>
  <c r="AL402" i="83"/>
  <c r="AL404" i="83"/>
  <c r="AL30" i="83"/>
  <c r="AL32" i="83"/>
  <c r="AJ54" i="83"/>
  <c r="AJ56" i="83"/>
  <c r="AL64" i="83"/>
  <c r="AL62" i="83"/>
  <c r="AJ86" i="83"/>
  <c r="AJ88" i="83"/>
  <c r="AL94" i="83"/>
  <c r="AL96" i="83"/>
  <c r="AJ118" i="83"/>
  <c r="AJ120" i="83"/>
  <c r="AL128" i="83"/>
  <c r="AL126" i="83"/>
  <c r="AJ150" i="83"/>
  <c r="AJ152" i="83"/>
  <c r="AL160" i="83"/>
  <c r="AL158" i="83"/>
  <c r="AJ182" i="83"/>
  <c r="AJ184" i="83"/>
  <c r="AL190" i="83"/>
  <c r="AL192" i="83"/>
  <c r="AJ214" i="83"/>
  <c r="AJ216" i="83"/>
  <c r="AL222" i="83"/>
  <c r="AL224" i="83"/>
  <c r="AJ248" i="83"/>
  <c r="AJ246" i="83"/>
  <c r="AL254" i="83"/>
  <c r="AL256" i="83"/>
  <c r="AJ278" i="83"/>
  <c r="AJ280" i="83"/>
  <c r="AL286" i="83"/>
  <c r="AL288" i="83"/>
  <c r="AJ310" i="83"/>
  <c r="AJ312" i="83"/>
  <c r="AL318" i="83"/>
  <c r="AL320" i="83"/>
  <c r="AJ342" i="83"/>
  <c r="AJ344" i="83"/>
  <c r="AL352" i="83"/>
  <c r="AL350" i="83"/>
  <c r="AJ374" i="83"/>
  <c r="AJ376" i="83"/>
  <c r="AL382" i="83"/>
  <c r="AL384" i="83"/>
  <c r="AJ406" i="83"/>
  <c r="AJ408" i="83"/>
  <c r="AJ34" i="83"/>
  <c r="AJ36" i="83"/>
  <c r="AL42" i="83"/>
  <c r="AL44" i="83"/>
  <c r="AJ66" i="83"/>
  <c r="AJ68" i="83"/>
  <c r="AL74" i="83"/>
  <c r="AL76" i="83"/>
  <c r="AJ98" i="83"/>
  <c r="AJ100" i="83"/>
  <c r="AL106" i="83"/>
  <c r="AL108" i="83"/>
  <c r="AJ130" i="83"/>
  <c r="AJ132" i="83"/>
  <c r="AL138" i="83"/>
  <c r="AL140" i="83"/>
  <c r="AJ162" i="83"/>
  <c r="AJ164" i="83"/>
  <c r="AL170" i="83"/>
  <c r="AL172" i="83"/>
  <c r="AJ194" i="83"/>
  <c r="AJ196" i="83"/>
  <c r="AL202" i="83"/>
  <c r="AL204" i="83"/>
  <c r="AJ226" i="83"/>
  <c r="AJ228" i="83"/>
  <c r="AL234" i="83"/>
  <c r="AL236" i="83"/>
  <c r="AJ258" i="83"/>
  <c r="AJ260" i="83"/>
  <c r="AL266" i="83"/>
  <c r="AL268" i="83"/>
  <c r="AJ290" i="83"/>
  <c r="AJ292" i="83"/>
  <c r="AL298" i="83"/>
  <c r="AL300" i="83"/>
  <c r="AJ322" i="83"/>
  <c r="AJ324" i="83"/>
  <c r="AL330" i="83"/>
  <c r="AL332" i="83"/>
  <c r="AJ354" i="83"/>
  <c r="AJ356" i="83"/>
  <c r="AL362" i="83"/>
  <c r="AL364" i="83"/>
  <c r="AJ386" i="83"/>
  <c r="AJ388" i="83"/>
  <c r="AL394" i="83"/>
  <c r="AL396" i="83"/>
  <c r="AJ46" i="83"/>
  <c r="AJ48" i="83"/>
  <c r="AL54" i="83"/>
  <c r="AL56" i="83"/>
  <c r="AJ78" i="83"/>
  <c r="AJ80" i="83"/>
  <c r="AL86" i="83"/>
  <c r="AL88" i="83"/>
  <c r="AJ110" i="83"/>
  <c r="AJ112" i="83"/>
  <c r="AL118" i="83"/>
  <c r="AL120" i="83"/>
  <c r="AJ142" i="83"/>
  <c r="AJ144" i="83"/>
  <c r="AL150" i="83"/>
  <c r="AL152" i="83"/>
  <c r="AJ174" i="83"/>
  <c r="AJ176" i="83"/>
  <c r="AL182" i="83"/>
  <c r="AL184" i="83"/>
  <c r="AJ206" i="83"/>
  <c r="AJ208" i="83"/>
  <c r="AL214" i="83"/>
  <c r="AL216" i="83"/>
  <c r="AJ238" i="83"/>
  <c r="AJ240" i="83"/>
  <c r="AL246" i="83"/>
  <c r="AL248" i="83"/>
  <c r="AJ270" i="83"/>
  <c r="AJ272" i="83"/>
  <c r="AL278" i="83"/>
  <c r="AL280" i="83"/>
  <c r="AJ302" i="83"/>
  <c r="AJ304" i="83"/>
  <c r="AL310" i="83"/>
  <c r="AL312" i="83"/>
  <c r="AJ334" i="83"/>
  <c r="AJ336" i="83"/>
  <c r="AL342" i="83"/>
  <c r="AL344" i="83"/>
  <c r="AJ366" i="83"/>
  <c r="AJ368" i="83"/>
  <c r="AL376" i="83"/>
  <c r="AL374" i="83"/>
  <c r="AJ398" i="83"/>
  <c r="AJ400" i="83"/>
  <c r="AL408" i="83"/>
  <c r="AL406" i="83"/>
  <c r="AL22" i="83"/>
  <c r="AL24" i="83"/>
  <c r="AJ26" i="83"/>
  <c r="AJ28" i="83"/>
  <c r="AL18" i="83"/>
  <c r="AL20" i="83"/>
  <c r="U16" i="90"/>
  <c r="U20" i="90"/>
  <c r="U14" i="90"/>
  <c r="U22" i="90"/>
  <c r="U24" i="90"/>
  <c r="U18" i="90"/>
  <c r="AJ50" i="90"/>
  <c r="AJ82" i="90"/>
  <c r="AJ114" i="90"/>
  <c r="AJ146" i="90"/>
  <c r="AJ178" i="90"/>
  <c r="AJ210" i="90"/>
  <c r="AJ242" i="90"/>
  <c r="AJ274" i="90"/>
  <c r="AJ306" i="90"/>
  <c r="AJ338" i="90"/>
  <c r="AJ370" i="90"/>
  <c r="AJ402" i="90"/>
  <c r="AJ30" i="90"/>
  <c r="AJ62" i="90"/>
  <c r="AJ94" i="90"/>
  <c r="AJ126" i="90"/>
  <c r="AJ158" i="90"/>
  <c r="AJ190" i="90"/>
  <c r="AJ222" i="90"/>
  <c r="AJ254" i="90"/>
  <c r="AJ286" i="90"/>
  <c r="AJ318" i="90"/>
  <c r="AJ350" i="90"/>
  <c r="AJ382" i="90"/>
  <c r="AJ42" i="90"/>
  <c r="AJ74" i="90"/>
  <c r="AJ106" i="90"/>
  <c r="AJ138" i="90"/>
  <c r="AJ170" i="90"/>
  <c r="AJ202" i="90"/>
  <c r="AJ234" i="90"/>
  <c r="AJ266" i="90"/>
  <c r="AJ298" i="90"/>
  <c r="AJ330" i="90"/>
  <c r="AJ362" i="90"/>
  <c r="AJ394" i="90"/>
  <c r="AJ54" i="90"/>
  <c r="AJ86" i="90"/>
  <c r="AJ118" i="90"/>
  <c r="AJ150" i="90"/>
  <c r="AJ182" i="90"/>
  <c r="AJ214" i="90"/>
  <c r="AJ246" i="90"/>
  <c r="AJ278" i="90"/>
  <c r="AJ310" i="90"/>
  <c r="AJ342" i="90"/>
  <c r="AJ374" i="90"/>
  <c r="AJ406" i="90"/>
  <c r="AJ66" i="90"/>
  <c r="AJ98" i="90"/>
  <c r="AJ130" i="90"/>
  <c r="AJ162" i="90"/>
  <c r="AJ194" i="90"/>
  <c r="AJ226" i="90"/>
  <c r="AJ258" i="90"/>
  <c r="AJ290" i="90"/>
  <c r="AJ322" i="90"/>
  <c r="AJ354" i="90"/>
  <c r="AJ386" i="90"/>
  <c r="AJ46" i="90"/>
  <c r="AJ78" i="90"/>
  <c r="AJ110" i="90"/>
  <c r="AJ142" i="90"/>
  <c r="AJ174" i="90"/>
  <c r="AJ206" i="90"/>
  <c r="AJ238" i="90"/>
  <c r="AJ270" i="90"/>
  <c r="AJ302" i="90"/>
  <c r="AJ334" i="90"/>
  <c r="AJ366" i="90"/>
  <c r="AJ398" i="90"/>
  <c r="AJ58" i="90"/>
  <c r="AJ90" i="90"/>
  <c r="AJ122" i="90"/>
  <c r="AJ154" i="90"/>
  <c r="AJ186" i="90"/>
  <c r="AJ218" i="90"/>
  <c r="AJ250" i="90"/>
  <c r="AJ282" i="90"/>
  <c r="AJ314" i="90"/>
  <c r="AJ346" i="90"/>
  <c r="AJ378" i="90"/>
  <c r="AJ410" i="90"/>
  <c r="AJ70" i="90"/>
  <c r="AJ102" i="90"/>
  <c r="AJ134" i="90"/>
  <c r="AJ166" i="90"/>
  <c r="AJ198" i="90"/>
  <c r="AJ230" i="90"/>
  <c r="AJ262" i="90"/>
  <c r="AJ294" i="90"/>
  <c r="AJ326" i="90"/>
  <c r="AJ358" i="90"/>
  <c r="AJ390" i="90"/>
  <c r="AP11" i="90"/>
  <c r="AO11" i="90"/>
  <c r="AN11" i="90"/>
  <c r="AF14" i="90"/>
  <c r="AU16" i="90"/>
  <c r="BK127" i="83"/>
  <c r="BK128" i="83"/>
  <c r="BK129" i="83"/>
  <c r="BK126" i="83"/>
  <c r="BK31" i="83"/>
  <c r="BK32" i="83"/>
  <c r="BK33" i="83"/>
  <c r="BK30" i="83"/>
  <c r="BK47" i="83"/>
  <c r="BK48" i="83"/>
  <c r="BK49" i="83"/>
  <c r="BK46" i="83"/>
  <c r="BK63" i="83"/>
  <c r="BK64" i="83"/>
  <c r="BK65" i="83"/>
  <c r="BK62" i="83"/>
  <c r="BK79" i="83"/>
  <c r="BK80" i="83"/>
  <c r="BK81" i="83"/>
  <c r="BK78" i="83"/>
  <c r="BK95" i="83"/>
  <c r="BK96" i="83"/>
  <c r="BK97" i="83"/>
  <c r="BK94" i="83"/>
  <c r="BK111" i="83"/>
  <c r="BK112" i="83"/>
  <c r="BK113" i="83"/>
  <c r="BK110" i="83"/>
  <c r="BK143" i="83"/>
  <c r="BK144" i="83"/>
  <c r="BK145" i="83"/>
  <c r="BK142" i="83"/>
  <c r="BK159" i="83"/>
  <c r="BK160" i="83"/>
  <c r="BK161" i="83"/>
  <c r="BK158" i="83"/>
  <c r="BK175" i="83"/>
  <c r="BK176" i="83"/>
  <c r="BK177" i="83"/>
  <c r="BK174" i="83"/>
  <c r="BK191" i="83"/>
  <c r="BK192" i="83"/>
  <c r="BK193" i="83"/>
  <c r="BK190" i="83"/>
  <c r="BK207" i="83"/>
  <c r="BK208" i="83"/>
  <c r="BK209" i="83"/>
  <c r="BK206" i="83"/>
  <c r="BK223" i="83"/>
  <c r="BK224" i="83"/>
  <c r="BK225" i="83"/>
  <c r="BK222" i="83"/>
  <c r="BK239" i="83"/>
  <c r="BK240" i="83"/>
  <c r="BK241" i="83"/>
  <c r="BK238" i="83"/>
  <c r="BK255" i="83"/>
  <c r="BK256" i="83"/>
  <c r="BK257" i="83"/>
  <c r="BK254" i="83"/>
  <c r="BK271" i="83"/>
  <c r="BK272" i="83"/>
  <c r="BK273" i="83"/>
  <c r="BK270" i="83"/>
  <c r="BK287" i="83"/>
  <c r="BK288" i="83"/>
  <c r="BK289" i="83"/>
  <c r="BK286" i="83"/>
  <c r="BK303" i="83"/>
  <c r="BK304" i="83"/>
  <c r="BK305" i="83"/>
  <c r="BK302" i="83"/>
  <c r="BK319" i="83"/>
  <c r="BK320" i="83"/>
  <c r="BK321" i="83"/>
  <c r="BK318" i="83"/>
  <c r="BK335" i="83"/>
  <c r="BK336" i="83"/>
  <c r="BK337" i="83"/>
  <c r="BK334" i="83"/>
  <c r="BK351" i="83"/>
  <c r="BK352" i="83"/>
  <c r="BK353" i="83"/>
  <c r="BK350" i="83"/>
  <c r="BK367" i="83"/>
  <c r="BK368" i="83"/>
  <c r="BK369" i="83"/>
  <c r="BK366" i="83"/>
  <c r="BK383" i="83"/>
  <c r="BK384" i="83"/>
  <c r="BK385" i="83"/>
  <c r="BK382" i="83"/>
  <c r="BK399" i="83"/>
  <c r="BK400" i="83"/>
  <c r="BK401" i="83"/>
  <c r="BK398" i="83"/>
  <c r="BK103" i="83"/>
  <c r="BK104" i="83"/>
  <c r="BK105" i="83"/>
  <c r="BK102" i="83"/>
  <c r="BK119" i="83"/>
  <c r="BK120" i="83"/>
  <c r="BK121" i="83"/>
  <c r="BK118" i="83"/>
  <c r="BK183" i="83"/>
  <c r="BK184" i="83"/>
  <c r="BK185" i="83"/>
  <c r="BK182" i="83"/>
  <c r="BK295" i="83"/>
  <c r="BK296" i="83"/>
  <c r="BK297" i="83"/>
  <c r="BK294" i="83"/>
  <c r="BK311" i="83"/>
  <c r="BK312" i="83"/>
  <c r="BK313" i="83"/>
  <c r="BK310" i="83"/>
  <c r="BK391" i="83"/>
  <c r="BK392" i="83"/>
  <c r="BK393" i="83"/>
  <c r="BK390" i="83"/>
  <c r="BK26" i="83"/>
  <c r="BK27" i="83"/>
  <c r="BK29" i="83"/>
  <c r="BK28" i="83"/>
  <c r="BK42" i="83"/>
  <c r="BK43" i="83"/>
  <c r="BK44" i="83"/>
  <c r="BK45" i="83"/>
  <c r="BK58" i="83"/>
  <c r="BK59" i="83"/>
  <c r="BK61" i="83"/>
  <c r="BK60" i="83"/>
  <c r="BK74" i="83"/>
  <c r="BK75" i="83"/>
  <c r="BK76" i="83"/>
  <c r="BK77" i="83"/>
  <c r="BK90" i="83"/>
  <c r="BK91" i="83"/>
  <c r="BK93" i="83"/>
  <c r="BK92" i="83"/>
  <c r="BK106" i="83"/>
  <c r="BK107" i="83"/>
  <c r="BK108" i="83"/>
  <c r="BK109" i="83"/>
  <c r="BK122" i="83"/>
  <c r="BK123" i="83"/>
  <c r="BK125" i="83"/>
  <c r="BK124" i="83"/>
  <c r="BK138" i="83"/>
  <c r="BK139" i="83"/>
  <c r="BK140" i="83"/>
  <c r="BK141" i="83"/>
  <c r="BK154" i="83"/>
  <c r="BK155" i="83"/>
  <c r="BK157" i="83"/>
  <c r="BK156" i="83"/>
  <c r="BK170" i="83"/>
  <c r="BK171" i="83"/>
  <c r="BK172" i="83"/>
  <c r="BK173" i="83"/>
  <c r="BK186" i="83"/>
  <c r="BK187" i="83"/>
  <c r="BK189" i="83"/>
  <c r="BK188" i="83"/>
  <c r="BK202" i="83"/>
  <c r="BK203" i="83"/>
  <c r="BK204" i="83"/>
  <c r="BK205" i="83"/>
  <c r="BK218" i="83"/>
  <c r="BK219" i="83"/>
  <c r="BK221" i="83"/>
  <c r="BK220" i="83"/>
  <c r="BK234" i="83"/>
  <c r="BK235" i="83"/>
  <c r="BK236" i="83"/>
  <c r="BK237" i="83"/>
  <c r="BK250" i="83"/>
  <c r="BK251" i="83"/>
  <c r="BK253" i="83"/>
  <c r="BK252" i="83"/>
  <c r="BK266" i="83"/>
  <c r="BK267" i="83"/>
  <c r="BK268" i="83"/>
  <c r="BK269" i="83"/>
  <c r="BK282" i="83"/>
  <c r="BK283" i="83"/>
  <c r="BK285" i="83"/>
  <c r="BK284" i="83"/>
  <c r="BK298" i="83"/>
  <c r="BK299" i="83"/>
  <c r="BK300" i="83"/>
  <c r="BK301" i="83"/>
  <c r="BK314" i="83"/>
  <c r="BK315" i="83"/>
  <c r="BK317" i="83"/>
  <c r="BK316" i="83"/>
  <c r="BK330" i="83"/>
  <c r="BK331" i="83"/>
  <c r="BK332" i="83"/>
  <c r="BK333" i="83"/>
  <c r="BK346" i="83"/>
  <c r="BK347" i="83"/>
  <c r="BK349" i="83"/>
  <c r="BK348" i="83"/>
  <c r="BK362" i="83"/>
  <c r="BK363" i="83"/>
  <c r="BK364" i="83"/>
  <c r="BK365" i="83"/>
  <c r="BK378" i="83"/>
  <c r="BK379" i="83"/>
  <c r="BK381" i="83"/>
  <c r="BK380" i="83"/>
  <c r="BK394" i="83"/>
  <c r="BK395" i="83"/>
  <c r="BK396" i="83"/>
  <c r="BK397" i="83"/>
  <c r="BK410" i="83"/>
  <c r="BK411" i="83"/>
  <c r="BK413" i="83"/>
  <c r="BK412" i="83"/>
  <c r="BK23" i="83"/>
  <c r="BK24" i="83"/>
  <c r="BK25" i="83"/>
  <c r="BK22" i="83"/>
  <c r="BK39" i="83"/>
  <c r="BK40" i="83"/>
  <c r="BK41" i="83"/>
  <c r="BK38" i="83"/>
  <c r="BK55" i="83"/>
  <c r="BK56" i="83"/>
  <c r="BK57" i="83"/>
  <c r="BK54" i="83"/>
  <c r="BK231" i="83"/>
  <c r="BK232" i="83"/>
  <c r="BK233" i="83"/>
  <c r="BK230" i="83"/>
  <c r="BK247" i="83"/>
  <c r="BK248" i="83"/>
  <c r="BK249" i="83"/>
  <c r="BK246" i="83"/>
  <c r="BK263" i="83"/>
  <c r="BK264" i="83"/>
  <c r="BK265" i="83"/>
  <c r="BK262" i="83"/>
  <c r="BK71" i="83"/>
  <c r="BK72" i="83"/>
  <c r="BK73" i="83"/>
  <c r="BK70" i="83"/>
  <c r="BK87" i="83"/>
  <c r="BK88" i="83"/>
  <c r="BK89" i="83"/>
  <c r="BK86" i="83"/>
  <c r="BK167" i="83"/>
  <c r="BK168" i="83"/>
  <c r="BK169" i="83"/>
  <c r="BK166" i="83"/>
  <c r="BK215" i="83"/>
  <c r="BK216" i="83"/>
  <c r="BK217" i="83"/>
  <c r="BK214" i="83"/>
  <c r="BK279" i="83"/>
  <c r="BK280" i="83"/>
  <c r="BK281" i="83"/>
  <c r="BK278" i="83"/>
  <c r="BK327" i="83"/>
  <c r="BK328" i="83"/>
  <c r="BK329" i="83"/>
  <c r="BK326" i="83"/>
  <c r="BK343" i="83"/>
  <c r="BK344" i="83"/>
  <c r="BK345" i="83"/>
  <c r="BK342" i="83"/>
  <c r="BK407" i="83"/>
  <c r="BK408" i="83"/>
  <c r="BK409" i="83"/>
  <c r="BK406" i="83"/>
  <c r="BK18" i="83"/>
  <c r="BK19" i="83"/>
  <c r="BK20" i="83"/>
  <c r="BK21" i="83"/>
  <c r="BK135" i="83"/>
  <c r="BK136" i="83"/>
  <c r="BK137" i="83"/>
  <c r="BK134" i="83"/>
  <c r="BK151" i="83"/>
  <c r="BK152" i="83"/>
  <c r="BK153" i="83"/>
  <c r="BK150" i="83"/>
  <c r="BK199" i="83"/>
  <c r="BK200" i="83"/>
  <c r="BK201" i="83"/>
  <c r="BK198" i="83"/>
  <c r="BK359" i="83"/>
  <c r="BK360" i="83"/>
  <c r="BK361" i="83"/>
  <c r="BK358" i="83"/>
  <c r="BK375" i="83"/>
  <c r="BK376" i="83"/>
  <c r="BK377" i="83"/>
  <c r="BK374" i="83"/>
  <c r="BK16" i="83"/>
  <c r="BK15" i="83"/>
  <c r="BK14" i="83"/>
  <c r="BK17" i="83"/>
  <c r="BK34" i="83"/>
  <c r="BK35" i="83"/>
  <c r="BK36" i="83"/>
  <c r="BK37" i="83"/>
  <c r="BK50" i="83"/>
  <c r="BK51" i="83"/>
  <c r="BK52" i="83"/>
  <c r="BK53" i="83"/>
  <c r="BK66" i="83"/>
  <c r="BK67" i="83"/>
  <c r="BK68" i="83"/>
  <c r="BK69" i="83"/>
  <c r="BK82" i="83"/>
  <c r="BK83" i="83"/>
  <c r="BK84" i="83"/>
  <c r="BK85" i="83"/>
  <c r="BK98" i="83"/>
  <c r="BK99" i="83"/>
  <c r="BK100" i="83"/>
  <c r="BK101" i="83"/>
  <c r="BK114" i="83"/>
  <c r="BK115" i="83"/>
  <c r="BK116" i="83"/>
  <c r="BK117" i="83"/>
  <c r="BK130" i="83"/>
  <c r="BK131" i="83"/>
  <c r="BK132" i="83"/>
  <c r="BK133" i="83"/>
  <c r="BK146" i="83"/>
  <c r="BK147" i="83"/>
  <c r="BK148" i="83"/>
  <c r="BK149" i="83"/>
  <c r="BK162" i="83"/>
  <c r="BK163" i="83"/>
  <c r="BK164" i="83"/>
  <c r="BK165" i="83"/>
  <c r="BK178" i="83"/>
  <c r="BK179" i="83"/>
  <c r="BK180" i="83"/>
  <c r="BK181" i="83"/>
  <c r="BK194" i="83"/>
  <c r="BK195" i="83"/>
  <c r="BK196" i="83"/>
  <c r="BK197" i="83"/>
  <c r="BK210" i="83"/>
  <c r="BK211" i="83"/>
  <c r="BK213" i="83"/>
  <c r="BK212" i="83"/>
  <c r="BK226" i="83"/>
  <c r="BK227" i="83"/>
  <c r="BK228" i="83"/>
  <c r="BK229" i="83"/>
  <c r="BK242" i="83"/>
  <c r="BK243" i="83"/>
  <c r="BK244" i="83"/>
  <c r="BK245" i="83"/>
  <c r="BK258" i="83"/>
  <c r="BK259" i="83"/>
  <c r="BK260" i="83"/>
  <c r="BK261" i="83"/>
  <c r="BK274" i="83"/>
  <c r="BK275" i="83"/>
  <c r="BK276" i="83"/>
  <c r="BK277" i="83"/>
  <c r="BK290" i="83"/>
  <c r="BK291" i="83"/>
  <c r="BK292" i="83"/>
  <c r="BK293" i="83"/>
  <c r="BK306" i="83"/>
  <c r="BK307" i="83"/>
  <c r="BK308" i="83"/>
  <c r="BK309" i="83"/>
  <c r="BK322" i="83"/>
  <c r="BK323" i="83"/>
  <c r="BK324" i="83"/>
  <c r="BK325" i="83"/>
  <c r="BK338" i="83"/>
  <c r="BK339" i="83"/>
  <c r="BK340" i="83"/>
  <c r="BK341" i="83"/>
  <c r="BK354" i="83"/>
  <c r="BK355" i="83"/>
  <c r="BK356" i="83"/>
  <c r="BK357" i="83"/>
  <c r="BK370" i="83"/>
  <c r="BK371" i="83"/>
  <c r="BK373" i="83"/>
  <c r="BK372" i="83"/>
  <c r="BK386" i="83"/>
  <c r="BK387" i="83"/>
  <c r="BK388" i="83"/>
  <c r="BK389" i="83"/>
  <c r="BK402" i="83"/>
  <c r="BK403" i="83"/>
  <c r="BK404" i="83"/>
  <c r="BK405" i="83"/>
  <c r="AU36" i="90"/>
  <c r="BE42" i="90"/>
  <c r="BE43" i="90"/>
  <c r="BE44" i="90"/>
  <c r="BE45" i="90"/>
  <c r="BE237" i="90"/>
  <c r="BE234" i="90"/>
  <c r="BE235" i="90"/>
  <c r="BE236" i="90"/>
  <c r="BE39" i="90"/>
  <c r="BE40" i="90"/>
  <c r="BE41" i="90"/>
  <c r="BE38" i="90"/>
  <c r="BE71" i="90"/>
  <c r="BE72" i="90"/>
  <c r="BE73" i="90"/>
  <c r="BE70" i="90"/>
  <c r="BE103" i="90"/>
  <c r="BE104" i="90"/>
  <c r="BE105" i="90"/>
  <c r="BE102" i="90"/>
  <c r="BE135" i="90"/>
  <c r="BE136" i="90"/>
  <c r="BE137" i="90"/>
  <c r="BE134" i="90"/>
  <c r="BE167" i="90"/>
  <c r="BE168" i="90"/>
  <c r="BE169" i="90"/>
  <c r="BE166" i="90"/>
  <c r="BE199" i="90"/>
  <c r="BE200" i="90"/>
  <c r="BE201" i="90"/>
  <c r="BE198" i="90"/>
  <c r="BE232" i="90"/>
  <c r="BE233" i="90"/>
  <c r="BE231" i="90"/>
  <c r="BE230" i="90"/>
  <c r="BE264" i="90"/>
  <c r="BE265" i="90"/>
  <c r="BE262" i="90"/>
  <c r="BE263" i="90"/>
  <c r="BE296" i="90"/>
  <c r="BE297" i="90"/>
  <c r="BE295" i="90"/>
  <c r="BE294" i="90"/>
  <c r="BE328" i="90"/>
  <c r="BE329" i="90"/>
  <c r="BE326" i="90"/>
  <c r="BE327" i="90"/>
  <c r="BE360" i="90"/>
  <c r="BE361" i="90"/>
  <c r="BE358" i="90"/>
  <c r="BE359" i="90"/>
  <c r="BE392" i="90"/>
  <c r="BE393" i="90"/>
  <c r="BE390" i="90"/>
  <c r="BE391" i="90"/>
  <c r="BE19" i="90"/>
  <c r="BE20" i="90"/>
  <c r="BE21" i="90"/>
  <c r="BE18" i="90"/>
  <c r="BE47" i="90"/>
  <c r="BE48" i="90"/>
  <c r="BE49" i="90"/>
  <c r="BE46" i="90"/>
  <c r="BE79" i="90"/>
  <c r="BE80" i="90"/>
  <c r="BE81" i="90"/>
  <c r="BE78" i="90"/>
  <c r="BE111" i="90"/>
  <c r="BE112" i="90"/>
  <c r="BE113" i="90"/>
  <c r="BE110" i="90"/>
  <c r="BE143" i="90"/>
  <c r="BE144" i="90"/>
  <c r="BE145" i="90"/>
  <c r="BE142" i="90"/>
  <c r="BE175" i="90"/>
  <c r="BE176" i="90"/>
  <c r="BE177" i="90"/>
  <c r="BE174" i="90"/>
  <c r="BE207" i="90"/>
  <c r="BE208" i="90"/>
  <c r="BE209" i="90"/>
  <c r="BE206" i="90"/>
  <c r="BE240" i="90"/>
  <c r="BE241" i="90"/>
  <c r="BE239" i="90"/>
  <c r="BE238" i="90"/>
  <c r="BE272" i="90"/>
  <c r="BE273" i="90"/>
  <c r="BE271" i="90"/>
  <c r="BE270" i="90"/>
  <c r="BE304" i="90"/>
  <c r="BE305" i="90"/>
  <c r="BE303" i="90"/>
  <c r="BE302" i="90"/>
  <c r="BE336" i="90"/>
  <c r="BE337" i="90"/>
  <c r="BE335" i="90"/>
  <c r="BE334" i="90"/>
  <c r="BE368" i="90"/>
  <c r="BE369" i="90"/>
  <c r="BE367" i="90"/>
  <c r="BE366" i="90"/>
  <c r="BE400" i="90"/>
  <c r="BE401" i="90"/>
  <c r="BE399" i="90"/>
  <c r="BE398" i="90"/>
  <c r="BE75" i="90"/>
  <c r="BE77" i="90"/>
  <c r="BE76" i="90"/>
  <c r="BE74" i="90"/>
  <c r="BE333" i="90"/>
  <c r="BE330" i="90"/>
  <c r="BE331" i="90"/>
  <c r="BE332" i="90"/>
  <c r="BE51" i="90"/>
  <c r="BE53" i="90"/>
  <c r="BE50" i="90"/>
  <c r="BE52" i="90"/>
  <c r="BE83" i="90"/>
  <c r="BE85" i="90"/>
  <c r="BE82" i="90"/>
  <c r="BE84" i="90"/>
  <c r="BE115" i="90"/>
  <c r="BE117" i="90"/>
  <c r="BE114" i="90"/>
  <c r="BE116" i="90"/>
  <c r="BE147" i="90"/>
  <c r="BE149" i="90"/>
  <c r="BE148" i="90"/>
  <c r="BE146" i="90"/>
  <c r="BE179" i="90"/>
  <c r="BE181" i="90"/>
  <c r="BE180" i="90"/>
  <c r="BE178" i="90"/>
  <c r="BE213" i="90"/>
  <c r="BE212" i="90"/>
  <c r="BE211" i="90"/>
  <c r="BE210" i="90"/>
  <c r="BE245" i="90"/>
  <c r="BE242" i="90"/>
  <c r="BE243" i="90"/>
  <c r="BE244" i="90"/>
  <c r="BE277" i="90"/>
  <c r="BE274" i="90"/>
  <c r="BE276" i="90"/>
  <c r="BE275" i="90"/>
  <c r="BE309" i="90"/>
  <c r="BE306" i="90"/>
  <c r="BE307" i="90"/>
  <c r="BE308" i="90"/>
  <c r="BE341" i="90"/>
  <c r="BE338" i="90"/>
  <c r="BE339" i="90"/>
  <c r="BE340" i="90"/>
  <c r="BE373" i="90"/>
  <c r="BE370" i="90"/>
  <c r="BE371" i="90"/>
  <c r="BE372" i="90"/>
  <c r="BE405" i="90"/>
  <c r="BE402" i="90"/>
  <c r="BE403" i="90"/>
  <c r="BE404" i="90"/>
  <c r="BE171" i="90"/>
  <c r="BE173" i="90"/>
  <c r="BE172" i="90"/>
  <c r="BE170" i="90"/>
  <c r="BE22" i="90"/>
  <c r="BE23" i="90"/>
  <c r="BE24" i="90"/>
  <c r="BE25" i="90"/>
  <c r="BE55" i="90"/>
  <c r="BE56" i="90"/>
  <c r="BE57" i="90"/>
  <c r="BE54" i="90"/>
  <c r="BE87" i="90"/>
  <c r="BE88" i="90"/>
  <c r="BE89" i="90"/>
  <c r="BE86" i="90"/>
  <c r="BE119" i="90"/>
  <c r="BE120" i="90"/>
  <c r="BE121" i="90"/>
  <c r="BE118" i="90"/>
  <c r="BE151" i="90"/>
  <c r="BE152" i="90"/>
  <c r="BE153" i="90"/>
  <c r="BE150" i="90"/>
  <c r="BE183" i="90"/>
  <c r="BE184" i="90"/>
  <c r="BE185" i="90"/>
  <c r="BE182" i="90"/>
  <c r="BE215" i="90"/>
  <c r="BE216" i="90"/>
  <c r="BE217" i="90"/>
  <c r="BE214" i="90"/>
  <c r="BE248" i="90"/>
  <c r="BE249" i="90"/>
  <c r="BE246" i="90"/>
  <c r="BE247" i="90"/>
  <c r="BE280" i="90"/>
  <c r="BE281" i="90"/>
  <c r="BE278" i="90"/>
  <c r="BE279" i="90"/>
  <c r="BE312" i="90"/>
  <c r="BE313" i="90"/>
  <c r="BE310" i="90"/>
  <c r="BE311" i="90"/>
  <c r="BE344" i="90"/>
  <c r="BE345" i="90"/>
  <c r="BE342" i="90"/>
  <c r="BE343" i="90"/>
  <c r="BE376" i="90"/>
  <c r="BE377" i="90"/>
  <c r="BE374" i="90"/>
  <c r="BE375" i="90"/>
  <c r="BE408" i="90"/>
  <c r="BE409" i="90"/>
  <c r="BE406" i="90"/>
  <c r="BE407" i="90"/>
  <c r="BE107" i="90"/>
  <c r="BE109" i="90"/>
  <c r="BE108" i="90"/>
  <c r="BE106" i="90"/>
  <c r="BE269" i="90"/>
  <c r="BE266" i="90"/>
  <c r="BE267" i="90"/>
  <c r="BE268" i="90"/>
  <c r="BE301" i="90"/>
  <c r="BE298" i="90"/>
  <c r="BE299" i="90"/>
  <c r="BE300" i="90"/>
  <c r="BE365" i="90"/>
  <c r="BE362" i="90"/>
  <c r="BE363" i="90"/>
  <c r="BE364" i="90"/>
  <c r="BE397" i="90"/>
  <c r="BE394" i="90"/>
  <c r="BE396" i="90"/>
  <c r="BE395" i="90"/>
  <c r="BE59" i="90"/>
  <c r="BE61" i="90"/>
  <c r="BE58" i="90"/>
  <c r="BE60" i="90"/>
  <c r="BE91" i="90"/>
  <c r="BE93" i="90"/>
  <c r="BE90" i="90"/>
  <c r="BE92" i="90"/>
  <c r="BE123" i="90"/>
  <c r="BE125" i="90"/>
  <c r="BE122" i="90"/>
  <c r="BE124" i="90"/>
  <c r="BE155" i="90"/>
  <c r="BE157" i="90"/>
  <c r="BE154" i="90"/>
  <c r="BE156" i="90"/>
  <c r="BE187" i="90"/>
  <c r="BE189" i="90"/>
  <c r="BE186" i="90"/>
  <c r="BE188" i="90"/>
  <c r="BE221" i="90"/>
  <c r="BE220" i="90"/>
  <c r="BE218" i="90"/>
  <c r="BE219" i="90"/>
  <c r="BE253" i="90"/>
  <c r="BE252" i="90"/>
  <c r="BE250" i="90"/>
  <c r="BE251" i="90"/>
  <c r="BE285" i="90"/>
  <c r="BE284" i="90"/>
  <c r="BE282" i="90"/>
  <c r="BE283" i="90"/>
  <c r="BE317" i="90"/>
  <c r="BE316" i="90"/>
  <c r="BE315" i="90"/>
  <c r="BE314" i="90"/>
  <c r="BE349" i="90"/>
  <c r="BE348" i="90"/>
  <c r="BE346" i="90"/>
  <c r="BE347" i="90"/>
  <c r="BE381" i="90"/>
  <c r="BE380" i="90"/>
  <c r="BE379" i="90"/>
  <c r="BE378" i="90"/>
  <c r="BE413" i="90"/>
  <c r="BE412" i="90"/>
  <c r="BE410" i="90"/>
  <c r="BE411" i="90"/>
  <c r="BE139" i="90"/>
  <c r="BE141" i="90"/>
  <c r="BE140" i="90"/>
  <c r="BE138" i="90"/>
  <c r="BE31" i="90"/>
  <c r="BE32" i="90"/>
  <c r="BE33" i="90"/>
  <c r="BE30" i="90"/>
  <c r="BE63" i="90"/>
  <c r="BE64" i="90"/>
  <c r="BE65" i="90"/>
  <c r="BE62" i="90"/>
  <c r="BE95" i="90"/>
  <c r="BE96" i="90"/>
  <c r="BE97" i="90"/>
  <c r="BE94" i="90"/>
  <c r="BE127" i="90"/>
  <c r="BE128" i="90"/>
  <c r="BE129" i="90"/>
  <c r="BE126" i="90"/>
  <c r="BE159" i="90"/>
  <c r="BE160" i="90"/>
  <c r="BE161" i="90"/>
  <c r="BE158" i="90"/>
  <c r="BE191" i="90"/>
  <c r="BE192" i="90"/>
  <c r="BE193" i="90"/>
  <c r="BE190" i="90"/>
  <c r="BE224" i="90"/>
  <c r="BE225" i="90"/>
  <c r="BE222" i="90"/>
  <c r="BE223" i="90"/>
  <c r="BE256" i="90"/>
  <c r="BE257" i="90"/>
  <c r="BE255" i="90"/>
  <c r="BE254" i="90"/>
  <c r="BE288" i="90"/>
  <c r="BE289" i="90"/>
  <c r="BE286" i="90"/>
  <c r="BE287" i="90"/>
  <c r="BE320" i="90"/>
  <c r="BE321" i="90"/>
  <c r="BE318" i="90"/>
  <c r="BE319" i="90"/>
  <c r="BE352" i="90"/>
  <c r="BE353" i="90"/>
  <c r="BE350" i="90"/>
  <c r="BE351" i="90"/>
  <c r="BE384" i="90"/>
  <c r="BE385" i="90"/>
  <c r="BE382" i="90"/>
  <c r="BE383" i="90"/>
  <c r="BE203" i="90"/>
  <c r="BE205" i="90"/>
  <c r="BE204" i="90"/>
  <c r="BE202" i="90"/>
  <c r="BE27" i="90"/>
  <c r="BE28" i="90"/>
  <c r="BE29" i="90"/>
  <c r="BE26" i="90"/>
  <c r="BE17" i="90"/>
  <c r="BE16" i="90"/>
  <c r="BE15" i="90"/>
  <c r="BE14" i="90"/>
  <c r="BE34" i="90"/>
  <c r="BE35" i="90"/>
  <c r="BE36" i="90"/>
  <c r="BE37" i="90"/>
  <c r="BE67" i="90"/>
  <c r="BE69" i="90"/>
  <c r="BE66" i="90"/>
  <c r="BE68" i="90"/>
  <c r="BE99" i="90"/>
  <c r="BE101" i="90"/>
  <c r="BE98" i="90"/>
  <c r="BE100" i="90"/>
  <c r="BE131" i="90"/>
  <c r="BE133" i="90"/>
  <c r="BE130" i="90"/>
  <c r="BE132" i="90"/>
  <c r="BE163" i="90"/>
  <c r="BE165" i="90"/>
  <c r="BE162" i="90"/>
  <c r="BE164" i="90"/>
  <c r="BE195" i="90"/>
  <c r="BE197" i="90"/>
  <c r="BE194" i="90"/>
  <c r="BE196" i="90"/>
  <c r="BE229" i="90"/>
  <c r="BE227" i="90"/>
  <c r="BE226" i="90"/>
  <c r="BE228" i="90"/>
  <c r="BE261" i="90"/>
  <c r="BE259" i="90"/>
  <c r="BE260" i="90"/>
  <c r="BE258" i="90"/>
  <c r="BE293" i="90"/>
  <c r="BE291" i="90"/>
  <c r="BE290" i="90"/>
  <c r="BE292" i="90"/>
  <c r="BE325" i="90"/>
  <c r="BE323" i="90"/>
  <c r="BE324" i="90"/>
  <c r="BE322" i="90"/>
  <c r="BE357" i="90"/>
  <c r="BE355" i="90"/>
  <c r="BE356" i="90"/>
  <c r="BE354" i="90"/>
  <c r="BE389" i="90"/>
  <c r="BE387" i="90"/>
  <c r="BE388" i="90"/>
  <c r="BE386" i="90"/>
  <c r="AU20" i="90"/>
  <c r="AU32" i="90"/>
  <c r="AU24" i="90"/>
  <c r="AU40" i="90"/>
  <c r="AU28" i="90"/>
  <c r="AO44" i="9"/>
  <c r="AO45" i="9"/>
  <c r="AO46" i="9"/>
  <c r="AO68" i="9"/>
  <c r="AO69" i="9"/>
  <c r="AO70" i="9"/>
  <c r="AO92" i="9"/>
  <c r="AO93" i="9"/>
  <c r="AO94" i="9"/>
  <c r="AO116" i="9"/>
  <c r="AO117" i="9"/>
  <c r="AO118" i="9"/>
  <c r="AO53" i="9"/>
  <c r="AO54" i="9"/>
  <c r="AO55" i="9"/>
  <c r="AO77" i="9"/>
  <c r="AO78" i="9"/>
  <c r="AO79" i="9"/>
  <c r="AO101" i="9"/>
  <c r="AO102" i="9"/>
  <c r="AO103" i="9"/>
  <c r="AO125" i="9"/>
  <c r="AO126" i="9"/>
  <c r="AO127" i="9"/>
  <c r="AO65" i="9"/>
  <c r="AO66" i="9"/>
  <c r="AO67" i="9"/>
  <c r="AO38" i="9"/>
  <c r="AO39" i="9"/>
  <c r="AO40" i="9"/>
  <c r="AO62" i="9"/>
  <c r="AO63" i="9"/>
  <c r="AO64" i="9"/>
  <c r="AO86" i="9"/>
  <c r="AO87" i="9"/>
  <c r="AO88" i="9"/>
  <c r="AO110" i="9"/>
  <c r="AO111" i="9"/>
  <c r="AO112" i="9"/>
  <c r="AO47" i="9"/>
  <c r="AO48" i="9"/>
  <c r="AO49" i="9"/>
  <c r="AO71" i="9"/>
  <c r="AO72" i="9"/>
  <c r="AO73" i="9"/>
  <c r="AO95" i="9"/>
  <c r="AO96" i="9"/>
  <c r="AO97" i="9"/>
  <c r="AO119" i="9"/>
  <c r="AO120" i="9"/>
  <c r="AO121" i="9"/>
  <c r="AO56" i="9"/>
  <c r="AO57" i="9"/>
  <c r="AO58" i="9"/>
  <c r="AO80" i="9"/>
  <c r="AO81" i="9"/>
  <c r="AO82" i="9"/>
  <c r="AO104" i="9"/>
  <c r="AO105" i="9"/>
  <c r="AO106" i="9"/>
  <c r="AO113" i="9"/>
  <c r="AO114" i="9"/>
  <c r="AO115" i="9"/>
  <c r="AO52" i="9"/>
  <c r="AO50" i="9"/>
  <c r="AO51" i="9"/>
  <c r="AO76" i="9"/>
  <c r="AO74" i="9"/>
  <c r="AO75" i="9"/>
  <c r="AO100" i="9"/>
  <c r="AO98" i="9"/>
  <c r="AO99" i="9"/>
  <c r="AO124" i="9"/>
  <c r="AO122" i="9"/>
  <c r="AO123" i="9"/>
  <c r="AO41" i="9"/>
  <c r="AO42" i="9"/>
  <c r="AO43" i="9"/>
  <c r="AO89" i="9"/>
  <c r="AO90" i="9"/>
  <c r="AO91" i="9"/>
  <c r="AO36" i="9"/>
  <c r="AO37" i="9"/>
  <c r="AO35" i="9"/>
  <c r="AO60" i="9"/>
  <c r="AO61" i="9"/>
  <c r="AO59" i="9"/>
  <c r="AO84" i="9"/>
  <c r="AO85" i="9"/>
  <c r="AO83" i="9"/>
  <c r="AO108" i="9"/>
  <c r="AO109" i="9"/>
  <c r="AO107" i="9"/>
  <c r="AO236" i="9"/>
  <c r="AO237" i="9"/>
  <c r="AO238" i="9"/>
  <c r="AO260" i="9"/>
  <c r="AO261" i="9"/>
  <c r="AO262" i="9"/>
  <c r="AO284" i="9"/>
  <c r="AO285" i="9"/>
  <c r="AO286" i="9"/>
  <c r="AO308" i="9"/>
  <c r="AO309" i="9"/>
  <c r="AO310" i="9"/>
  <c r="AO245" i="9"/>
  <c r="AO247" i="9"/>
  <c r="AO246" i="9"/>
  <c r="AO269" i="9"/>
  <c r="AO271" i="9"/>
  <c r="AO270" i="9"/>
  <c r="AO293" i="9"/>
  <c r="AO295" i="9"/>
  <c r="AO294" i="9"/>
  <c r="AO230" i="9"/>
  <c r="AO231" i="9"/>
  <c r="AO232" i="9"/>
  <c r="AO255" i="9"/>
  <c r="AO254" i="9"/>
  <c r="AO256" i="9"/>
  <c r="AO279" i="9"/>
  <c r="AO280" i="9"/>
  <c r="AO278" i="9"/>
  <c r="AO303" i="9"/>
  <c r="AO304" i="9"/>
  <c r="AO302" i="9"/>
  <c r="AO241" i="9"/>
  <c r="AO239" i="9"/>
  <c r="AO240" i="9"/>
  <c r="AO265" i="9"/>
  <c r="AO263" i="9"/>
  <c r="AO264" i="9"/>
  <c r="AO289" i="9"/>
  <c r="AO287" i="9"/>
  <c r="AO288" i="9"/>
  <c r="AO311" i="9"/>
  <c r="AO312" i="9"/>
  <c r="AO313" i="9"/>
  <c r="AO249" i="9"/>
  <c r="AO250" i="9"/>
  <c r="AO248" i="9"/>
  <c r="AO273" i="9"/>
  <c r="AO272" i="9"/>
  <c r="AO274" i="9"/>
  <c r="AO297" i="9"/>
  <c r="AO298" i="9"/>
  <c r="AO296" i="9"/>
  <c r="AO233" i="9"/>
  <c r="AO234" i="9"/>
  <c r="AO235" i="9"/>
  <c r="AO257" i="9"/>
  <c r="AO259" i="9"/>
  <c r="AO258" i="9"/>
  <c r="AO281" i="9"/>
  <c r="AO283" i="9"/>
  <c r="AO282" i="9"/>
  <c r="AO305" i="9"/>
  <c r="AO307" i="9"/>
  <c r="AO306" i="9"/>
  <c r="AO242" i="9"/>
  <c r="AO243" i="9"/>
  <c r="AO244" i="9"/>
  <c r="AO267" i="9"/>
  <c r="AO268" i="9"/>
  <c r="AO266" i="9"/>
  <c r="AO291" i="9"/>
  <c r="AO292" i="9"/>
  <c r="AO290" i="9"/>
  <c r="AO227" i="9"/>
  <c r="AO228" i="9"/>
  <c r="AO229" i="9"/>
  <c r="AO251" i="9"/>
  <c r="AO252" i="9"/>
  <c r="AO253" i="9"/>
  <c r="AO275" i="9"/>
  <c r="AO276" i="9"/>
  <c r="AO277" i="9"/>
  <c r="AO299" i="9"/>
  <c r="AO300" i="9"/>
  <c r="AO301" i="9"/>
  <c r="AO140" i="9"/>
  <c r="AO141" i="9"/>
  <c r="AO142" i="9"/>
  <c r="AO164" i="9"/>
  <c r="AO165" i="9"/>
  <c r="AO166" i="9"/>
  <c r="AO188" i="9"/>
  <c r="AO189" i="9"/>
  <c r="AO190" i="9"/>
  <c r="AO212" i="9"/>
  <c r="AO213" i="9"/>
  <c r="AO214" i="9"/>
  <c r="AO149" i="9"/>
  <c r="AO150" i="9"/>
  <c r="AO151" i="9"/>
  <c r="AO173" i="9"/>
  <c r="AO174" i="9"/>
  <c r="AO175" i="9"/>
  <c r="AO197" i="9"/>
  <c r="AO198" i="9"/>
  <c r="AO199" i="9"/>
  <c r="AO221" i="9"/>
  <c r="AO222" i="9"/>
  <c r="AO223" i="9"/>
  <c r="AO134" i="9"/>
  <c r="AO135" i="9"/>
  <c r="AO136" i="9"/>
  <c r="AO158" i="9"/>
  <c r="AO159" i="9"/>
  <c r="AO160" i="9"/>
  <c r="AO182" i="9"/>
  <c r="AO183" i="9"/>
  <c r="AO184" i="9"/>
  <c r="AO206" i="9"/>
  <c r="AO207" i="9"/>
  <c r="AO208" i="9"/>
  <c r="AO143" i="9"/>
  <c r="AO144" i="9"/>
  <c r="AO145" i="9"/>
  <c r="AO167" i="9"/>
  <c r="AO168" i="9"/>
  <c r="AO169" i="9"/>
  <c r="AO191" i="9"/>
  <c r="AO192" i="9"/>
  <c r="AO193" i="9"/>
  <c r="AO215" i="9"/>
  <c r="AO216" i="9"/>
  <c r="AO217" i="9"/>
  <c r="AO128" i="9"/>
  <c r="AO129" i="9"/>
  <c r="AO130" i="9"/>
  <c r="AO152" i="9"/>
  <c r="AO153" i="9"/>
  <c r="AO154" i="9"/>
  <c r="AO176" i="9"/>
  <c r="AO177" i="9"/>
  <c r="AO178" i="9"/>
  <c r="AO200" i="9"/>
  <c r="AO201" i="9"/>
  <c r="AO202" i="9"/>
  <c r="AO224" i="9"/>
  <c r="AO225" i="9"/>
  <c r="AO226" i="9"/>
  <c r="AO137" i="9"/>
  <c r="AO138" i="9"/>
  <c r="AO139" i="9"/>
  <c r="AO161" i="9"/>
  <c r="AO162" i="9"/>
  <c r="AO163" i="9"/>
  <c r="AO185" i="9"/>
  <c r="AO186" i="9"/>
  <c r="AO187" i="9"/>
  <c r="AO209" i="9"/>
  <c r="AO210" i="9"/>
  <c r="AO211" i="9"/>
  <c r="AO148" i="9"/>
  <c r="AO146" i="9"/>
  <c r="AO147" i="9"/>
  <c r="AO172" i="9"/>
  <c r="AO170" i="9"/>
  <c r="AO171" i="9"/>
  <c r="AO196" i="9"/>
  <c r="AO194" i="9"/>
  <c r="AO195" i="9"/>
  <c r="AO220" i="9"/>
  <c r="AO218" i="9"/>
  <c r="AO219" i="9"/>
  <c r="AO132" i="9"/>
  <c r="AO133" i="9"/>
  <c r="AO131" i="9"/>
  <c r="AO156" i="9"/>
  <c r="AO157" i="9"/>
  <c r="AO155" i="9"/>
  <c r="AO180" i="9"/>
  <c r="AO181" i="9"/>
  <c r="AO179" i="9"/>
  <c r="AO204" i="9"/>
  <c r="AO205" i="9"/>
  <c r="AO203" i="9"/>
  <c r="AU22" i="83"/>
  <c r="AU24" i="83"/>
  <c r="AU28" i="83"/>
  <c r="AU26" i="83"/>
  <c r="AU32" i="83"/>
  <c r="AU30" i="83"/>
  <c r="AU36" i="83"/>
  <c r="AU34" i="83"/>
  <c r="AU40" i="83"/>
  <c r="AU38" i="83"/>
  <c r="AU42" i="83"/>
  <c r="AU44" i="83"/>
  <c r="AU46" i="83"/>
  <c r="AU48" i="83"/>
  <c r="AU50" i="83"/>
  <c r="AU52" i="83"/>
  <c r="AU54" i="83"/>
  <c r="AU56" i="83"/>
  <c r="AU60" i="83"/>
  <c r="AU58" i="83"/>
  <c r="AU64" i="83"/>
  <c r="AU62" i="83"/>
  <c r="AU68" i="83"/>
  <c r="AU66" i="83"/>
  <c r="AU72" i="83"/>
  <c r="AU70" i="83"/>
  <c r="AU74" i="83"/>
  <c r="AU76" i="83"/>
  <c r="AU78" i="83"/>
  <c r="AU80" i="83"/>
  <c r="AU82" i="83"/>
  <c r="AU84" i="83"/>
  <c r="AU86" i="83"/>
  <c r="AU88" i="83"/>
  <c r="AU92" i="83"/>
  <c r="AU90" i="83"/>
  <c r="AU96" i="83"/>
  <c r="AU94" i="83"/>
  <c r="AU100" i="83"/>
  <c r="AU98" i="83"/>
  <c r="AU104" i="83"/>
  <c r="AU102" i="83"/>
  <c r="AU106" i="83"/>
  <c r="AU108" i="83"/>
  <c r="AU110" i="83"/>
  <c r="AU112" i="83"/>
  <c r="AU114" i="83"/>
  <c r="AU116" i="83"/>
  <c r="AU118" i="83"/>
  <c r="AU120" i="83"/>
  <c r="AU124" i="83"/>
  <c r="AU122" i="83"/>
  <c r="AU128" i="83"/>
  <c r="AU126" i="83"/>
  <c r="AU132" i="83"/>
  <c r="AU130" i="83"/>
  <c r="AU136" i="83"/>
  <c r="AU134" i="83"/>
  <c r="AU138" i="83"/>
  <c r="AU140" i="83"/>
  <c r="AU142" i="83"/>
  <c r="AU144" i="83"/>
  <c r="AU146" i="83"/>
  <c r="AU148" i="83"/>
  <c r="AU150" i="83"/>
  <c r="AU152" i="83"/>
  <c r="AU156" i="83"/>
  <c r="AU154" i="83"/>
  <c r="AU160" i="83"/>
  <c r="AU158" i="83"/>
  <c r="AU164" i="83"/>
  <c r="AU162" i="83"/>
  <c r="AU168" i="83"/>
  <c r="AU166" i="83"/>
  <c r="AU170" i="83"/>
  <c r="AU172" i="83"/>
  <c r="AU174" i="83"/>
  <c r="AU176" i="83"/>
  <c r="AU178" i="83"/>
  <c r="AU180" i="83"/>
  <c r="AU182" i="83"/>
  <c r="AU184" i="83"/>
  <c r="AU188" i="83"/>
  <c r="AU186" i="83"/>
  <c r="AU192" i="83"/>
  <c r="AU190" i="83"/>
  <c r="AU196" i="83"/>
  <c r="AU194" i="83"/>
  <c r="AU200" i="83"/>
  <c r="AU198" i="83"/>
  <c r="AU202" i="83"/>
  <c r="AU204" i="83"/>
  <c r="AU206" i="83"/>
  <c r="AU208" i="83"/>
  <c r="AU210" i="83"/>
  <c r="AU212" i="83"/>
  <c r="AU214" i="83"/>
  <c r="AU216" i="83"/>
  <c r="AU218" i="83"/>
  <c r="AU220" i="83"/>
  <c r="AU224" i="83"/>
  <c r="AU222" i="83"/>
  <c r="AU228" i="83"/>
  <c r="AU226" i="83"/>
  <c r="AU232" i="83"/>
  <c r="AU230" i="83"/>
  <c r="AU236" i="83"/>
  <c r="AU234" i="83"/>
  <c r="AU238" i="83"/>
  <c r="AU240" i="83"/>
  <c r="AU242" i="83"/>
  <c r="AU244" i="83"/>
  <c r="AU246" i="83"/>
  <c r="AU248" i="83"/>
  <c r="AU250" i="83"/>
  <c r="AU252" i="83"/>
  <c r="AU256" i="83"/>
  <c r="AU254" i="83"/>
  <c r="AU260" i="83"/>
  <c r="AU258" i="83"/>
  <c r="AU264" i="83"/>
  <c r="AU262" i="83"/>
  <c r="AU266" i="83"/>
  <c r="AU268" i="83"/>
  <c r="AU270" i="83"/>
  <c r="AU272" i="83"/>
  <c r="AU274" i="83"/>
  <c r="AU276" i="83"/>
  <c r="AU278" i="83"/>
  <c r="AU280" i="83"/>
  <c r="AU282" i="83"/>
  <c r="AU284" i="83"/>
  <c r="AU288" i="83"/>
  <c r="AU286" i="83"/>
  <c r="AU292" i="83"/>
  <c r="AU290" i="83"/>
  <c r="AU296" i="83"/>
  <c r="AU294" i="83"/>
  <c r="AU298" i="83"/>
  <c r="AU300" i="83"/>
  <c r="AU304" i="83"/>
  <c r="AU302" i="83"/>
  <c r="AU306" i="83"/>
  <c r="AU308" i="83"/>
  <c r="AU310" i="83"/>
  <c r="AU312" i="83"/>
  <c r="AU316" i="83"/>
  <c r="AU314" i="83"/>
  <c r="AU318" i="83"/>
  <c r="AU320" i="83"/>
  <c r="AU324" i="83"/>
  <c r="AU322" i="83"/>
  <c r="AU328" i="83"/>
  <c r="AU326" i="83"/>
  <c r="AU332" i="83"/>
  <c r="AU330" i="83"/>
  <c r="AU336" i="83"/>
  <c r="AU334" i="83"/>
  <c r="AU338" i="83"/>
  <c r="AU340" i="83"/>
  <c r="AU342" i="83"/>
  <c r="AU344" i="83"/>
  <c r="AU346" i="83"/>
  <c r="AU348" i="83"/>
  <c r="AU350" i="83"/>
  <c r="AU352" i="83"/>
  <c r="AU356" i="83"/>
  <c r="AU354" i="83"/>
  <c r="AU358" i="83"/>
  <c r="AU360" i="83"/>
  <c r="AU364" i="83"/>
  <c r="AU362" i="83"/>
  <c r="AU368" i="83"/>
  <c r="AU366" i="83"/>
  <c r="AU370" i="83"/>
  <c r="AU372" i="83"/>
  <c r="AU374" i="83"/>
  <c r="AU376" i="83"/>
  <c r="AU378" i="83"/>
  <c r="AU380" i="83"/>
  <c r="AU382" i="83"/>
  <c r="AU384" i="83"/>
  <c r="AU388" i="83"/>
  <c r="AU386" i="83"/>
  <c r="AU390" i="83"/>
  <c r="AU392" i="83"/>
  <c r="AU394" i="83"/>
  <c r="AU396" i="83"/>
  <c r="AU400" i="83"/>
  <c r="AU398" i="83"/>
  <c r="AU402" i="83"/>
  <c r="AU404" i="83"/>
  <c r="AU408" i="83"/>
  <c r="AU406" i="83"/>
  <c r="AU410" i="83"/>
  <c r="AU412" i="83"/>
  <c r="AU18" i="83"/>
  <c r="AU20" i="83"/>
  <c r="AU14" i="83"/>
  <c r="AS17" i="83" s="1"/>
  <c r="AQ7" i="90"/>
  <c r="AQ11" i="90" s="1"/>
  <c r="AU16" i="83"/>
  <c r="AF30" i="90"/>
  <c r="AF18" i="90"/>
  <c r="AF26" i="90"/>
  <c r="AF22" i="90"/>
  <c r="AF38" i="90"/>
  <c r="AF34" i="90"/>
  <c r="AS18" i="83" l="1"/>
  <c r="AS19" i="83"/>
  <c r="AS21" i="83"/>
  <c r="AS22" i="83"/>
  <c r="AS23" i="83"/>
  <c r="AS25" i="83"/>
  <c r="AH62" i="83"/>
  <c r="AH62" i="90" s="1"/>
  <c r="AH128" i="83"/>
  <c r="AH208" i="83"/>
  <c r="AH294" i="83"/>
  <c r="AH294" i="90" s="1"/>
  <c r="AH320" i="83"/>
  <c r="AH328" i="83"/>
  <c r="AH278" i="83"/>
  <c r="AH278" i="90" s="1"/>
  <c r="AH188" i="83"/>
  <c r="AH326" i="83"/>
  <c r="AH326" i="90" s="1"/>
  <c r="AH198" i="83"/>
  <c r="AH198" i="90" s="1"/>
  <c r="AH226" i="83"/>
  <c r="AH226" i="90" s="1"/>
  <c r="AH260" i="83"/>
  <c r="AH240" i="90"/>
  <c r="AH152" i="90"/>
  <c r="AH340" i="90"/>
  <c r="AH112" i="90"/>
  <c r="AH184" i="90"/>
  <c r="AH96" i="90"/>
  <c r="AH360" i="90"/>
  <c r="AH380" i="90"/>
  <c r="AH56" i="90"/>
  <c r="AH320" i="90"/>
  <c r="AH220" i="90"/>
  <c r="AH384" i="83"/>
  <c r="AH330" i="83"/>
  <c r="AH330" i="90" s="1"/>
  <c r="AH282" i="83"/>
  <c r="AH282" i="90" s="1"/>
  <c r="AH206" i="83"/>
  <c r="AH206" i="90" s="1"/>
  <c r="AH148" i="83"/>
  <c r="AH82" i="83"/>
  <c r="AH82" i="90" s="1"/>
  <c r="AH38" i="83"/>
  <c r="AH38" i="90" s="1"/>
  <c r="AH274" i="83"/>
  <c r="AH274" i="90" s="1"/>
  <c r="AH296" i="83"/>
  <c r="AE133" i="9"/>
  <c r="AD133" i="9"/>
  <c r="AE52" i="9"/>
  <c r="AD52" i="9"/>
  <c r="AE80" i="9"/>
  <c r="AD80" i="9"/>
  <c r="AE63" i="9"/>
  <c r="AD63" i="9"/>
  <c r="AE99" i="9"/>
  <c r="AD99" i="9"/>
  <c r="AE116" i="9"/>
  <c r="AD116" i="9"/>
  <c r="AE47" i="9"/>
  <c r="AD47" i="9"/>
  <c r="AE36" i="9"/>
  <c r="AD36" i="9"/>
  <c r="AE66" i="9"/>
  <c r="AD66" i="9"/>
  <c r="AE97" i="9"/>
  <c r="AD97" i="9"/>
  <c r="AE83" i="9"/>
  <c r="AD83" i="9"/>
  <c r="AE127" i="9"/>
  <c r="AD127" i="9"/>
  <c r="AE109" i="9"/>
  <c r="AD109" i="9"/>
  <c r="AH40" i="83"/>
  <c r="AH28" i="83"/>
  <c r="BE394" i="83"/>
  <c r="AL394" i="90"/>
  <c r="BE330" i="83"/>
  <c r="AL330" i="90"/>
  <c r="BE266" i="83"/>
  <c r="AL266" i="90"/>
  <c r="BE202" i="83"/>
  <c r="AL202" i="90"/>
  <c r="BE390" i="83"/>
  <c r="AL390" i="90"/>
  <c r="BE134" i="83"/>
  <c r="AL134" i="90"/>
  <c r="BE70" i="83"/>
  <c r="AL70" i="90"/>
  <c r="AH168" i="83"/>
  <c r="AH166" i="83"/>
  <c r="AH166" i="90" s="1"/>
  <c r="AH202" i="83"/>
  <c r="AH202" i="90" s="1"/>
  <c r="AH258" i="83"/>
  <c r="AH258" i="90" s="1"/>
  <c r="AH368" i="83"/>
  <c r="AH322" i="83"/>
  <c r="AH322" i="90" s="1"/>
  <c r="AH254" i="83"/>
  <c r="AH254" i="90" s="1"/>
  <c r="AH158" i="83"/>
  <c r="AH158" i="90" s="1"/>
  <c r="AH272" i="83"/>
  <c r="AH186" i="83"/>
  <c r="AH186" i="90" s="1"/>
  <c r="AH346" i="83"/>
  <c r="AH346" i="90" s="1"/>
  <c r="AH228" i="83"/>
  <c r="AH328" i="90"/>
  <c r="AH100" i="90"/>
  <c r="AH324" i="90"/>
  <c r="AH208" i="90"/>
  <c r="AH300" i="90"/>
  <c r="AH180" i="90"/>
  <c r="AH116" i="90"/>
  <c r="AH64" i="90"/>
  <c r="AH378" i="83"/>
  <c r="AH378" i="90" s="1"/>
  <c r="AH318" i="83"/>
  <c r="AH318" i="90" s="1"/>
  <c r="AH284" i="83"/>
  <c r="AH192" i="83"/>
  <c r="AH138" i="83"/>
  <c r="AH138" i="90" s="1"/>
  <c r="AH78" i="83"/>
  <c r="AH78" i="90" s="1"/>
  <c r="AH316" i="83"/>
  <c r="AH194" i="83"/>
  <c r="AH194" i="90" s="1"/>
  <c r="AH162" i="83"/>
  <c r="AH162" i="90" s="1"/>
  <c r="AH402" i="83"/>
  <c r="AH402" i="90" s="1"/>
  <c r="AE132" i="9"/>
  <c r="AD132" i="9"/>
  <c r="AE46" i="9"/>
  <c r="AD46" i="9"/>
  <c r="AE82" i="9"/>
  <c r="AD82" i="9"/>
  <c r="AE62" i="9"/>
  <c r="AD62" i="9"/>
  <c r="AD92" i="9"/>
  <c r="AE92" i="9"/>
  <c r="AE130" i="9"/>
  <c r="AD130" i="9"/>
  <c r="AE118" i="9"/>
  <c r="AD118" i="9"/>
  <c r="AE49" i="9"/>
  <c r="AD49" i="9"/>
  <c r="AE77" i="9"/>
  <c r="AD77" i="9"/>
  <c r="AE65" i="9"/>
  <c r="AD65" i="9"/>
  <c r="AE96" i="9"/>
  <c r="AD96" i="9"/>
  <c r="AE121" i="9"/>
  <c r="AD121" i="9"/>
  <c r="AE107" i="9"/>
  <c r="AD107" i="9"/>
  <c r="BE366" i="83"/>
  <c r="AL366" i="90"/>
  <c r="BE302" i="83"/>
  <c r="AL302" i="90"/>
  <c r="BE238" i="83"/>
  <c r="AL238" i="90"/>
  <c r="BE174" i="83"/>
  <c r="AL174" i="90"/>
  <c r="BE110" i="83"/>
  <c r="AL110" i="90"/>
  <c r="BE46" i="83"/>
  <c r="AL46" i="90"/>
  <c r="BE246" i="83"/>
  <c r="AL246" i="90"/>
  <c r="BE182" i="83"/>
  <c r="AL182" i="90"/>
  <c r="BE118" i="83"/>
  <c r="AL118" i="90"/>
  <c r="BE54" i="83"/>
  <c r="AL54" i="90"/>
  <c r="BE370" i="83"/>
  <c r="AL370" i="90"/>
  <c r="AH60" i="83"/>
  <c r="AH46" i="83"/>
  <c r="AH46" i="90" s="1"/>
  <c r="AH132" i="83"/>
  <c r="AH160" i="83"/>
  <c r="AH196" i="83"/>
  <c r="AH252" i="83"/>
  <c r="AH344" i="83"/>
  <c r="AH404" i="83"/>
  <c r="AH184" i="83"/>
  <c r="AH122" i="83"/>
  <c r="AH122" i="90" s="1"/>
  <c r="AH270" i="83"/>
  <c r="AH270" i="90" s="1"/>
  <c r="AH104" i="83"/>
  <c r="AH50" i="83"/>
  <c r="AH50" i="90" s="1"/>
  <c r="AH156" i="83"/>
  <c r="AH228" i="90"/>
  <c r="AH276" i="90"/>
  <c r="AH48" i="90"/>
  <c r="AH172" i="90"/>
  <c r="AH84" i="90"/>
  <c r="AH216" i="90"/>
  <c r="AH284" i="90"/>
  <c r="AH348" i="90"/>
  <c r="AH364" i="90"/>
  <c r="AH356" i="90"/>
  <c r="AH104" i="90"/>
  <c r="AH380" i="83"/>
  <c r="AH310" i="83"/>
  <c r="AH310" i="90" s="1"/>
  <c r="AH268" i="83"/>
  <c r="AH178" i="83"/>
  <c r="AH178" i="90" s="1"/>
  <c r="AH136" i="83"/>
  <c r="AH80" i="83"/>
  <c r="AH250" i="83"/>
  <c r="AH250" i="90" s="1"/>
  <c r="AH152" i="83"/>
  <c r="AH150" i="83"/>
  <c r="AH150" i="90" s="1"/>
  <c r="AH218" i="83"/>
  <c r="AH218" i="90" s="1"/>
  <c r="AE131" i="9"/>
  <c r="AD131" i="9"/>
  <c r="AE45" i="9"/>
  <c r="AD45" i="9"/>
  <c r="AE76" i="9"/>
  <c r="AD76" i="9"/>
  <c r="AE64" i="9"/>
  <c r="AD64" i="9"/>
  <c r="AE94" i="9"/>
  <c r="AD94" i="9"/>
  <c r="AE129" i="9"/>
  <c r="AD129" i="9"/>
  <c r="AE110" i="9"/>
  <c r="AD110" i="9"/>
  <c r="AD136" i="9"/>
  <c r="AE136" i="9"/>
  <c r="AE48" i="9"/>
  <c r="AD48" i="9"/>
  <c r="AE78" i="9"/>
  <c r="AD78" i="9"/>
  <c r="AE59" i="9"/>
  <c r="AD59" i="9"/>
  <c r="AD95" i="9"/>
  <c r="AE95" i="9"/>
  <c r="AE120" i="9"/>
  <c r="AD120" i="9"/>
  <c r="AH60" i="90"/>
  <c r="AH412" i="83"/>
  <c r="BE374" i="83"/>
  <c r="AL374" i="90"/>
  <c r="BE310" i="83"/>
  <c r="AL310" i="90"/>
  <c r="BE306" i="83"/>
  <c r="AL306" i="90"/>
  <c r="BE242" i="83"/>
  <c r="AL242" i="90"/>
  <c r="BE178" i="83"/>
  <c r="AL178" i="90"/>
  <c r="BE114" i="83"/>
  <c r="AL114" i="90"/>
  <c r="BE50" i="83"/>
  <c r="AL50" i="90"/>
  <c r="BE378" i="83"/>
  <c r="AL378" i="90"/>
  <c r="BE314" i="83"/>
  <c r="AL314" i="90"/>
  <c r="BE250" i="83"/>
  <c r="AL250" i="90"/>
  <c r="BE186" i="83"/>
  <c r="AL186" i="90"/>
  <c r="BE122" i="83"/>
  <c r="AL122" i="90"/>
  <c r="BE58" i="83"/>
  <c r="AL58" i="90"/>
  <c r="AH130" i="83"/>
  <c r="AH130" i="90" s="1"/>
  <c r="AH172" i="83"/>
  <c r="AH276" i="83"/>
  <c r="AH338" i="83"/>
  <c r="AH338" i="90" s="1"/>
  <c r="AH392" i="83"/>
  <c r="AH406" i="83"/>
  <c r="AH406" i="90" s="1"/>
  <c r="AH240" i="83"/>
  <c r="AH234" i="83"/>
  <c r="AH234" i="90" s="1"/>
  <c r="AH90" i="83"/>
  <c r="AH90" i="90" s="1"/>
  <c r="AH292" i="83"/>
  <c r="AH144" i="83"/>
  <c r="AH316" i="90"/>
  <c r="AH88" i="90"/>
  <c r="AH260" i="90"/>
  <c r="AH44" i="90"/>
  <c r="AH132" i="90"/>
  <c r="AH156" i="90"/>
  <c r="AH224" i="90"/>
  <c r="AH312" i="90"/>
  <c r="AH308" i="90"/>
  <c r="AH392" i="90"/>
  <c r="AH68" i="90"/>
  <c r="AH32" i="90"/>
  <c r="AH366" i="83"/>
  <c r="AH366" i="90" s="1"/>
  <c r="AH312" i="83"/>
  <c r="AH256" i="83"/>
  <c r="AH180" i="83"/>
  <c r="AH126" i="83"/>
  <c r="AH126" i="90" s="1"/>
  <c r="AH70" i="83"/>
  <c r="AH70" i="90" s="1"/>
  <c r="AH114" i="83"/>
  <c r="AH114" i="90" s="1"/>
  <c r="AH244" i="83"/>
  <c r="AH94" i="83"/>
  <c r="AH94" i="90" s="1"/>
  <c r="AD58" i="9"/>
  <c r="AE58" i="9"/>
  <c r="AE44" i="9"/>
  <c r="AD44" i="9"/>
  <c r="AE75" i="9"/>
  <c r="AD75" i="9"/>
  <c r="AE104" i="9"/>
  <c r="AD104" i="9"/>
  <c r="AE93" i="9"/>
  <c r="AD93" i="9"/>
  <c r="AE128" i="9"/>
  <c r="AD128" i="9"/>
  <c r="AE112" i="9"/>
  <c r="AD112" i="9"/>
  <c r="AE134" i="9"/>
  <c r="AD134" i="9"/>
  <c r="AE43" i="9"/>
  <c r="AD43" i="9"/>
  <c r="AE79" i="9"/>
  <c r="AD79" i="9"/>
  <c r="AE61" i="9"/>
  <c r="AD61" i="9"/>
  <c r="AD90" i="9"/>
  <c r="AE90" i="9"/>
  <c r="AE119" i="9"/>
  <c r="AD119" i="9"/>
  <c r="AH376" i="83"/>
  <c r="AH382" i="83"/>
  <c r="AH382" i="90" s="1"/>
  <c r="BE354" i="83"/>
  <c r="AL354" i="90"/>
  <c r="BE290" i="83"/>
  <c r="AL290" i="90"/>
  <c r="BE226" i="83"/>
  <c r="AL226" i="90"/>
  <c r="BE162" i="83"/>
  <c r="AL162" i="90"/>
  <c r="BE98" i="83"/>
  <c r="AL98" i="90"/>
  <c r="BE170" i="83"/>
  <c r="AL170" i="90"/>
  <c r="BE106" i="83"/>
  <c r="AL106" i="90"/>
  <c r="BE42" i="83"/>
  <c r="AL42" i="90"/>
  <c r="BE350" i="83"/>
  <c r="AL350" i="90"/>
  <c r="BE286" i="83"/>
  <c r="AL286" i="90"/>
  <c r="BE222" i="83"/>
  <c r="AL222" i="90"/>
  <c r="BE158" i="83"/>
  <c r="AL158" i="90"/>
  <c r="BE94" i="83"/>
  <c r="AL94" i="90"/>
  <c r="BE358" i="83"/>
  <c r="AL358" i="90"/>
  <c r="BE294" i="83"/>
  <c r="AL294" i="90"/>
  <c r="BE230" i="83"/>
  <c r="AL230" i="90"/>
  <c r="AH100" i="83"/>
  <c r="AH164" i="83"/>
  <c r="AH124" i="83"/>
  <c r="AH210" i="83"/>
  <c r="AH210" i="90" s="1"/>
  <c r="AH264" i="83"/>
  <c r="AH332" i="83"/>
  <c r="AH374" i="83"/>
  <c r="AH374" i="90" s="1"/>
  <c r="AH398" i="83"/>
  <c r="AH398" i="90" s="1"/>
  <c r="AH302" i="83"/>
  <c r="AH302" i="90" s="1"/>
  <c r="AH102" i="83"/>
  <c r="AH102" i="90" s="1"/>
  <c r="AH72" i="83"/>
  <c r="AH182" i="83"/>
  <c r="AH182" i="90" s="1"/>
  <c r="AH348" i="83"/>
  <c r="AH304" i="90"/>
  <c r="AH176" i="90"/>
  <c r="AH264" i="90"/>
  <c r="AH400" i="90"/>
  <c r="AH160" i="90"/>
  <c r="AH144" i="90"/>
  <c r="AH148" i="90"/>
  <c r="AH372" i="90"/>
  <c r="AH168" i="90"/>
  <c r="AH410" i="83"/>
  <c r="AH410" i="90" s="1"/>
  <c r="AH358" i="83"/>
  <c r="AH358" i="90" s="1"/>
  <c r="AH304" i="83"/>
  <c r="AH246" i="83"/>
  <c r="AH246" i="90" s="1"/>
  <c r="AH176" i="83"/>
  <c r="AH110" i="83"/>
  <c r="AH110" i="90" s="1"/>
  <c r="AH54" i="83"/>
  <c r="AH54" i="90" s="1"/>
  <c r="AH262" i="83"/>
  <c r="AH262" i="90" s="1"/>
  <c r="AH232" i="83"/>
  <c r="AE57" i="9"/>
  <c r="AD57" i="9"/>
  <c r="AE39" i="9"/>
  <c r="AD39" i="9"/>
  <c r="AE74" i="9"/>
  <c r="AD74" i="9"/>
  <c r="AE106" i="9"/>
  <c r="AD106" i="9"/>
  <c r="AE88" i="9"/>
  <c r="AD88" i="9"/>
  <c r="AE124" i="9"/>
  <c r="AD124" i="9"/>
  <c r="AD111" i="9"/>
  <c r="AE111" i="9"/>
  <c r="AD135" i="9"/>
  <c r="AE135" i="9"/>
  <c r="AE42" i="9"/>
  <c r="AD42" i="9"/>
  <c r="AE71" i="9"/>
  <c r="AD71" i="9"/>
  <c r="AD60" i="9"/>
  <c r="AE60" i="9"/>
  <c r="AE89" i="9"/>
  <c r="AD89" i="9"/>
  <c r="AD114" i="9"/>
  <c r="AE114" i="9"/>
  <c r="AH230" i="83"/>
  <c r="AH230" i="90" s="1"/>
  <c r="AH352" i="83"/>
  <c r="BE362" i="83"/>
  <c r="AL362" i="90"/>
  <c r="BE298" i="83"/>
  <c r="AL298" i="90"/>
  <c r="BE234" i="83"/>
  <c r="AL234" i="90"/>
  <c r="BE30" i="83"/>
  <c r="AL30" i="90"/>
  <c r="BE166" i="83"/>
  <c r="AL166" i="90"/>
  <c r="BE102" i="83"/>
  <c r="AL102" i="90"/>
  <c r="AH64" i="83"/>
  <c r="AH96" i="83"/>
  <c r="AH116" i="83"/>
  <c r="AH118" i="83"/>
  <c r="AH118" i="90" s="1"/>
  <c r="AH204" i="83"/>
  <c r="AH372" i="83"/>
  <c r="AH370" i="83"/>
  <c r="AH370" i="90" s="1"/>
  <c r="AH388" i="83"/>
  <c r="AH238" i="83"/>
  <c r="AH238" i="90" s="1"/>
  <c r="AH224" i="83"/>
  <c r="AH68" i="83"/>
  <c r="AH58" i="83"/>
  <c r="AH58" i="90" s="1"/>
  <c r="AH142" i="83"/>
  <c r="AH142" i="90" s="1"/>
  <c r="AH360" i="83"/>
  <c r="AH76" i="90"/>
  <c r="AH200" i="90"/>
  <c r="AH388" i="90"/>
  <c r="AH248" i="90"/>
  <c r="AH368" i="90"/>
  <c r="AH376" i="90"/>
  <c r="AH52" i="90"/>
  <c r="AH40" i="90"/>
  <c r="AH136" i="90"/>
  <c r="AH80" i="90"/>
  <c r="AH288" i="90"/>
  <c r="AH384" i="90"/>
  <c r="AH296" i="90"/>
  <c r="AH196" i="90"/>
  <c r="AH120" i="90"/>
  <c r="AH344" i="90"/>
  <c r="AH332" i="90"/>
  <c r="AH204" i="90"/>
  <c r="AH408" i="83"/>
  <c r="AH354" i="83"/>
  <c r="AH354" i="90" s="1"/>
  <c r="AH298" i="83"/>
  <c r="AH298" i="90" s="1"/>
  <c r="AH248" i="83"/>
  <c r="AH170" i="83"/>
  <c r="AH170" i="90" s="1"/>
  <c r="AH112" i="83"/>
  <c r="AH48" i="83"/>
  <c r="AH76" i="83"/>
  <c r="AH220" i="83"/>
  <c r="AH242" i="83"/>
  <c r="AH242" i="90" s="1"/>
  <c r="AE138" i="9"/>
  <c r="AD138" i="9"/>
  <c r="AE56" i="9"/>
  <c r="AD56" i="9"/>
  <c r="AD38" i="9"/>
  <c r="AE38" i="9"/>
  <c r="AE70" i="9"/>
  <c r="AD70" i="9"/>
  <c r="AE105" i="9"/>
  <c r="AD105" i="9"/>
  <c r="AE86" i="9"/>
  <c r="AD86" i="9"/>
  <c r="AE122" i="9"/>
  <c r="AD122" i="9"/>
  <c r="AE55" i="9"/>
  <c r="AD55" i="9"/>
  <c r="AE41" i="9"/>
  <c r="AD41" i="9"/>
  <c r="AE73" i="9"/>
  <c r="AD73" i="9"/>
  <c r="AE101" i="9"/>
  <c r="AD101" i="9"/>
  <c r="AE91" i="9"/>
  <c r="AD91" i="9"/>
  <c r="AE113" i="9"/>
  <c r="AD113" i="9"/>
  <c r="AH306" i="83"/>
  <c r="AH306" i="90" s="1"/>
  <c r="AH286" i="83"/>
  <c r="AH286" i="90" s="1"/>
  <c r="BE398" i="83"/>
  <c r="AL398" i="90"/>
  <c r="BE334" i="83"/>
  <c r="AL334" i="90"/>
  <c r="BE270" i="83"/>
  <c r="AL270" i="90"/>
  <c r="BE206" i="83"/>
  <c r="AL206" i="90"/>
  <c r="BE142" i="83"/>
  <c r="AL142" i="90"/>
  <c r="BE78" i="83"/>
  <c r="AL78" i="90"/>
  <c r="BE278" i="83"/>
  <c r="AL278" i="90"/>
  <c r="BE214" i="83"/>
  <c r="AL214" i="90"/>
  <c r="BE150" i="83"/>
  <c r="AL150" i="90"/>
  <c r="BE86" i="83"/>
  <c r="AL86" i="90"/>
  <c r="BE402" i="83"/>
  <c r="AL402" i="90"/>
  <c r="BE338" i="83"/>
  <c r="AL338" i="90"/>
  <c r="BE274" i="83"/>
  <c r="AL274" i="90"/>
  <c r="BE26" i="83"/>
  <c r="AL26" i="90"/>
  <c r="AH120" i="83"/>
  <c r="AH86" i="83"/>
  <c r="AH86" i="90" s="1"/>
  <c r="AH140" i="83"/>
  <c r="AH236" i="83"/>
  <c r="AH280" i="83"/>
  <c r="AH336" i="83"/>
  <c r="AH364" i="83"/>
  <c r="AH396" i="83"/>
  <c r="AH200" i="83"/>
  <c r="AH222" i="83"/>
  <c r="AH222" i="90" s="1"/>
  <c r="AH66" i="83"/>
  <c r="AH66" i="90" s="1"/>
  <c r="AH394" i="83"/>
  <c r="AH394" i="90" s="1"/>
  <c r="AH74" i="83"/>
  <c r="AH74" i="90" s="1"/>
  <c r="AH412" i="90"/>
  <c r="AH252" i="90"/>
  <c r="AH164" i="90"/>
  <c r="AH408" i="90"/>
  <c r="AH188" i="90"/>
  <c r="AH236" i="90"/>
  <c r="AH108" i="90"/>
  <c r="AH128" i="90"/>
  <c r="AH36" i="90"/>
  <c r="AH272" i="90"/>
  <c r="AH280" i="90"/>
  <c r="AH92" i="90"/>
  <c r="AH268" i="90"/>
  <c r="AH28" i="90"/>
  <c r="AH400" i="83"/>
  <c r="AH356" i="83"/>
  <c r="AH290" i="83"/>
  <c r="AH290" i="90" s="1"/>
  <c r="AH214" i="83"/>
  <c r="AH214" i="90" s="1"/>
  <c r="AH154" i="83"/>
  <c r="AH154" i="90" s="1"/>
  <c r="AH92" i="83"/>
  <c r="AH42" i="83"/>
  <c r="AH42" i="90" s="1"/>
  <c r="AH342" i="83"/>
  <c r="AH342" i="90" s="1"/>
  <c r="AH108" i="83"/>
  <c r="AH106" i="83"/>
  <c r="AH106" i="90" s="1"/>
  <c r="AE137" i="9"/>
  <c r="AD137" i="9"/>
  <c r="AE51" i="9"/>
  <c r="AD51" i="9"/>
  <c r="AE40" i="9"/>
  <c r="AD40" i="9"/>
  <c r="AE69" i="9"/>
  <c r="AD69" i="9"/>
  <c r="AE98" i="9"/>
  <c r="AD98" i="9"/>
  <c r="AD87" i="9"/>
  <c r="AE87" i="9"/>
  <c r="AE123" i="9"/>
  <c r="AD123" i="9"/>
  <c r="AE54" i="9"/>
  <c r="AD54" i="9"/>
  <c r="AE35" i="9"/>
  <c r="AD35" i="9"/>
  <c r="AE72" i="9"/>
  <c r="AD72" i="9"/>
  <c r="AE102" i="9"/>
  <c r="AD102" i="9"/>
  <c r="AE85" i="9"/>
  <c r="AD85" i="9"/>
  <c r="AD126" i="9"/>
  <c r="AE126" i="9"/>
  <c r="AE115" i="9"/>
  <c r="AD115" i="9"/>
  <c r="AH174" i="83"/>
  <c r="AH174" i="90" s="1"/>
  <c r="BE386" i="83"/>
  <c r="AL386" i="90"/>
  <c r="BE406" i="83"/>
  <c r="AL406" i="90"/>
  <c r="BE342" i="83"/>
  <c r="AL342" i="90"/>
  <c r="BE22" i="83"/>
  <c r="AL22" i="90"/>
  <c r="BE210" i="83"/>
  <c r="AL210" i="90"/>
  <c r="BE146" i="83"/>
  <c r="AL146" i="90"/>
  <c r="BE82" i="83"/>
  <c r="AL82" i="90"/>
  <c r="BE18" i="83"/>
  <c r="AL18" i="90"/>
  <c r="BE410" i="83"/>
  <c r="AL410" i="90"/>
  <c r="BE346" i="83"/>
  <c r="AL346" i="90"/>
  <c r="BE282" i="83"/>
  <c r="AL282" i="90"/>
  <c r="BE218" i="83"/>
  <c r="AL218" i="90"/>
  <c r="BE154" i="83"/>
  <c r="AL154" i="90"/>
  <c r="BE90" i="83"/>
  <c r="AL90" i="90"/>
  <c r="AH98" i="83"/>
  <c r="AH98" i="90" s="1"/>
  <c r="AH134" i="83"/>
  <c r="AH134" i="90" s="1"/>
  <c r="AH212" i="83"/>
  <c r="AH300" i="83"/>
  <c r="AH324" i="83"/>
  <c r="AH334" i="83"/>
  <c r="AH334" i="90" s="1"/>
  <c r="AH340" i="83"/>
  <c r="AH190" i="83"/>
  <c r="AH190" i="90" s="1"/>
  <c r="AH52" i="83"/>
  <c r="AH56" i="83"/>
  <c r="AH266" i="83"/>
  <c r="AH266" i="90" s="1"/>
  <c r="AH308" i="83"/>
  <c r="AH396" i="90"/>
  <c r="AH352" i="90"/>
  <c r="AH124" i="90"/>
  <c r="AH336" i="90"/>
  <c r="AH232" i="90"/>
  <c r="AH404" i="90"/>
  <c r="AH212" i="90"/>
  <c r="AH72" i="90"/>
  <c r="AH140" i="90"/>
  <c r="AH292" i="90"/>
  <c r="AH244" i="90"/>
  <c r="AH256" i="90"/>
  <c r="AH192" i="90"/>
  <c r="AH386" i="83"/>
  <c r="AH386" i="90" s="1"/>
  <c r="AH350" i="83"/>
  <c r="AH350" i="90" s="1"/>
  <c r="AH288" i="83"/>
  <c r="AH216" i="83"/>
  <c r="AH146" i="83"/>
  <c r="AH146" i="90" s="1"/>
  <c r="AH88" i="83"/>
  <c r="AH44" i="83"/>
  <c r="AH314" i="83"/>
  <c r="AH314" i="90" s="1"/>
  <c r="AH390" i="83"/>
  <c r="AH390" i="90" s="1"/>
  <c r="AH362" i="83"/>
  <c r="AH362" i="90" s="1"/>
  <c r="AE139" i="9"/>
  <c r="AD139" i="9"/>
  <c r="AE50" i="9"/>
  <c r="AD50" i="9"/>
  <c r="AE81" i="9"/>
  <c r="AD81" i="9"/>
  <c r="AE68" i="9"/>
  <c r="AD68" i="9"/>
  <c r="AE100" i="9"/>
  <c r="AD100" i="9"/>
  <c r="AE117" i="9"/>
  <c r="AD117" i="9"/>
  <c r="AE53" i="9"/>
  <c r="AD53" i="9"/>
  <c r="AE37" i="9"/>
  <c r="AD37" i="9"/>
  <c r="AE67" i="9"/>
  <c r="AD67" i="9"/>
  <c r="AD103" i="9"/>
  <c r="AE103" i="9"/>
  <c r="AE84" i="9"/>
  <c r="AD84" i="9"/>
  <c r="AE125" i="9"/>
  <c r="AD125" i="9"/>
  <c r="AE108" i="9"/>
  <c r="AD108" i="9"/>
  <c r="AH84" i="83"/>
  <c r="BE322" i="83"/>
  <c r="AL322" i="90"/>
  <c r="BE258" i="83"/>
  <c r="AL258" i="90"/>
  <c r="BE194" i="83"/>
  <c r="AL194" i="90"/>
  <c r="BE130" i="83"/>
  <c r="AL130" i="90"/>
  <c r="BE66" i="83"/>
  <c r="AL66" i="90"/>
  <c r="BE138" i="83"/>
  <c r="AL138" i="90"/>
  <c r="BE74" i="83"/>
  <c r="AL74" i="90"/>
  <c r="BE382" i="83"/>
  <c r="AL382" i="90"/>
  <c r="BE318" i="83"/>
  <c r="AL318" i="90"/>
  <c r="BE254" i="83"/>
  <c r="AL254" i="90"/>
  <c r="BE190" i="83"/>
  <c r="AL190" i="90"/>
  <c r="BE126" i="83"/>
  <c r="AL126" i="90"/>
  <c r="BE62" i="83"/>
  <c r="AL62" i="90"/>
  <c r="BE326" i="83"/>
  <c r="AL326" i="90"/>
  <c r="BE262" i="83"/>
  <c r="AL262" i="90"/>
  <c r="BE198" i="83"/>
  <c r="AL198" i="90"/>
  <c r="AQ8" i="83"/>
  <c r="AS29" i="90"/>
  <c r="AS26" i="90"/>
  <c r="AS27" i="90"/>
  <c r="AS39" i="90"/>
  <c r="AS41" i="90"/>
  <c r="AS38" i="90"/>
  <c r="AS34" i="90"/>
  <c r="AS35" i="90"/>
  <c r="AS37" i="90"/>
  <c r="AS22" i="90"/>
  <c r="AS23" i="90"/>
  <c r="AS25" i="90"/>
  <c r="AS30" i="90"/>
  <c r="AS31" i="90"/>
  <c r="AS33" i="90"/>
  <c r="AS18" i="90"/>
  <c r="AS19" i="90"/>
  <c r="AS21" i="90"/>
  <c r="AM210" i="9"/>
  <c r="AM211" i="9"/>
  <c r="AM209" i="9"/>
  <c r="AM162" i="9"/>
  <c r="AM163" i="9"/>
  <c r="AM161" i="9"/>
  <c r="AM224" i="9"/>
  <c r="AM226" i="9"/>
  <c r="AM225" i="9"/>
  <c r="AM176" i="9"/>
  <c r="AM178" i="9"/>
  <c r="AM177" i="9"/>
  <c r="AM128" i="9"/>
  <c r="AM130" i="9"/>
  <c r="AM129" i="9"/>
  <c r="AM192" i="9"/>
  <c r="AM193" i="9"/>
  <c r="AM191" i="9"/>
  <c r="AM144" i="9"/>
  <c r="AM145" i="9"/>
  <c r="AM143" i="9"/>
  <c r="AM184" i="9"/>
  <c r="AM182" i="9"/>
  <c r="AM183" i="9"/>
  <c r="AM136" i="9"/>
  <c r="AM134" i="9"/>
  <c r="AM135" i="9"/>
  <c r="AM197" i="9"/>
  <c r="AM198" i="9"/>
  <c r="AM199" i="9"/>
  <c r="AM149" i="9"/>
  <c r="AM150" i="9"/>
  <c r="AM151" i="9"/>
  <c r="AM188" i="9"/>
  <c r="AM189" i="9"/>
  <c r="AM190" i="9"/>
  <c r="AM140" i="9"/>
  <c r="AM141" i="9"/>
  <c r="AM142" i="9"/>
  <c r="AM299" i="9"/>
  <c r="AM300" i="9"/>
  <c r="AM301" i="9"/>
  <c r="AM251" i="9"/>
  <c r="AM252" i="9"/>
  <c r="AM253" i="9"/>
  <c r="AM242" i="9"/>
  <c r="AM243" i="9"/>
  <c r="AM244" i="9"/>
  <c r="AM179" i="9"/>
  <c r="AM180" i="9"/>
  <c r="AM181" i="9"/>
  <c r="AM131" i="9"/>
  <c r="AM132" i="9"/>
  <c r="AM133" i="9"/>
  <c r="AM266" i="9"/>
  <c r="AM267" i="9"/>
  <c r="AM268" i="9"/>
  <c r="AM194" i="9"/>
  <c r="AM195" i="9"/>
  <c r="AM196" i="9"/>
  <c r="AM146" i="9"/>
  <c r="AM147" i="9"/>
  <c r="AM148" i="9"/>
  <c r="AM186" i="9"/>
  <c r="AM187" i="9"/>
  <c r="AM185" i="9"/>
  <c r="AM138" i="9"/>
  <c r="AM139" i="9"/>
  <c r="AM137" i="9"/>
  <c r="AM200" i="9"/>
  <c r="AM202" i="9"/>
  <c r="AM201" i="9"/>
  <c r="AM152" i="9"/>
  <c r="AM154" i="9"/>
  <c r="AM153" i="9"/>
  <c r="AM216" i="9"/>
  <c r="AM217" i="9"/>
  <c r="AM215" i="9"/>
  <c r="AM168" i="9"/>
  <c r="AM169" i="9"/>
  <c r="AM167" i="9"/>
  <c r="AM208" i="9"/>
  <c r="AM206" i="9"/>
  <c r="AM207" i="9"/>
  <c r="AM160" i="9"/>
  <c r="AM159" i="9"/>
  <c r="AM158" i="9"/>
  <c r="AM221" i="9"/>
  <c r="AM222" i="9"/>
  <c r="AM223" i="9"/>
  <c r="AM173" i="9"/>
  <c r="AM174" i="9"/>
  <c r="AM175" i="9"/>
  <c r="AM212" i="9"/>
  <c r="AM213" i="9"/>
  <c r="AM214" i="9"/>
  <c r="AM164" i="9"/>
  <c r="AM165" i="9"/>
  <c r="AM166" i="9"/>
  <c r="AM275" i="9"/>
  <c r="AM276" i="9"/>
  <c r="AM277" i="9"/>
  <c r="AM227" i="9"/>
  <c r="AM228" i="9"/>
  <c r="AM229" i="9"/>
  <c r="AM203" i="9"/>
  <c r="AM204" i="9"/>
  <c r="AM205" i="9"/>
  <c r="AM155" i="9"/>
  <c r="AM156" i="9"/>
  <c r="AM157" i="9"/>
  <c r="AM290" i="9"/>
  <c r="AM291" i="9"/>
  <c r="AM292" i="9"/>
  <c r="AM218" i="9"/>
  <c r="AM219" i="9"/>
  <c r="AM220" i="9"/>
  <c r="AM170" i="9"/>
  <c r="AM171" i="9"/>
  <c r="AM172" i="9"/>
  <c r="AM306" i="9"/>
  <c r="AM307" i="9"/>
  <c r="AM305" i="9"/>
  <c r="AM258" i="9"/>
  <c r="AM259" i="9"/>
  <c r="AM257" i="9"/>
  <c r="AM293" i="9"/>
  <c r="AM294" i="9"/>
  <c r="AM295" i="9"/>
  <c r="AM245" i="9"/>
  <c r="AM246" i="9"/>
  <c r="AM247" i="9"/>
  <c r="AM308" i="9"/>
  <c r="AM309" i="9"/>
  <c r="AM310" i="9"/>
  <c r="AM260" i="9"/>
  <c r="AM261" i="9"/>
  <c r="AM262" i="9"/>
  <c r="AM122" i="9"/>
  <c r="AM123" i="9"/>
  <c r="AM124" i="9"/>
  <c r="AM74" i="9"/>
  <c r="AM75" i="9"/>
  <c r="AM76" i="9"/>
  <c r="AM92" i="9"/>
  <c r="AM93" i="9"/>
  <c r="AM94" i="9"/>
  <c r="AM44" i="9"/>
  <c r="AM45" i="9"/>
  <c r="AM46" i="9"/>
  <c r="AM296" i="9"/>
  <c r="AM298" i="9"/>
  <c r="AM297" i="9"/>
  <c r="AM248" i="9"/>
  <c r="AM250" i="9"/>
  <c r="AM249" i="9"/>
  <c r="AM280" i="9"/>
  <c r="AM278" i="9"/>
  <c r="AM279" i="9"/>
  <c r="AM107" i="9"/>
  <c r="AM108" i="9"/>
  <c r="AM109" i="9"/>
  <c r="AM59" i="9"/>
  <c r="AM60" i="9"/>
  <c r="AM61" i="9"/>
  <c r="AM114" i="9"/>
  <c r="AM115" i="9"/>
  <c r="AM113" i="9"/>
  <c r="AM112" i="9"/>
  <c r="AM110" i="9"/>
  <c r="AM111" i="9"/>
  <c r="AM64" i="9"/>
  <c r="AM62" i="9"/>
  <c r="AM63" i="9"/>
  <c r="AM90" i="9"/>
  <c r="AM91" i="9"/>
  <c r="AM89" i="9"/>
  <c r="AM96" i="9"/>
  <c r="AM97" i="9"/>
  <c r="AM95" i="9"/>
  <c r="AM48" i="9"/>
  <c r="AM49" i="9"/>
  <c r="AM47" i="9"/>
  <c r="AM101" i="9"/>
  <c r="AM102" i="9"/>
  <c r="AM103" i="9"/>
  <c r="AM53" i="9"/>
  <c r="AM54" i="9"/>
  <c r="AM55" i="9"/>
  <c r="AM264" i="9"/>
  <c r="AM265" i="9"/>
  <c r="AM263" i="9"/>
  <c r="AM104" i="9"/>
  <c r="AM106" i="9"/>
  <c r="AM105" i="9"/>
  <c r="AM56" i="9"/>
  <c r="AM58" i="9"/>
  <c r="AM57" i="9"/>
  <c r="AM282" i="9"/>
  <c r="AM283" i="9"/>
  <c r="AM281" i="9"/>
  <c r="AM234" i="9"/>
  <c r="AM235" i="9"/>
  <c r="AM233" i="9"/>
  <c r="AM312" i="9"/>
  <c r="AM313" i="9"/>
  <c r="AM311" i="9"/>
  <c r="AM232" i="9"/>
  <c r="AM230" i="9"/>
  <c r="AM231" i="9"/>
  <c r="AM269" i="9"/>
  <c r="AM270" i="9"/>
  <c r="AM271" i="9"/>
  <c r="AM284" i="9"/>
  <c r="AM285" i="9"/>
  <c r="AM286" i="9"/>
  <c r="AM236" i="9"/>
  <c r="AM237" i="9"/>
  <c r="AM238" i="9"/>
  <c r="AM98" i="9"/>
  <c r="AM99" i="9"/>
  <c r="AM100" i="9"/>
  <c r="AM50" i="9"/>
  <c r="AM51" i="9"/>
  <c r="AM52" i="9"/>
  <c r="AM116" i="9"/>
  <c r="AM117" i="9"/>
  <c r="AM118" i="9"/>
  <c r="AM68" i="9"/>
  <c r="AM69" i="9"/>
  <c r="AM70" i="9"/>
  <c r="AM304" i="9"/>
  <c r="AM302" i="9"/>
  <c r="AM303" i="9"/>
  <c r="AM83" i="9"/>
  <c r="AM84" i="9"/>
  <c r="AM85" i="9"/>
  <c r="AM35" i="9"/>
  <c r="AM36" i="9"/>
  <c r="AM37" i="9"/>
  <c r="AM88" i="9"/>
  <c r="AM86" i="9"/>
  <c r="AM87" i="9"/>
  <c r="AM40" i="9"/>
  <c r="AM38" i="9"/>
  <c r="AM39" i="9"/>
  <c r="AM272" i="9"/>
  <c r="AM274" i="9"/>
  <c r="AM273" i="9"/>
  <c r="AM256" i="9"/>
  <c r="AM255" i="9"/>
  <c r="AM254" i="9"/>
  <c r="AM42" i="9"/>
  <c r="AM43" i="9"/>
  <c r="AM41" i="9"/>
  <c r="AM120" i="9"/>
  <c r="AM121" i="9"/>
  <c r="AM119" i="9"/>
  <c r="AM72" i="9"/>
  <c r="AM73" i="9"/>
  <c r="AM71" i="9"/>
  <c r="AM66" i="9"/>
  <c r="AM67" i="9"/>
  <c r="AM65" i="9"/>
  <c r="AM125" i="9"/>
  <c r="AM127" i="9"/>
  <c r="AM126" i="9"/>
  <c r="AM77" i="9"/>
  <c r="AM78" i="9"/>
  <c r="AM79" i="9"/>
  <c r="AM288" i="9"/>
  <c r="AM289" i="9"/>
  <c r="AM287" i="9"/>
  <c r="AM240" i="9"/>
  <c r="AM241" i="9"/>
  <c r="AM239" i="9"/>
  <c r="AM80" i="9"/>
  <c r="AM82" i="9"/>
  <c r="AM81" i="9"/>
  <c r="AS14" i="90"/>
  <c r="AS15" i="90"/>
  <c r="N318" i="90"/>
  <c r="N318" i="83"/>
  <c r="N178" i="90"/>
  <c r="N178" i="83"/>
  <c r="N226" i="90"/>
  <c r="N226" i="83"/>
  <c r="N94" i="90"/>
  <c r="N94" i="83"/>
  <c r="N118" i="90"/>
  <c r="N118" i="83"/>
  <c r="N398" i="90"/>
  <c r="N398" i="83"/>
  <c r="N282" i="90"/>
  <c r="N282" i="83"/>
  <c r="N142" i="90"/>
  <c r="N142" i="83"/>
  <c r="N298" i="90"/>
  <c r="N298" i="83"/>
  <c r="N58" i="90"/>
  <c r="N58" i="83"/>
  <c r="N370" i="90"/>
  <c r="N370" i="83"/>
  <c r="N254" i="90"/>
  <c r="N254" i="83"/>
  <c r="N114" i="90"/>
  <c r="N114" i="83"/>
  <c r="N394" i="90"/>
  <c r="N394" i="83"/>
  <c r="N278" i="90"/>
  <c r="N278" i="83"/>
  <c r="N138" i="90"/>
  <c r="N138" i="83"/>
  <c r="N194" i="90"/>
  <c r="N194" i="83"/>
  <c r="N62" i="90"/>
  <c r="N62" i="83"/>
  <c r="N374" i="90"/>
  <c r="N374" i="83"/>
  <c r="N234" i="90"/>
  <c r="N234" i="83"/>
  <c r="N166" i="90"/>
  <c r="N166" i="83"/>
  <c r="N198" i="90"/>
  <c r="N198" i="83"/>
  <c r="N330" i="90"/>
  <c r="N330" i="83"/>
  <c r="N90" i="90"/>
  <c r="N90" i="83"/>
  <c r="N386" i="90"/>
  <c r="N386" i="83"/>
  <c r="N130" i="90"/>
  <c r="N130" i="83"/>
  <c r="N202" i="90"/>
  <c r="N202" i="83"/>
  <c r="N390" i="90"/>
  <c r="N390" i="83"/>
  <c r="N134" i="90"/>
  <c r="N134" i="83"/>
  <c r="N274" i="90"/>
  <c r="N274" i="83"/>
  <c r="N314" i="90"/>
  <c r="N314" i="83"/>
  <c r="N214" i="90"/>
  <c r="N214" i="83"/>
  <c r="N410" i="90"/>
  <c r="N410" i="83"/>
  <c r="N270" i="90"/>
  <c r="N270" i="83"/>
  <c r="N154" i="90"/>
  <c r="N154" i="83"/>
  <c r="N310" i="90"/>
  <c r="N310" i="83"/>
  <c r="N342" i="90"/>
  <c r="N342" i="83"/>
  <c r="N86" i="90"/>
  <c r="N86" i="83"/>
  <c r="N250" i="90"/>
  <c r="N250" i="83"/>
  <c r="N158" i="90"/>
  <c r="N158" i="83"/>
  <c r="N174" i="90"/>
  <c r="N174" i="83"/>
  <c r="N346" i="90"/>
  <c r="N346" i="83"/>
  <c r="N206" i="90"/>
  <c r="N206" i="83"/>
  <c r="N402" i="90"/>
  <c r="N402" i="83"/>
  <c r="N294" i="90"/>
  <c r="N294" i="83"/>
  <c r="N170" i="90"/>
  <c r="N170" i="83"/>
  <c r="N334" i="90"/>
  <c r="N334" i="83"/>
  <c r="N218" i="90"/>
  <c r="N218" i="83"/>
  <c r="N102" i="90"/>
  <c r="N102" i="83"/>
  <c r="N366" i="90"/>
  <c r="N366" i="83"/>
  <c r="N110" i="90"/>
  <c r="N110" i="83"/>
  <c r="N290" i="90"/>
  <c r="N290" i="83"/>
  <c r="N306" i="90"/>
  <c r="N306" i="83"/>
  <c r="N190" i="90"/>
  <c r="N190" i="83"/>
  <c r="N230" i="90"/>
  <c r="N230" i="83"/>
  <c r="N362" i="90"/>
  <c r="N362" i="83"/>
  <c r="N246" i="90"/>
  <c r="N246" i="83"/>
  <c r="N106" i="90"/>
  <c r="N106" i="83"/>
  <c r="N146" i="90"/>
  <c r="N146" i="83"/>
  <c r="N326" i="90"/>
  <c r="N326" i="83"/>
  <c r="N54" i="90"/>
  <c r="N54" i="83"/>
  <c r="N358" i="90"/>
  <c r="N358" i="83"/>
  <c r="N78" i="90"/>
  <c r="N78" i="83"/>
  <c r="N382" i="90"/>
  <c r="N382" i="83"/>
  <c r="N242" i="90"/>
  <c r="N242" i="83"/>
  <c r="N126" i="90"/>
  <c r="N126" i="83"/>
  <c r="N322" i="90"/>
  <c r="N322" i="83"/>
  <c r="N50" i="90"/>
  <c r="N50" i="83"/>
  <c r="N338" i="90"/>
  <c r="N338" i="83"/>
  <c r="N262" i="90"/>
  <c r="N262" i="83"/>
  <c r="N286" i="90"/>
  <c r="N286" i="83"/>
  <c r="N186" i="90"/>
  <c r="N186" i="83"/>
  <c r="N210" i="90"/>
  <c r="N210" i="83"/>
  <c r="N258" i="90"/>
  <c r="N258" i="83"/>
  <c r="N406" i="90"/>
  <c r="N406" i="83"/>
  <c r="N266" i="90"/>
  <c r="N266" i="83"/>
  <c r="N150" i="90"/>
  <c r="N150" i="83"/>
  <c r="N42" i="90"/>
  <c r="N42" i="83"/>
  <c r="N222" i="90"/>
  <c r="N222" i="83"/>
  <c r="N98" i="90"/>
  <c r="N98" i="83"/>
  <c r="N82" i="90"/>
  <c r="N82" i="83"/>
  <c r="N378" i="90"/>
  <c r="N378" i="83"/>
  <c r="N122" i="90"/>
  <c r="N122" i="83"/>
  <c r="N162" i="90"/>
  <c r="N162" i="83"/>
  <c r="N302" i="90"/>
  <c r="N302" i="83"/>
  <c r="N70" i="90"/>
  <c r="N70" i="83"/>
  <c r="N46" i="90"/>
  <c r="N46" i="83"/>
  <c r="N350" i="90"/>
  <c r="N350" i="83"/>
  <c r="N182" i="90"/>
  <c r="N182" i="83"/>
  <c r="N66" i="90"/>
  <c r="N66" i="83"/>
  <c r="N354" i="90"/>
  <c r="N354" i="83"/>
  <c r="N74" i="90"/>
  <c r="N74" i="83"/>
  <c r="N238" i="90"/>
  <c r="N238" i="83"/>
  <c r="AW122" i="90"/>
  <c r="AI124" i="90" s="1"/>
  <c r="AW122" i="83"/>
  <c r="AI122" i="83" s="1"/>
  <c r="AI122" i="90" s="1"/>
  <c r="AW46" i="90"/>
  <c r="AI48" i="90" s="1"/>
  <c r="AW46" i="83"/>
  <c r="AI48" i="83" s="1"/>
  <c r="AW150" i="90"/>
  <c r="AI152" i="90" s="1"/>
  <c r="AW150" i="83"/>
  <c r="AI150" i="83" s="1"/>
  <c r="AI150" i="90" s="1"/>
  <c r="AW114" i="90"/>
  <c r="AI116" i="90" s="1"/>
  <c r="AW114" i="83"/>
  <c r="AI114" i="83" s="1"/>
  <c r="AI114" i="90" s="1"/>
  <c r="AW138" i="90"/>
  <c r="AI140" i="90" s="1"/>
  <c r="AW138" i="83"/>
  <c r="AI138" i="83" s="1"/>
  <c r="AI138" i="90" s="1"/>
  <c r="AW70" i="90"/>
  <c r="AI72" i="90" s="1"/>
  <c r="AW70" i="83"/>
  <c r="AI72" i="83" s="1"/>
  <c r="AW118" i="90"/>
  <c r="AI120" i="90" s="1"/>
  <c r="AW118" i="83"/>
  <c r="AI120" i="83" s="1"/>
  <c r="AW62" i="90"/>
  <c r="AI64" i="90" s="1"/>
  <c r="AW62" i="83"/>
  <c r="AI62" i="83" s="1"/>
  <c r="AI62" i="90" s="1"/>
  <c r="AW86" i="90"/>
  <c r="AI88" i="90" s="1"/>
  <c r="AW86" i="83"/>
  <c r="AI86" i="83" s="1"/>
  <c r="AI86" i="90" s="1"/>
  <c r="AW130" i="90"/>
  <c r="AI132" i="90" s="1"/>
  <c r="AW130" i="83"/>
  <c r="AI132" i="83" s="1"/>
  <c r="AW154" i="90"/>
  <c r="AI156" i="90" s="1"/>
  <c r="AW154" i="83"/>
  <c r="AI156" i="83" s="1"/>
  <c r="AW102" i="90"/>
  <c r="AI104" i="90" s="1"/>
  <c r="AW102" i="83"/>
  <c r="AI104" i="83" s="1"/>
  <c r="AW78" i="90"/>
  <c r="AI80" i="90" s="1"/>
  <c r="AW78" i="83"/>
  <c r="AI80" i="83" s="1"/>
  <c r="AW142" i="90"/>
  <c r="AI144" i="90" s="1"/>
  <c r="AW142" i="83"/>
  <c r="AI144" i="83" s="1"/>
  <c r="AW50" i="90"/>
  <c r="AI52" i="90" s="1"/>
  <c r="AW50" i="83"/>
  <c r="AI50" i="83" s="1"/>
  <c r="AI50" i="90" s="1"/>
  <c r="AW146" i="90"/>
  <c r="AI148" i="90" s="1"/>
  <c r="AW146" i="83"/>
  <c r="AI148" i="83" s="1"/>
  <c r="AW134" i="90"/>
  <c r="AI136" i="90" s="1"/>
  <c r="AW134" i="83"/>
  <c r="AI136" i="83" s="1"/>
  <c r="AW42" i="90"/>
  <c r="AI44" i="90" s="1"/>
  <c r="AW42" i="83"/>
  <c r="AI42" i="83" s="1"/>
  <c r="AI42" i="90" s="1"/>
  <c r="AW98" i="90"/>
  <c r="AI100" i="90" s="1"/>
  <c r="AW98" i="83"/>
  <c r="AI100" i="83" s="1"/>
  <c r="AW82" i="90"/>
  <c r="AI84" i="90" s="1"/>
  <c r="AW82" i="83"/>
  <c r="AI82" i="83" s="1"/>
  <c r="AI82" i="90" s="1"/>
  <c r="AW110" i="90"/>
  <c r="AI112" i="90" s="1"/>
  <c r="AW110" i="83"/>
  <c r="AI112" i="83" s="1"/>
  <c r="AW158" i="90"/>
  <c r="AI160" i="90" s="1"/>
  <c r="AW158" i="83"/>
  <c r="AI158" i="83" s="1"/>
  <c r="AI158" i="90" s="1"/>
  <c r="AW66" i="90"/>
  <c r="AI68" i="90" s="1"/>
  <c r="AW66" i="83"/>
  <c r="AI68" i="83" s="1"/>
  <c r="AW74" i="90"/>
  <c r="AI76" i="90" s="1"/>
  <c r="AW74" i="83"/>
  <c r="AI74" i="83" s="1"/>
  <c r="AI74" i="90" s="1"/>
  <c r="AW106" i="90"/>
  <c r="AI108" i="90" s="1"/>
  <c r="AW106" i="83"/>
  <c r="AI106" i="83" s="1"/>
  <c r="AI106" i="90" s="1"/>
  <c r="AW162" i="90"/>
  <c r="AI164" i="90" s="1"/>
  <c r="AW162" i="83"/>
  <c r="AI162" i="83" s="1"/>
  <c r="AI162" i="90" s="1"/>
  <c r="AW94" i="90"/>
  <c r="AI96" i="90" s="1"/>
  <c r="AW94" i="83"/>
  <c r="AI96" i="83" s="1"/>
  <c r="AW58" i="90"/>
  <c r="AI60" i="90" s="1"/>
  <c r="AW58" i="83"/>
  <c r="AI60" i="83" s="1"/>
  <c r="AW54" i="90"/>
  <c r="AI56" i="90" s="1"/>
  <c r="AW54" i="83"/>
  <c r="AI54" i="83" s="1"/>
  <c r="AI54" i="90" s="1"/>
  <c r="AW126" i="90"/>
  <c r="AI128" i="90" s="1"/>
  <c r="AW126" i="83"/>
  <c r="AI128" i="83" s="1"/>
  <c r="AW90" i="90"/>
  <c r="AI92" i="90" s="1"/>
  <c r="AW90" i="83"/>
  <c r="AI92" i="83" s="1"/>
  <c r="AW382" i="90"/>
  <c r="AI384" i="90" s="1"/>
  <c r="AW382" i="83"/>
  <c r="AI384" i="83" s="1"/>
  <c r="AW330" i="83"/>
  <c r="AI330" i="83" s="1"/>
  <c r="AI330" i="90" s="1"/>
  <c r="AW330" i="90"/>
  <c r="AI332" i="90" s="1"/>
  <c r="AW378" i="83"/>
  <c r="AI380" i="83" s="1"/>
  <c r="AW378" i="90"/>
  <c r="AI380" i="90" s="1"/>
  <c r="AW326" i="90"/>
  <c r="AI328" i="90" s="1"/>
  <c r="AW326" i="83"/>
  <c r="AI326" i="83" s="1"/>
  <c r="AI326" i="90" s="1"/>
  <c r="AW406" i="90"/>
  <c r="AI408" i="90" s="1"/>
  <c r="AW406" i="83"/>
  <c r="AI406" i="83" s="1"/>
  <c r="AI406" i="90" s="1"/>
  <c r="AW314" i="83"/>
  <c r="AI314" i="83" s="1"/>
  <c r="AI314" i="90" s="1"/>
  <c r="AW314" i="90"/>
  <c r="AI316" i="90" s="1"/>
  <c r="AW370" i="83"/>
  <c r="AI372" i="83" s="1"/>
  <c r="AW370" i="90"/>
  <c r="AI372" i="90" s="1"/>
  <c r="AW394" i="83"/>
  <c r="AI394" i="83" s="1"/>
  <c r="AI394" i="90" s="1"/>
  <c r="AW394" i="90"/>
  <c r="AI396" i="90" s="1"/>
  <c r="AW302" i="90"/>
  <c r="AI304" i="90" s="1"/>
  <c r="AW302" i="83"/>
  <c r="AI302" i="83" s="1"/>
  <c r="AI302" i="90" s="1"/>
  <c r="AW342" i="90"/>
  <c r="AI344" i="90" s="1"/>
  <c r="AW342" i="83"/>
  <c r="AI342" i="83" s="1"/>
  <c r="AI342" i="90" s="1"/>
  <c r="AW374" i="90"/>
  <c r="AI376" i="90" s="1"/>
  <c r="AW374" i="83"/>
  <c r="AI376" i="83" s="1"/>
  <c r="AW306" i="83"/>
  <c r="AI306" i="83" s="1"/>
  <c r="AI306" i="90" s="1"/>
  <c r="AW306" i="90"/>
  <c r="AI308" i="90" s="1"/>
  <c r="AW346" i="83"/>
  <c r="AI348" i="83" s="1"/>
  <c r="AW346" i="90"/>
  <c r="AI348" i="90" s="1"/>
  <c r="AW358" i="90"/>
  <c r="AI360" i="90" s="1"/>
  <c r="AW358" i="83"/>
  <c r="AI360" i="83" s="1"/>
  <c r="AW338" i="83"/>
  <c r="AI340" i="83" s="1"/>
  <c r="AW338" i="90"/>
  <c r="AI340" i="90" s="1"/>
  <c r="AW386" i="83"/>
  <c r="AI386" i="83" s="1"/>
  <c r="AI386" i="90" s="1"/>
  <c r="AW386" i="90"/>
  <c r="AI388" i="90" s="1"/>
  <c r="AW410" i="83"/>
  <c r="AI412" i="83" s="1"/>
  <c r="AW410" i="90"/>
  <c r="AI412" i="90" s="1"/>
  <c r="AW318" i="90"/>
  <c r="AI320" i="90" s="1"/>
  <c r="AW318" i="83"/>
  <c r="AI320" i="83" s="1"/>
  <c r="AW398" i="90"/>
  <c r="AI400" i="90" s="1"/>
  <c r="AW398" i="83"/>
  <c r="AI398" i="83" s="1"/>
  <c r="AI398" i="90" s="1"/>
  <c r="AW322" i="83"/>
  <c r="AI322" i="83" s="1"/>
  <c r="AI322" i="90" s="1"/>
  <c r="AW322" i="90"/>
  <c r="AI324" i="90" s="1"/>
  <c r="AW402" i="83"/>
  <c r="AI404" i="83" s="1"/>
  <c r="AW402" i="90"/>
  <c r="AI404" i="90" s="1"/>
  <c r="AW334" i="90"/>
  <c r="AI336" i="90" s="1"/>
  <c r="AW334" i="83"/>
  <c r="AI334" i="83" s="1"/>
  <c r="AI334" i="90" s="1"/>
  <c r="AW390" i="90"/>
  <c r="AI392" i="90" s="1"/>
  <c r="AW390" i="83"/>
  <c r="AI390" i="83" s="1"/>
  <c r="AI390" i="90" s="1"/>
  <c r="AW354" i="83"/>
  <c r="AI354" i="83" s="1"/>
  <c r="AI354" i="90" s="1"/>
  <c r="AW354" i="90"/>
  <c r="AI356" i="90" s="1"/>
  <c r="AW310" i="90"/>
  <c r="AI312" i="90" s="1"/>
  <c r="AW310" i="83"/>
  <c r="AI310" i="83" s="1"/>
  <c r="AI310" i="90" s="1"/>
  <c r="AW366" i="90"/>
  <c r="AI368" i="90" s="1"/>
  <c r="AW366" i="83"/>
  <c r="AI368" i="83" s="1"/>
  <c r="AW362" i="83"/>
  <c r="AI362" i="83" s="1"/>
  <c r="AI362" i="90" s="1"/>
  <c r="AW362" i="90"/>
  <c r="AI364" i="90" s="1"/>
  <c r="AW350" i="90"/>
  <c r="AI352" i="90" s="1"/>
  <c r="AW350" i="83"/>
  <c r="AI350" i="83" s="1"/>
  <c r="AI350" i="90" s="1"/>
  <c r="AW298" i="83"/>
  <c r="AI298" i="83" s="1"/>
  <c r="AI298" i="90" s="1"/>
  <c r="AW298" i="90"/>
  <c r="AI300" i="90" s="1"/>
  <c r="AW258" i="90"/>
  <c r="AI260" i="90" s="1"/>
  <c r="AW258" i="83"/>
  <c r="AI258" i="83" s="1"/>
  <c r="AI258" i="90" s="1"/>
  <c r="AW214" i="90"/>
  <c r="AI216" i="90" s="1"/>
  <c r="AW214" i="83"/>
  <c r="AI214" i="83" s="1"/>
  <c r="AI214" i="90" s="1"/>
  <c r="AW262" i="90"/>
  <c r="AI264" i="90" s="1"/>
  <c r="AW262" i="83"/>
  <c r="AI264" i="83" s="1"/>
  <c r="AW186" i="90"/>
  <c r="AI188" i="90" s="1"/>
  <c r="AW186" i="83"/>
  <c r="AI186" i="83" s="1"/>
  <c r="AI186" i="90" s="1"/>
  <c r="AW266" i="90"/>
  <c r="AI268" i="90" s="1"/>
  <c r="AW266" i="83"/>
  <c r="AI266" i="83" s="1"/>
  <c r="AI266" i="90" s="1"/>
  <c r="AW198" i="90"/>
  <c r="AI200" i="90" s="1"/>
  <c r="AW198" i="83"/>
  <c r="AI200" i="83" s="1"/>
  <c r="AW230" i="90"/>
  <c r="AI232" i="90" s="1"/>
  <c r="AW230" i="83"/>
  <c r="AI232" i="83" s="1"/>
  <c r="AW238" i="90"/>
  <c r="AI240" i="90" s="1"/>
  <c r="AW238" i="83"/>
  <c r="AI240" i="83" s="1"/>
  <c r="AW278" i="90"/>
  <c r="AI280" i="90" s="1"/>
  <c r="AW278" i="83"/>
  <c r="AI280" i="83" s="1"/>
  <c r="AW178" i="90"/>
  <c r="AI180" i="90" s="1"/>
  <c r="AW178" i="83"/>
  <c r="AI180" i="83" s="1"/>
  <c r="AW202" i="90"/>
  <c r="AI204" i="90" s="1"/>
  <c r="AW202" i="83"/>
  <c r="AI202" i="83" s="1"/>
  <c r="AI202" i="90" s="1"/>
  <c r="AW174" i="90"/>
  <c r="AI176" i="90" s="1"/>
  <c r="AW174" i="83"/>
  <c r="AI174" i="83" s="1"/>
  <c r="AI174" i="90" s="1"/>
  <c r="AW294" i="90"/>
  <c r="AI296" i="90" s="1"/>
  <c r="AW294" i="83"/>
  <c r="AI296" i="83" s="1"/>
  <c r="AW234" i="90"/>
  <c r="AI236" i="90" s="1"/>
  <c r="AW234" i="83"/>
  <c r="AI234" i="83" s="1"/>
  <c r="AI234" i="90" s="1"/>
  <c r="AW282" i="90"/>
  <c r="AI284" i="90" s="1"/>
  <c r="AW282" i="83"/>
  <c r="AI282" i="83" s="1"/>
  <c r="AI282" i="90" s="1"/>
  <c r="AW206" i="90"/>
  <c r="AI208" i="90" s="1"/>
  <c r="AW206" i="83"/>
  <c r="AI208" i="83" s="1"/>
  <c r="AW254" i="90"/>
  <c r="AI256" i="90" s="1"/>
  <c r="AW254" i="83"/>
  <c r="AI256" i="83" s="1"/>
  <c r="AW194" i="90"/>
  <c r="AI196" i="90" s="1"/>
  <c r="AW194" i="83"/>
  <c r="AI194" i="83" s="1"/>
  <c r="AI194" i="90" s="1"/>
  <c r="AW218" i="90"/>
  <c r="AI220" i="90" s="1"/>
  <c r="AW218" i="83"/>
  <c r="AI218" i="83" s="1"/>
  <c r="AI218" i="90" s="1"/>
  <c r="AW274" i="90"/>
  <c r="AI276" i="90" s="1"/>
  <c r="AW274" i="83"/>
  <c r="AI276" i="83" s="1"/>
  <c r="AW190" i="90"/>
  <c r="AI192" i="90" s="1"/>
  <c r="AW190" i="83"/>
  <c r="AI192" i="83" s="1"/>
  <c r="AW270" i="90"/>
  <c r="AI272" i="90" s="1"/>
  <c r="AW270" i="83"/>
  <c r="AI272" i="83" s="1"/>
  <c r="AW210" i="90"/>
  <c r="AI212" i="90" s="1"/>
  <c r="AW210" i="83"/>
  <c r="AI212" i="83" s="1"/>
  <c r="AW250" i="90"/>
  <c r="AI252" i="90" s="1"/>
  <c r="AW250" i="83"/>
  <c r="AI252" i="83" s="1"/>
  <c r="AW222" i="90"/>
  <c r="AI224" i="90" s="1"/>
  <c r="AW222" i="83"/>
  <c r="AI224" i="83" s="1"/>
  <c r="AW246" i="90"/>
  <c r="AI248" i="90" s="1"/>
  <c r="AW246" i="83"/>
  <c r="AI246" i="83" s="1"/>
  <c r="AI246" i="90" s="1"/>
  <c r="AW242" i="90"/>
  <c r="AI244" i="90" s="1"/>
  <c r="AW242" i="83"/>
  <c r="AI242" i="83" s="1"/>
  <c r="AI242" i="90" s="1"/>
  <c r="AW290" i="90"/>
  <c r="AI292" i="90" s="1"/>
  <c r="AW290" i="83"/>
  <c r="AI292" i="83" s="1"/>
  <c r="AW166" i="90"/>
  <c r="AI168" i="90" s="1"/>
  <c r="AW166" i="83"/>
  <c r="AI168" i="83" s="1"/>
  <c r="AW286" i="90"/>
  <c r="AI288" i="90" s="1"/>
  <c r="AW286" i="83"/>
  <c r="AI286" i="83" s="1"/>
  <c r="AI286" i="90" s="1"/>
  <c r="AW170" i="90"/>
  <c r="AI172" i="90" s="1"/>
  <c r="AW170" i="83"/>
  <c r="AI172" i="83" s="1"/>
  <c r="AW226" i="90"/>
  <c r="AI228" i="90" s="1"/>
  <c r="AW226" i="83"/>
  <c r="AI228" i="83" s="1"/>
  <c r="AW182" i="90"/>
  <c r="AI184" i="90" s="1"/>
  <c r="AW182" i="83"/>
  <c r="AI184" i="83" s="1"/>
  <c r="S131" i="70"/>
  <c r="AI216" i="83" l="1"/>
  <c r="AI154" i="83"/>
  <c r="AI154" i="90" s="1"/>
  <c r="AI396" i="83"/>
  <c r="AI358" i="83"/>
  <c r="AI358" i="90" s="1"/>
  <c r="AI182" i="83"/>
  <c r="AI182" i="90" s="1"/>
  <c r="AI312" i="83"/>
  <c r="AI392" i="83"/>
  <c r="AI344" i="83"/>
  <c r="AI316" i="83"/>
  <c r="AI294" i="83"/>
  <c r="AI294" i="90" s="1"/>
  <c r="AI52" i="83"/>
  <c r="AI324" i="83"/>
  <c r="AI98" i="83"/>
  <c r="AI98" i="90" s="1"/>
  <c r="AI108" i="83"/>
  <c r="AI400" i="83"/>
  <c r="AI236" i="83"/>
  <c r="AI220" i="83"/>
  <c r="AI170" i="83"/>
  <c r="AI170" i="90" s="1"/>
  <c r="AI408" i="83"/>
  <c r="AI142" i="83"/>
  <c r="AI142" i="90" s="1"/>
  <c r="AI238" i="83"/>
  <c r="AI238" i="90" s="1"/>
  <c r="AI204" i="83"/>
  <c r="AI64" i="83"/>
  <c r="AI352" i="83"/>
  <c r="AI110" i="83"/>
  <c r="AI110" i="90" s="1"/>
  <c r="AI210" i="83"/>
  <c r="AI210" i="90" s="1"/>
  <c r="AI382" i="83"/>
  <c r="AI382" i="90" s="1"/>
  <c r="AI70" i="83"/>
  <c r="AI70" i="90" s="1"/>
  <c r="AI90" i="83"/>
  <c r="AI90" i="90" s="1"/>
  <c r="AI130" i="83"/>
  <c r="AI130" i="90" s="1"/>
  <c r="AI152" i="83"/>
  <c r="AI178" i="83"/>
  <c r="AI178" i="90" s="1"/>
  <c r="AI270" i="83"/>
  <c r="AI270" i="90" s="1"/>
  <c r="AI284" i="83"/>
  <c r="AI346" i="83"/>
  <c r="AI346" i="90" s="1"/>
  <c r="AI254" i="83"/>
  <c r="AI254" i="90" s="1"/>
  <c r="AI274" i="83"/>
  <c r="AI274" i="90" s="1"/>
  <c r="AI206" i="83"/>
  <c r="AI206" i="90" s="1"/>
  <c r="AI260" i="83"/>
  <c r="AI188" i="83"/>
  <c r="AI308" i="83"/>
  <c r="AI364" i="83"/>
  <c r="AI388" i="83"/>
  <c r="AI230" i="83"/>
  <c r="AI230" i="90" s="1"/>
  <c r="AI374" i="83"/>
  <c r="AI374" i="90" s="1"/>
  <c r="AI166" i="83"/>
  <c r="AI166" i="90" s="1"/>
  <c r="AI278" i="83"/>
  <c r="AI278" i="90" s="1"/>
  <c r="AI44" i="83"/>
  <c r="AI288" i="83"/>
  <c r="AI190" i="83"/>
  <c r="AI190" i="90" s="1"/>
  <c r="AI300" i="83"/>
  <c r="AI66" i="83"/>
  <c r="AI66" i="90" s="1"/>
  <c r="AI140" i="83"/>
  <c r="AI76" i="83"/>
  <c r="AI248" i="83"/>
  <c r="AI58" i="83"/>
  <c r="AI58" i="90" s="1"/>
  <c r="AI118" i="83"/>
  <c r="AI118" i="90" s="1"/>
  <c r="AI176" i="83"/>
  <c r="AI410" i="83"/>
  <c r="AI410" i="90" s="1"/>
  <c r="AI124" i="83"/>
  <c r="AI94" i="83"/>
  <c r="AI94" i="90" s="1"/>
  <c r="AI126" i="83"/>
  <c r="AI126" i="90" s="1"/>
  <c r="AI366" i="83"/>
  <c r="AI366" i="90" s="1"/>
  <c r="AI338" i="83"/>
  <c r="AI338" i="90" s="1"/>
  <c r="AI250" i="83"/>
  <c r="AI250" i="90" s="1"/>
  <c r="AI268" i="83"/>
  <c r="AI46" i="83"/>
  <c r="AI46" i="90" s="1"/>
  <c r="AI402" i="83"/>
  <c r="AI402" i="90" s="1"/>
  <c r="AI78" i="83"/>
  <c r="AI78" i="90" s="1"/>
  <c r="AI318" i="83"/>
  <c r="AI318" i="90" s="1"/>
  <c r="AI226" i="83"/>
  <c r="AI226" i="90" s="1"/>
  <c r="AI262" i="83"/>
  <c r="AI262" i="90" s="1"/>
  <c r="AI332" i="83"/>
  <c r="AI198" i="83"/>
  <c r="AI198" i="90" s="1"/>
  <c r="AI84" i="83"/>
  <c r="AI88" i="83"/>
  <c r="AI290" i="83"/>
  <c r="AI290" i="90" s="1"/>
  <c r="AI222" i="83"/>
  <c r="AI222" i="90" s="1"/>
  <c r="AI336" i="83"/>
  <c r="AI370" i="83"/>
  <c r="AI370" i="90" s="1"/>
  <c r="AI116" i="83"/>
  <c r="AI102" i="83"/>
  <c r="AI102" i="90" s="1"/>
  <c r="AI164" i="83"/>
  <c r="AI244" i="83"/>
  <c r="AI196" i="83"/>
  <c r="AI378" i="83"/>
  <c r="AI378" i="90" s="1"/>
  <c r="AI328" i="83"/>
  <c r="AI356" i="83"/>
  <c r="AI146" i="83"/>
  <c r="AI146" i="90" s="1"/>
  <c r="AI56" i="83"/>
  <c r="AI134" i="83"/>
  <c r="AI134" i="90" s="1"/>
  <c r="AI304" i="83"/>
  <c r="AI160" i="83"/>
  <c r="AF30" i="83"/>
  <c r="AF26" i="83"/>
  <c r="AF22" i="83"/>
  <c r="AQ7" i="83"/>
  <c r="AQ11" i="83" s="1"/>
  <c r="BG14" i="83"/>
  <c r="AO11" i="83" s="1"/>
  <c r="AH32" i="83" l="1"/>
  <c r="AH34" i="83" l="1"/>
  <c r="AH34" i="90" s="1"/>
  <c r="AH26" i="83"/>
  <c r="AH26" i="90" s="1"/>
  <c r="AH30" i="83"/>
  <c r="AH30" i="90" s="1"/>
  <c r="AH36" i="83"/>
  <c r="AF18" i="83"/>
  <c r="U70" i="70" l="1"/>
  <c r="AB34" i="9" l="1"/>
  <c r="AB33" i="9"/>
  <c r="AB32" i="9"/>
  <c r="AF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L17" i="9"/>
  <c r="AR8" i="9"/>
  <c r="AE223" i="9" l="1"/>
  <c r="AE222" i="9"/>
  <c r="AD223" i="9"/>
  <c r="AD222" i="9"/>
  <c r="AE221" i="9"/>
  <c r="AD221" i="9"/>
  <c r="AE197" i="9"/>
  <c r="AE198" i="9"/>
  <c r="AD197" i="9"/>
  <c r="AD198" i="9"/>
  <c r="AE199" i="9"/>
  <c r="AD199" i="9"/>
  <c r="AE175" i="9"/>
  <c r="AD175" i="9"/>
  <c r="AE173" i="9"/>
  <c r="AE174" i="9"/>
  <c r="AD173" i="9"/>
  <c r="AD174" i="9"/>
  <c r="AE150" i="9"/>
  <c r="AD149" i="9"/>
  <c r="AD150" i="9"/>
  <c r="AD151" i="9"/>
  <c r="AE151" i="9"/>
  <c r="AE149" i="9"/>
  <c r="AE269" i="9"/>
  <c r="AD270" i="9"/>
  <c r="AD269" i="9"/>
  <c r="AE270" i="9"/>
  <c r="AE271" i="9"/>
  <c r="AD271" i="9"/>
  <c r="AE148" i="9"/>
  <c r="AD148" i="9"/>
  <c r="AE147" i="9"/>
  <c r="AD146" i="9"/>
  <c r="AD147" i="9"/>
  <c r="AE146" i="9"/>
  <c r="AE268" i="9"/>
  <c r="AD268" i="9"/>
  <c r="AE267" i="9"/>
  <c r="AE266" i="9"/>
  <c r="AD267" i="9"/>
  <c r="AD266" i="9"/>
  <c r="AE241" i="9"/>
  <c r="AD241" i="9"/>
  <c r="AE239" i="9"/>
  <c r="AE240" i="9"/>
  <c r="AD239" i="9"/>
  <c r="AD240" i="9"/>
  <c r="AE169" i="9"/>
  <c r="AD167" i="9"/>
  <c r="AD169" i="9"/>
  <c r="AE167" i="9"/>
  <c r="AD168" i="9"/>
  <c r="AE168" i="9"/>
  <c r="AE145" i="9"/>
  <c r="AD145" i="9"/>
  <c r="AD143" i="9"/>
  <c r="AD144" i="9"/>
  <c r="AE143" i="9"/>
  <c r="AE144" i="9"/>
  <c r="AE194" i="9"/>
  <c r="AD195" i="9"/>
  <c r="AD194" i="9"/>
  <c r="AE196" i="9"/>
  <c r="AD196" i="9"/>
  <c r="AE195" i="9"/>
  <c r="AE265" i="9"/>
  <c r="AD265" i="9"/>
  <c r="AE263" i="9"/>
  <c r="AE264" i="9"/>
  <c r="AD263" i="9"/>
  <c r="AD264" i="9"/>
  <c r="AE261" i="9"/>
  <c r="AD260" i="9"/>
  <c r="AD261" i="9"/>
  <c r="AE262" i="9"/>
  <c r="AD262" i="9"/>
  <c r="AE260" i="9"/>
  <c r="AD189" i="9"/>
  <c r="AE189" i="9"/>
  <c r="AE190" i="9"/>
  <c r="AE188" i="9"/>
  <c r="AD190" i="9"/>
  <c r="AD188" i="9"/>
  <c r="AE166" i="9"/>
  <c r="AE165" i="9"/>
  <c r="AD166" i="9"/>
  <c r="AD165" i="9"/>
  <c r="AD164" i="9"/>
  <c r="AE164" i="9"/>
  <c r="AE141" i="9"/>
  <c r="AD141" i="9"/>
  <c r="AE140" i="9"/>
  <c r="AE142" i="9"/>
  <c r="AD140" i="9"/>
  <c r="AD142" i="9"/>
  <c r="AE295" i="9"/>
  <c r="AE293" i="9"/>
  <c r="AD295" i="9"/>
  <c r="AD293" i="9"/>
  <c r="AD294" i="9"/>
  <c r="AE294" i="9"/>
  <c r="AD242" i="9"/>
  <c r="AE244" i="9"/>
  <c r="AE243" i="9"/>
  <c r="AD244" i="9"/>
  <c r="AD243" i="9"/>
  <c r="AE242" i="9"/>
  <c r="AE289" i="9"/>
  <c r="AD289" i="9"/>
  <c r="AE287" i="9"/>
  <c r="AE288" i="9"/>
  <c r="AD287" i="9"/>
  <c r="AD288" i="9"/>
  <c r="AE308" i="9"/>
  <c r="AD309" i="9"/>
  <c r="AD308" i="9"/>
  <c r="AE310" i="9"/>
  <c r="AD310" i="9"/>
  <c r="AE309" i="9"/>
  <c r="AE214" i="9"/>
  <c r="AE212" i="9"/>
  <c r="AD214" i="9"/>
  <c r="AD212" i="9"/>
  <c r="AD213" i="9"/>
  <c r="AE213" i="9"/>
  <c r="AD282" i="9"/>
  <c r="AE283" i="9"/>
  <c r="AD283" i="9"/>
  <c r="AE281" i="9"/>
  <c r="AE282" i="9"/>
  <c r="AD281" i="9"/>
  <c r="AE258" i="9"/>
  <c r="AE257" i="9"/>
  <c r="AD258" i="9"/>
  <c r="AD257" i="9"/>
  <c r="AE259" i="9"/>
  <c r="AD259" i="9"/>
  <c r="AE235" i="9"/>
  <c r="AD235" i="9"/>
  <c r="AE233" i="9"/>
  <c r="AE234" i="9"/>
  <c r="AD233" i="9"/>
  <c r="AD234" i="9"/>
  <c r="AD210" i="9"/>
  <c r="AD211" i="9"/>
  <c r="AE211" i="9"/>
  <c r="AE209" i="9"/>
  <c r="AE210" i="9"/>
  <c r="AD209" i="9"/>
  <c r="AE187" i="9"/>
  <c r="AE186" i="9"/>
  <c r="AD187" i="9"/>
  <c r="AD186" i="9"/>
  <c r="AE185" i="9"/>
  <c r="AD185" i="9"/>
  <c r="AD163" i="9"/>
  <c r="AE161" i="9"/>
  <c r="AD162" i="9"/>
  <c r="AD161" i="9"/>
  <c r="AE162" i="9"/>
  <c r="AE163" i="9"/>
  <c r="AE245" i="9"/>
  <c r="AD247" i="9"/>
  <c r="AD245" i="9"/>
  <c r="AE246" i="9"/>
  <c r="AD246" i="9"/>
  <c r="AE247" i="9"/>
  <c r="AD218" i="9"/>
  <c r="AE219" i="9"/>
  <c r="AE220" i="9"/>
  <c r="AD219" i="9"/>
  <c r="AD220" i="9"/>
  <c r="AE218" i="9"/>
  <c r="AE311" i="9"/>
  <c r="AD313" i="9"/>
  <c r="AD312" i="9"/>
  <c r="AE313" i="9"/>
  <c r="AE312" i="9"/>
  <c r="AD311" i="9"/>
  <c r="AD192" i="9"/>
  <c r="AE193" i="9"/>
  <c r="AD193" i="9"/>
  <c r="AE191" i="9"/>
  <c r="AE192" i="9"/>
  <c r="AD191" i="9"/>
  <c r="AE238" i="9"/>
  <c r="AE236" i="9"/>
  <c r="AD238" i="9"/>
  <c r="AD236" i="9"/>
  <c r="AE237" i="9"/>
  <c r="AD237" i="9"/>
  <c r="AE254" i="9"/>
  <c r="AD254" i="9"/>
  <c r="AE255" i="9"/>
  <c r="AE256" i="9"/>
  <c r="AD255" i="9"/>
  <c r="AD256" i="9"/>
  <c r="AE230" i="9"/>
  <c r="AD230" i="9"/>
  <c r="AE231" i="9"/>
  <c r="AE232" i="9"/>
  <c r="AD231" i="9"/>
  <c r="AD232" i="9"/>
  <c r="AE207" i="9"/>
  <c r="AD207" i="9"/>
  <c r="AE208" i="9"/>
  <c r="AE206" i="9"/>
  <c r="AD208" i="9"/>
  <c r="AD206" i="9"/>
  <c r="AE184" i="9"/>
  <c r="AD184" i="9"/>
  <c r="AE183" i="9"/>
  <c r="AE182" i="9"/>
  <c r="AD183" i="9"/>
  <c r="AD182" i="9"/>
  <c r="AD158" i="9"/>
  <c r="AD160" i="9"/>
  <c r="AD159" i="9"/>
  <c r="AE160" i="9"/>
  <c r="AE159" i="9"/>
  <c r="AE158" i="9"/>
  <c r="AE302" i="9"/>
  <c r="AD302" i="9"/>
  <c r="AE303" i="9"/>
  <c r="AE304" i="9"/>
  <c r="AD303" i="9"/>
  <c r="AD304" i="9"/>
  <c r="AD299" i="9"/>
  <c r="AE299" i="9"/>
  <c r="AE300" i="9"/>
  <c r="AE301" i="9"/>
  <c r="AD300" i="9"/>
  <c r="AD301" i="9"/>
  <c r="AE276" i="9"/>
  <c r="AD275" i="9"/>
  <c r="AD276" i="9"/>
  <c r="AE275" i="9"/>
  <c r="AD277" i="9"/>
  <c r="AE277" i="9"/>
  <c r="AE253" i="9"/>
  <c r="AE252" i="9"/>
  <c r="AD252" i="9"/>
  <c r="AE251" i="9"/>
  <c r="AD253" i="9"/>
  <c r="AD251" i="9"/>
  <c r="AE228" i="9"/>
  <c r="AE227" i="9"/>
  <c r="AD228" i="9"/>
  <c r="AD227" i="9"/>
  <c r="AE229" i="9"/>
  <c r="AD229" i="9"/>
  <c r="AE205" i="9"/>
  <c r="AE203" i="9"/>
  <c r="AD205" i="9"/>
  <c r="AD203" i="9"/>
  <c r="AE204" i="9"/>
  <c r="AD204" i="9"/>
  <c r="AE180" i="9"/>
  <c r="AD179" i="9"/>
  <c r="AD180" i="9"/>
  <c r="AE181" i="9"/>
  <c r="AD181" i="9"/>
  <c r="AE179" i="9"/>
  <c r="AE157" i="9"/>
  <c r="AD157" i="9"/>
  <c r="AD155" i="9"/>
  <c r="AE156" i="9"/>
  <c r="AE155" i="9"/>
  <c r="AD156" i="9"/>
  <c r="AE291" i="9"/>
  <c r="AD292" i="9"/>
  <c r="AD291" i="9"/>
  <c r="AD290" i="9"/>
  <c r="AE290" i="9"/>
  <c r="AE292" i="9"/>
  <c r="AE170" i="9"/>
  <c r="AD171" i="9"/>
  <c r="AD170" i="9"/>
  <c r="AE172" i="9"/>
  <c r="AD172" i="9"/>
  <c r="AE171" i="9"/>
  <c r="AE216" i="9"/>
  <c r="AD216" i="9"/>
  <c r="AE215" i="9"/>
  <c r="AE217" i="9"/>
  <c r="AD215" i="9"/>
  <c r="AD217" i="9"/>
  <c r="AE284" i="9"/>
  <c r="AE286" i="9"/>
  <c r="AD284" i="9"/>
  <c r="AD286" i="9"/>
  <c r="AE285" i="9"/>
  <c r="AD285" i="9"/>
  <c r="AD306" i="9"/>
  <c r="AE306" i="9"/>
  <c r="AE307" i="9"/>
  <c r="AE305" i="9"/>
  <c r="AD307" i="9"/>
  <c r="AD305" i="9"/>
  <c r="AE278" i="9"/>
  <c r="AD278" i="9"/>
  <c r="AE279" i="9"/>
  <c r="AE280" i="9"/>
  <c r="AD279" i="9"/>
  <c r="AD280" i="9"/>
  <c r="AE297" i="9"/>
  <c r="AD297" i="9"/>
  <c r="AD298" i="9"/>
  <c r="AE296" i="9"/>
  <c r="AE298" i="9"/>
  <c r="AD296" i="9"/>
  <c r="AE272" i="9"/>
  <c r="AD272" i="9"/>
  <c r="AE274" i="9"/>
  <c r="AE273" i="9"/>
  <c r="AD274" i="9"/>
  <c r="AD273" i="9"/>
  <c r="AE250" i="9"/>
  <c r="AE248" i="9"/>
  <c r="AD250" i="9"/>
  <c r="AD248" i="9"/>
  <c r="AE249" i="9"/>
  <c r="AD249" i="9"/>
  <c r="AD226" i="9"/>
  <c r="AE224" i="9"/>
  <c r="AE225" i="9"/>
  <c r="AD224" i="9"/>
  <c r="AD225" i="9"/>
  <c r="AE226" i="9"/>
  <c r="AE200" i="9"/>
  <c r="AD202" i="9"/>
  <c r="AD200" i="9"/>
  <c r="AE201" i="9"/>
  <c r="AD201" i="9"/>
  <c r="AE202" i="9"/>
  <c r="AE176" i="9"/>
  <c r="AE177" i="9"/>
  <c r="AD176" i="9"/>
  <c r="AD177" i="9"/>
  <c r="AE178" i="9"/>
  <c r="AD178" i="9"/>
  <c r="AD153" i="9"/>
  <c r="AD154" i="9"/>
  <c r="AD152" i="9"/>
  <c r="AE154" i="9"/>
  <c r="AE152" i="9"/>
  <c r="AE153" i="9"/>
  <c r="AS15" i="83"/>
  <c r="AL11" i="9"/>
  <c r="S142" i="70" s="1"/>
  <c r="L294" i="90"/>
  <c r="L294" i="83"/>
  <c r="L18" i="90"/>
  <c r="L18" i="83"/>
  <c r="L338" i="90"/>
  <c r="L338" i="83"/>
  <c r="L242" i="90"/>
  <c r="L242" i="83"/>
  <c r="L178" i="90"/>
  <c r="L178" i="83"/>
  <c r="L82" i="90"/>
  <c r="L82" i="83"/>
  <c r="L34" i="90"/>
  <c r="L34" i="83"/>
  <c r="L394" i="90"/>
  <c r="L394" i="83"/>
  <c r="L362" i="90"/>
  <c r="L362" i="83"/>
  <c r="L330" i="90"/>
  <c r="L330" i="83"/>
  <c r="L298" i="90"/>
  <c r="L298" i="83"/>
  <c r="L266" i="90"/>
  <c r="L266" i="83"/>
  <c r="L234" i="90"/>
  <c r="L234" i="83"/>
  <c r="L202" i="90"/>
  <c r="L202" i="83"/>
  <c r="L170" i="90"/>
  <c r="L170" i="83"/>
  <c r="L138" i="90"/>
  <c r="L138" i="83"/>
  <c r="L106" i="90"/>
  <c r="L106" i="83"/>
  <c r="L74" i="90"/>
  <c r="L74" i="83"/>
  <c r="L42" i="90"/>
  <c r="L42" i="83"/>
  <c r="L30" i="90"/>
  <c r="L30" i="83"/>
  <c r="L166" i="83"/>
  <c r="L166" i="90"/>
  <c r="L26" i="90"/>
  <c r="L26" i="83"/>
  <c r="L322" i="90"/>
  <c r="L322" i="83"/>
  <c r="L226" i="90"/>
  <c r="L226" i="83"/>
  <c r="L130" i="90"/>
  <c r="L130" i="83"/>
  <c r="L66" i="90"/>
  <c r="L66" i="83"/>
  <c r="AO28" i="9"/>
  <c r="AO26" i="9"/>
  <c r="AO27" i="9"/>
  <c r="AO29" i="9"/>
  <c r="AO30" i="9"/>
  <c r="AO31" i="9"/>
  <c r="AO33" i="9"/>
  <c r="AO34" i="9"/>
  <c r="L358" i="90"/>
  <c r="L358" i="83"/>
  <c r="L134" i="90"/>
  <c r="L134" i="83"/>
  <c r="L354" i="90"/>
  <c r="L354" i="83"/>
  <c r="L162" i="90"/>
  <c r="L162" i="83"/>
  <c r="AO20" i="9"/>
  <c r="AO21" i="9"/>
  <c r="AO22" i="9"/>
  <c r="L22" i="90"/>
  <c r="L22" i="83"/>
  <c r="L382" i="90"/>
  <c r="L382" i="83"/>
  <c r="L350" i="90"/>
  <c r="L350" i="83"/>
  <c r="L318" i="90"/>
  <c r="L318" i="83"/>
  <c r="L286" i="90"/>
  <c r="L286" i="83"/>
  <c r="L254" i="90"/>
  <c r="L254" i="83"/>
  <c r="L222" i="90"/>
  <c r="L222" i="83"/>
  <c r="L190" i="90"/>
  <c r="L190" i="83"/>
  <c r="L158" i="90"/>
  <c r="L158" i="83"/>
  <c r="L126" i="90"/>
  <c r="L126" i="83"/>
  <c r="L94" i="90"/>
  <c r="L94" i="83"/>
  <c r="L62" i="90"/>
  <c r="L62" i="83"/>
  <c r="L262" i="90"/>
  <c r="L262" i="83"/>
  <c r="L70" i="83"/>
  <c r="L70" i="90"/>
  <c r="L386" i="90"/>
  <c r="L386" i="83"/>
  <c r="L290" i="90"/>
  <c r="L290" i="83"/>
  <c r="L194" i="90"/>
  <c r="L194" i="83"/>
  <c r="L98" i="90"/>
  <c r="L98" i="83"/>
  <c r="AO23" i="9"/>
  <c r="AO24" i="9"/>
  <c r="AO25" i="9"/>
  <c r="L410" i="90"/>
  <c r="L410" i="83"/>
  <c r="L378" i="90"/>
  <c r="L378" i="83"/>
  <c r="L346" i="90"/>
  <c r="L346" i="83"/>
  <c r="L314" i="90"/>
  <c r="L314" i="83"/>
  <c r="L282" i="90"/>
  <c r="L282" i="83"/>
  <c r="L250" i="90"/>
  <c r="L250" i="83"/>
  <c r="L218" i="90"/>
  <c r="L218" i="83"/>
  <c r="L186" i="90"/>
  <c r="L186" i="83"/>
  <c r="L154" i="90"/>
  <c r="L154" i="83"/>
  <c r="L122" i="90"/>
  <c r="L122" i="83"/>
  <c r="L90" i="90"/>
  <c r="L90" i="83"/>
  <c r="L58" i="90"/>
  <c r="L58" i="83"/>
  <c r="L326" i="90"/>
  <c r="L326" i="83"/>
  <c r="L102" i="90"/>
  <c r="L102" i="83"/>
  <c r="L258" i="90"/>
  <c r="L258" i="83"/>
  <c r="AO17" i="9"/>
  <c r="AO18" i="9"/>
  <c r="AO19" i="9"/>
  <c r="L14" i="90"/>
  <c r="AL16" i="90" s="1"/>
  <c r="L14" i="83"/>
  <c r="AL14" i="83" s="1"/>
  <c r="BE14" i="83" s="1"/>
  <c r="L406" i="90"/>
  <c r="L406" i="83"/>
  <c r="L374" i="90"/>
  <c r="L374" i="83"/>
  <c r="L342" i="90"/>
  <c r="L342" i="83"/>
  <c r="L310" i="83"/>
  <c r="L310" i="90"/>
  <c r="L278" i="90"/>
  <c r="L278" i="83"/>
  <c r="L246" i="90"/>
  <c r="L246" i="83"/>
  <c r="L214" i="90"/>
  <c r="L214" i="83"/>
  <c r="L182" i="90"/>
  <c r="L182" i="83"/>
  <c r="L150" i="83"/>
  <c r="L150" i="90"/>
  <c r="L118" i="90"/>
  <c r="L118" i="83"/>
  <c r="L86" i="90"/>
  <c r="L86" i="83"/>
  <c r="L54" i="83"/>
  <c r="L54" i="90"/>
  <c r="L230" i="90"/>
  <c r="L230" i="83"/>
  <c r="L370" i="90"/>
  <c r="L370" i="83"/>
  <c r="L274" i="90"/>
  <c r="L274" i="83"/>
  <c r="L210" i="90"/>
  <c r="L210" i="83"/>
  <c r="L114" i="90"/>
  <c r="L114" i="83"/>
  <c r="L50" i="90"/>
  <c r="L50" i="83"/>
  <c r="L390" i="90"/>
  <c r="L390" i="83"/>
  <c r="L198" i="90"/>
  <c r="L198" i="83"/>
  <c r="L402" i="90"/>
  <c r="L402" i="83"/>
  <c r="L306" i="90"/>
  <c r="L306" i="83"/>
  <c r="L146" i="90"/>
  <c r="L146" i="83"/>
  <c r="L38" i="90"/>
  <c r="L38" i="83"/>
  <c r="L398" i="90"/>
  <c r="L398" i="83"/>
  <c r="L366" i="90"/>
  <c r="L366" i="83"/>
  <c r="L334" i="90"/>
  <c r="L334" i="83"/>
  <c r="L302" i="90"/>
  <c r="L302" i="83"/>
  <c r="L270" i="90"/>
  <c r="L270" i="83"/>
  <c r="L238" i="90"/>
  <c r="L238" i="83"/>
  <c r="L206" i="90"/>
  <c r="L206" i="83"/>
  <c r="L174" i="90"/>
  <c r="L174" i="83"/>
  <c r="L142" i="90"/>
  <c r="L142" i="83"/>
  <c r="L110" i="90"/>
  <c r="L110" i="83"/>
  <c r="L78" i="90"/>
  <c r="L78" i="83"/>
  <c r="L46" i="90"/>
  <c r="L46" i="83"/>
  <c r="AO16" i="9"/>
  <c r="AO15" i="9"/>
  <c r="AJ18" i="83" l="1"/>
  <c r="AJ18" i="90" s="1"/>
  <c r="AJ20" i="83"/>
  <c r="AJ14" i="83"/>
  <c r="AJ14" i="90" s="1"/>
  <c r="AJ16" i="83"/>
  <c r="AJ22" i="83"/>
  <c r="AJ22" i="90" s="1"/>
  <c r="AJ24" i="83"/>
  <c r="AH24" i="83"/>
  <c r="AH22" i="83"/>
  <c r="AH22" i="90" s="1"/>
  <c r="AJ24" i="90"/>
  <c r="AH24" i="90"/>
  <c r="AH20" i="83"/>
  <c r="AH18" i="83"/>
  <c r="AJ20" i="90"/>
  <c r="AH20" i="90"/>
  <c r="AH14" i="83"/>
  <c r="AH14" i="90" s="1"/>
  <c r="AY16" i="90"/>
  <c r="AJ16" i="90"/>
  <c r="AH16" i="90"/>
  <c r="AY36" i="90"/>
  <c r="AY28" i="90"/>
  <c r="AY32" i="90"/>
  <c r="AJ26" i="90"/>
  <c r="AJ38" i="90"/>
  <c r="AJ34" i="90"/>
  <c r="AL34" i="90"/>
  <c r="AM15" i="9"/>
  <c r="AM16" i="9"/>
  <c r="AM18" i="9"/>
  <c r="AM19" i="9"/>
  <c r="AM31" i="9"/>
  <c r="AM30" i="9"/>
  <c r="AM24" i="9"/>
  <c r="AM25" i="9"/>
  <c r="AM21" i="9"/>
  <c r="AM22" i="9"/>
  <c r="AM14" i="9"/>
  <c r="AM27" i="9"/>
  <c r="AM28" i="9"/>
  <c r="AK8" i="9"/>
  <c r="N14" i="90"/>
  <c r="N14" i="83"/>
  <c r="AS14" i="83" s="1"/>
  <c r="AY176" i="90"/>
  <c r="AY400" i="90"/>
  <c r="AY308" i="90"/>
  <c r="AY184" i="90"/>
  <c r="AY312" i="90"/>
  <c r="AY408" i="90"/>
  <c r="AY60" i="90"/>
  <c r="AY284" i="90"/>
  <c r="AY292" i="90"/>
  <c r="AY192" i="90"/>
  <c r="AY356" i="90"/>
  <c r="AY132" i="90"/>
  <c r="AY300" i="90"/>
  <c r="AY244" i="90"/>
  <c r="AW30" i="90"/>
  <c r="AI32" i="90" s="1"/>
  <c r="AW30" i="83"/>
  <c r="AY80" i="90"/>
  <c r="AY304" i="90"/>
  <c r="AY52" i="90"/>
  <c r="AY372" i="90"/>
  <c r="AY88" i="90"/>
  <c r="AY260" i="90"/>
  <c r="AY188" i="90"/>
  <c r="AY96" i="90"/>
  <c r="AY320" i="90"/>
  <c r="AY204" i="90"/>
  <c r="AW18" i="90"/>
  <c r="AI20" i="90" s="1"/>
  <c r="AW18" i="83"/>
  <c r="AY208" i="90"/>
  <c r="AY404" i="90"/>
  <c r="AY216" i="90"/>
  <c r="AY92" i="90"/>
  <c r="AY412" i="90"/>
  <c r="AY100" i="90"/>
  <c r="AY224" i="90"/>
  <c r="AY136" i="90"/>
  <c r="AW14" i="90"/>
  <c r="AI16" i="90" s="1"/>
  <c r="AI14" i="83"/>
  <c r="AY228" i="90"/>
  <c r="AY108" i="90"/>
  <c r="AY332" i="90"/>
  <c r="AW38" i="90"/>
  <c r="AI40" i="90" s="1"/>
  <c r="AW38" i="83"/>
  <c r="AY112" i="90"/>
  <c r="AY40" i="90"/>
  <c r="AY116" i="90"/>
  <c r="AY120" i="90"/>
  <c r="AY344" i="90"/>
  <c r="AY104" i="90"/>
  <c r="AY316" i="90"/>
  <c r="AY388" i="90"/>
  <c r="AY128" i="90"/>
  <c r="AY352" i="90"/>
  <c r="AY236" i="90"/>
  <c r="AY84" i="90"/>
  <c r="AY340" i="90"/>
  <c r="AW26" i="90"/>
  <c r="AI28" i="90" s="1"/>
  <c r="AW26" i="83"/>
  <c r="AY336" i="90"/>
  <c r="AY200" i="90"/>
  <c r="AY232" i="90"/>
  <c r="AY152" i="90"/>
  <c r="AY248" i="90"/>
  <c r="AY220" i="90"/>
  <c r="AY72" i="90"/>
  <c r="AY256" i="90"/>
  <c r="AY324" i="90"/>
  <c r="AY140" i="90"/>
  <c r="AY364" i="90"/>
  <c r="AW22" i="90"/>
  <c r="AI24" i="90" s="1"/>
  <c r="AW22" i="83"/>
  <c r="AY240" i="90"/>
  <c r="AY212" i="90"/>
  <c r="AY56" i="90"/>
  <c r="AY328" i="90"/>
  <c r="AY124" i="90"/>
  <c r="AY348" i="90"/>
  <c r="AY196" i="90"/>
  <c r="AY160" i="90"/>
  <c r="AY360" i="90"/>
  <c r="AY44" i="90"/>
  <c r="AY268" i="90"/>
  <c r="AY180" i="90"/>
  <c r="AW34" i="90"/>
  <c r="AI36" i="90" s="1"/>
  <c r="AW34" i="83"/>
  <c r="AY144" i="90"/>
  <c r="AY368" i="90"/>
  <c r="AY148" i="90"/>
  <c r="AY392" i="90"/>
  <c r="AY376" i="90"/>
  <c r="AY252" i="90"/>
  <c r="AY64" i="90"/>
  <c r="AY384" i="90"/>
  <c r="AY164" i="90"/>
  <c r="AY68" i="90"/>
  <c r="AY172" i="90"/>
  <c r="AY48" i="90"/>
  <c r="AY272" i="90"/>
  <c r="AY276" i="90"/>
  <c r="AY280" i="90"/>
  <c r="AY156" i="90"/>
  <c r="AY380" i="90"/>
  <c r="AY264" i="90"/>
  <c r="AY288" i="90"/>
  <c r="AY168" i="90"/>
  <c r="AY76" i="90"/>
  <c r="AY396" i="90"/>
  <c r="AY296" i="90"/>
  <c r="AH18" i="90" l="1"/>
  <c r="L5" i="83"/>
  <c r="BE38" i="83"/>
  <c r="AL38" i="90"/>
  <c r="AI32" i="83"/>
  <c r="AI30" i="83"/>
  <c r="AI30" i="90" s="1"/>
  <c r="AI24" i="83"/>
  <c r="AI22" i="83"/>
  <c r="AI22" i="90" s="1"/>
  <c r="AI34" i="83"/>
  <c r="AI34" i="90" s="1"/>
  <c r="AI36" i="83"/>
  <c r="AI20" i="83"/>
  <c r="AI18" i="83"/>
  <c r="AI18" i="90" s="1"/>
  <c r="AI40" i="83"/>
  <c r="AI38" i="83"/>
  <c r="AI38" i="90" s="1"/>
  <c r="AI28" i="83"/>
  <c r="AI26" i="83"/>
  <c r="AI26" i="90" s="1"/>
  <c r="BE34" i="83"/>
  <c r="L7" i="90"/>
  <c r="AL14" i="90"/>
  <c r="L6" i="83"/>
  <c r="L8" i="90"/>
  <c r="L6" i="90"/>
  <c r="L5" i="90"/>
  <c r="L7" i="83"/>
  <c r="AY20" i="90"/>
  <c r="AL11" i="90" s="1"/>
  <c r="AQ8" i="9"/>
  <c r="T67" i="70" l="1"/>
  <c r="AH67" i="70" s="1"/>
  <c r="T60" i="70"/>
  <c r="AQ7" i="9"/>
  <c r="AK218" i="70"/>
  <c r="AB68" i="70" l="1"/>
  <c r="AH68" i="70" s="1"/>
  <c r="AY6" i="83"/>
  <c r="AM116" i="70" s="1"/>
  <c r="S118" i="70" s="1"/>
  <c r="AK125" i="70" s="1"/>
  <c r="BB6" i="83"/>
  <c r="AI93" i="70" l="1"/>
  <c r="AI95" i="70"/>
  <c r="T106" i="70" l="1"/>
  <c r="T98" i="70"/>
  <c r="AK103" i="70" s="1"/>
  <c r="AR7" i="9"/>
  <c r="AK11" i="9" l="1"/>
  <c r="BE6" i="83"/>
  <c r="AL11" i="83" s="1"/>
  <c r="AI147" i="70" l="1"/>
  <c r="AK181" i="70" s="1"/>
  <c r="AK228" i="70" s="1"/>
  <c r="AI150" i="70"/>
  <c r="AK153" i="70" s="1"/>
  <c r="AK227" i="70" l="1"/>
  <c r="AR5" i="16" l="1"/>
  <c r="AR6" i="16"/>
  <c r="AR7" i="16"/>
  <c r="AR8" i="16"/>
  <c r="AR9" i="16"/>
  <c r="AR10" i="16"/>
  <c r="AR11" i="16"/>
  <c r="AR12" i="16"/>
  <c r="AR13" i="16"/>
  <c r="AR14" i="16"/>
  <c r="AR15" i="16"/>
  <c r="AR16" i="16"/>
  <c r="AR17" i="16"/>
  <c r="AR18" i="16"/>
  <c r="AR19" i="16"/>
  <c r="AR20" i="16"/>
  <c r="AR21" i="16"/>
  <c r="AR22" i="16"/>
  <c r="P28" i="90" l="1"/>
  <c r="R28" i="90" s="1"/>
  <c r="P400" i="90"/>
  <c r="R400" i="90" s="1"/>
  <c r="P368" i="90"/>
  <c r="R368" i="90" s="1"/>
  <c r="P336" i="90"/>
  <c r="R336" i="90" s="1"/>
  <c r="P304" i="90"/>
  <c r="R304" i="90" s="1"/>
  <c r="P272" i="90"/>
  <c r="R272" i="90" s="1"/>
  <c r="P240" i="90"/>
  <c r="R240" i="90" s="1"/>
  <c r="P208" i="90"/>
  <c r="R208" i="90" s="1"/>
  <c r="P176" i="90"/>
  <c r="R176" i="90" s="1"/>
  <c r="P144" i="90"/>
  <c r="R144" i="90" s="1"/>
  <c r="P112" i="90"/>
  <c r="R112" i="90" s="1"/>
  <c r="O398" i="90"/>
  <c r="R398" i="90" s="1"/>
  <c r="O366" i="90"/>
  <c r="R366" i="90" s="1"/>
  <c r="O334" i="90"/>
  <c r="R334" i="90" s="1"/>
  <c r="O302" i="90"/>
  <c r="R302" i="90" s="1"/>
  <c r="O270" i="90"/>
  <c r="R270" i="90" s="1"/>
  <c r="O238" i="90"/>
  <c r="R238" i="90" s="1"/>
  <c r="O206" i="90"/>
  <c r="R206" i="90" s="1"/>
  <c r="O174" i="90"/>
  <c r="R174" i="90" s="1"/>
  <c r="O142" i="90"/>
  <c r="R142" i="90" s="1"/>
  <c r="O110" i="90"/>
  <c r="R110" i="90" s="1"/>
  <c r="P400" i="83"/>
  <c r="P368" i="83"/>
  <c r="P336" i="83"/>
  <c r="P304" i="83"/>
  <c r="P272" i="83"/>
  <c r="P240" i="83"/>
  <c r="P208" i="83"/>
  <c r="P176" i="83"/>
  <c r="P144" i="83"/>
  <c r="P112" i="83"/>
  <c r="O398" i="83"/>
  <c r="BC398" i="83" s="1"/>
  <c r="O366" i="83"/>
  <c r="BC366" i="83" s="1"/>
  <c r="O334" i="83"/>
  <c r="BC334" i="83" s="1"/>
  <c r="O302" i="83"/>
  <c r="O270" i="83"/>
  <c r="O238" i="83"/>
  <c r="BC238" i="83" s="1"/>
  <c r="O206" i="83"/>
  <c r="BC206" i="83" s="1"/>
  <c r="O174" i="83"/>
  <c r="BC174" i="83" s="1"/>
  <c r="O142" i="83"/>
  <c r="BC142" i="83" s="1"/>
  <c r="O110" i="83"/>
  <c r="BC110" i="83" s="1"/>
  <c r="P384" i="90"/>
  <c r="R384" i="90" s="1"/>
  <c r="P352" i="90"/>
  <c r="R352" i="90" s="1"/>
  <c r="P320" i="90"/>
  <c r="R320" i="90" s="1"/>
  <c r="P288" i="90"/>
  <c r="R288" i="90" s="1"/>
  <c r="P256" i="90"/>
  <c r="R256" i="90" s="1"/>
  <c r="P224" i="90"/>
  <c r="R224" i="90" s="1"/>
  <c r="P192" i="90"/>
  <c r="R192" i="90" s="1"/>
  <c r="P160" i="90"/>
  <c r="R160" i="90" s="1"/>
  <c r="P128" i="90"/>
  <c r="R128" i="90" s="1"/>
  <c r="P96" i="90"/>
  <c r="R96" i="90" s="1"/>
  <c r="O382" i="90"/>
  <c r="R382" i="90" s="1"/>
  <c r="O350" i="90"/>
  <c r="R350" i="90" s="1"/>
  <c r="O318" i="90"/>
  <c r="R318" i="90" s="1"/>
  <c r="O286" i="90"/>
  <c r="R286" i="90" s="1"/>
  <c r="O254" i="90"/>
  <c r="R254" i="90" s="1"/>
  <c r="O222" i="90"/>
  <c r="R222" i="90" s="1"/>
  <c r="O190" i="90"/>
  <c r="R190" i="90" s="1"/>
  <c r="O158" i="90"/>
  <c r="R158" i="90" s="1"/>
  <c r="O126" i="90"/>
  <c r="R126" i="90" s="1"/>
  <c r="P384" i="83"/>
  <c r="P352" i="83"/>
  <c r="P320" i="83"/>
  <c r="P288" i="83"/>
  <c r="P256" i="83"/>
  <c r="P224" i="83"/>
  <c r="P192" i="83"/>
  <c r="P160" i="83"/>
  <c r="P128" i="83"/>
  <c r="O382" i="83"/>
  <c r="BC382" i="83" s="1"/>
  <c r="O350" i="83"/>
  <c r="BC350" i="83" s="1"/>
  <c r="O318" i="83"/>
  <c r="BC318" i="83" s="1"/>
  <c r="O286" i="83"/>
  <c r="O254" i="83"/>
  <c r="BC254" i="83" s="1"/>
  <c r="O222" i="83"/>
  <c r="O190" i="83"/>
  <c r="O158" i="83"/>
  <c r="BC158" i="83" s="1"/>
  <c r="O126" i="83"/>
  <c r="BC126" i="83" s="1"/>
  <c r="P80" i="90"/>
  <c r="R80" i="90" s="1"/>
  <c r="P48" i="90"/>
  <c r="R48" i="90" s="1"/>
  <c r="P20" i="90"/>
  <c r="R20" i="90" s="1"/>
  <c r="O78" i="90"/>
  <c r="R78" i="90" s="1"/>
  <c r="O46" i="90"/>
  <c r="R46" i="90" s="1"/>
  <c r="O18" i="90"/>
  <c r="R18" i="90" s="1"/>
  <c r="P80" i="83"/>
  <c r="P48" i="83"/>
  <c r="P20" i="83"/>
  <c r="O78" i="83"/>
  <c r="BC78" i="83" s="1"/>
  <c r="O46" i="83"/>
  <c r="BC46" i="83" s="1"/>
  <c r="O18" i="83"/>
  <c r="P64" i="90"/>
  <c r="R64" i="90" s="1"/>
  <c r="P32" i="90"/>
  <c r="R32" i="90" s="1"/>
  <c r="O94" i="90"/>
  <c r="R94" i="90" s="1"/>
  <c r="O62" i="90"/>
  <c r="R62" i="90" s="1"/>
  <c r="O30" i="90"/>
  <c r="R30" i="90" s="1"/>
  <c r="P96" i="83"/>
  <c r="P64" i="83"/>
  <c r="P32" i="83"/>
  <c r="O94" i="83"/>
  <c r="BC94" i="83" s="1"/>
  <c r="O62" i="83"/>
  <c r="BC62" i="83" s="1"/>
  <c r="O30" i="83"/>
  <c r="BC30" i="83" s="1"/>
  <c r="O402" i="90"/>
  <c r="R402" i="90" s="1"/>
  <c r="O370" i="90"/>
  <c r="R370" i="90" s="1"/>
  <c r="O338" i="90"/>
  <c r="R338" i="90" s="1"/>
  <c r="O306" i="90"/>
  <c r="R306" i="90" s="1"/>
  <c r="O274" i="90"/>
  <c r="R274" i="90" s="1"/>
  <c r="O242" i="90"/>
  <c r="R242" i="90" s="1"/>
  <c r="O210" i="90"/>
  <c r="R210" i="90" s="1"/>
  <c r="O178" i="90"/>
  <c r="R178" i="90" s="1"/>
  <c r="O146" i="90"/>
  <c r="R146" i="90" s="1"/>
  <c r="O114" i="90"/>
  <c r="R114" i="90" s="1"/>
  <c r="O82" i="90"/>
  <c r="R82" i="90" s="1"/>
  <c r="P404" i="83"/>
  <c r="P372" i="83"/>
  <c r="P340" i="83"/>
  <c r="P308" i="83"/>
  <c r="P276" i="83"/>
  <c r="P244" i="83"/>
  <c r="P212" i="83"/>
  <c r="P180" i="83"/>
  <c r="P148" i="83"/>
  <c r="P116" i="83"/>
  <c r="P84" i="83"/>
  <c r="O402" i="83"/>
  <c r="BC402" i="83" s="1"/>
  <c r="O370" i="83"/>
  <c r="BC370" i="83" s="1"/>
  <c r="O338" i="83"/>
  <c r="BC338" i="83" s="1"/>
  <c r="O306" i="83"/>
  <c r="BC306" i="83" s="1"/>
  <c r="O274" i="83"/>
  <c r="BC274" i="83" s="1"/>
  <c r="O242" i="83"/>
  <c r="O210" i="83"/>
  <c r="BC210" i="83" s="1"/>
  <c r="O178" i="83"/>
  <c r="BC178" i="83" s="1"/>
  <c r="O146" i="83"/>
  <c r="BC146" i="83" s="1"/>
  <c r="O114" i="83"/>
  <c r="BC114" i="83" s="1"/>
  <c r="O82" i="83"/>
  <c r="BC82" i="83" s="1"/>
  <c r="P388" i="90"/>
  <c r="R388" i="90" s="1"/>
  <c r="P356" i="90"/>
  <c r="R356" i="90" s="1"/>
  <c r="P324" i="90"/>
  <c r="R324" i="90" s="1"/>
  <c r="P292" i="90"/>
  <c r="R292" i="90" s="1"/>
  <c r="P260" i="90"/>
  <c r="R260" i="90" s="1"/>
  <c r="P228" i="90"/>
  <c r="R228" i="90" s="1"/>
  <c r="P196" i="90"/>
  <c r="R196" i="90" s="1"/>
  <c r="P164" i="90"/>
  <c r="R164" i="90" s="1"/>
  <c r="P132" i="90"/>
  <c r="R132" i="90" s="1"/>
  <c r="P100" i="90"/>
  <c r="R100" i="90" s="1"/>
  <c r="P68" i="90"/>
  <c r="R68" i="90" s="1"/>
  <c r="O386" i="90"/>
  <c r="R386" i="90" s="1"/>
  <c r="O354" i="90"/>
  <c r="R354" i="90" s="1"/>
  <c r="O322" i="90"/>
  <c r="R322" i="90" s="1"/>
  <c r="O290" i="90"/>
  <c r="R290" i="90" s="1"/>
  <c r="O258" i="90"/>
  <c r="R258" i="90" s="1"/>
  <c r="O226" i="90"/>
  <c r="R226" i="90" s="1"/>
  <c r="O194" i="90"/>
  <c r="R194" i="90" s="1"/>
  <c r="O162" i="90"/>
  <c r="R162" i="90" s="1"/>
  <c r="O130" i="90"/>
  <c r="R130" i="90" s="1"/>
  <c r="O98" i="90"/>
  <c r="R98" i="90" s="1"/>
  <c r="O66" i="90"/>
  <c r="R66" i="90" s="1"/>
  <c r="P388" i="83"/>
  <c r="P356" i="83"/>
  <c r="P324" i="83"/>
  <c r="P292" i="83"/>
  <c r="P260" i="83"/>
  <c r="P228" i="83"/>
  <c r="P196" i="83"/>
  <c r="P164" i="83"/>
  <c r="P132" i="83"/>
  <c r="P100" i="83"/>
  <c r="P68" i="83"/>
  <c r="O386" i="83"/>
  <c r="BC386" i="83" s="1"/>
  <c r="O354" i="83"/>
  <c r="O322" i="83"/>
  <c r="BC322" i="83" s="1"/>
  <c r="O290" i="83"/>
  <c r="BC290" i="83" s="1"/>
  <c r="O258" i="83"/>
  <c r="BC258" i="83" s="1"/>
  <c r="O226" i="83"/>
  <c r="BC226" i="83" s="1"/>
  <c r="O194" i="83"/>
  <c r="BC194" i="83" s="1"/>
  <c r="O162" i="83"/>
  <c r="BC162" i="83" s="1"/>
  <c r="O130" i="83"/>
  <c r="BC130" i="83" s="1"/>
  <c r="O98" i="83"/>
  <c r="O66" i="83"/>
  <c r="BC66" i="83" s="1"/>
  <c r="P404" i="90"/>
  <c r="R404" i="90" s="1"/>
  <c r="P372" i="90"/>
  <c r="R372" i="90" s="1"/>
  <c r="P340" i="90"/>
  <c r="R340" i="90" s="1"/>
  <c r="P308" i="90"/>
  <c r="R308" i="90" s="1"/>
  <c r="P276" i="90"/>
  <c r="R276" i="90" s="1"/>
  <c r="P244" i="90"/>
  <c r="R244" i="90" s="1"/>
  <c r="P212" i="90"/>
  <c r="R212" i="90" s="1"/>
  <c r="P180" i="90"/>
  <c r="R180" i="90" s="1"/>
  <c r="P148" i="90"/>
  <c r="R148" i="90" s="1"/>
  <c r="P116" i="90"/>
  <c r="R116" i="90" s="1"/>
  <c r="P84" i="90"/>
  <c r="R84" i="90" s="1"/>
  <c r="O50" i="83"/>
  <c r="BC50" i="83" s="1"/>
  <c r="P36" i="90"/>
  <c r="R36" i="90" s="1"/>
  <c r="P24" i="90"/>
  <c r="R24" i="90" s="1"/>
  <c r="O34" i="90"/>
  <c r="R34" i="90" s="1"/>
  <c r="O22" i="90"/>
  <c r="R22" i="90" s="1"/>
  <c r="P36" i="83"/>
  <c r="P24" i="83"/>
  <c r="O34" i="83"/>
  <c r="BC34" i="83" s="1"/>
  <c r="O22" i="83"/>
  <c r="P52" i="90"/>
  <c r="R52" i="90" s="1"/>
  <c r="O50" i="90"/>
  <c r="R50" i="90" s="1"/>
  <c r="P52" i="83"/>
  <c r="O406" i="90"/>
  <c r="R406" i="90" s="1"/>
  <c r="O374" i="90"/>
  <c r="R374" i="90" s="1"/>
  <c r="O342" i="90"/>
  <c r="R342" i="90" s="1"/>
  <c r="O310" i="90"/>
  <c r="R310" i="90" s="1"/>
  <c r="O278" i="90"/>
  <c r="R278" i="90" s="1"/>
  <c r="O246" i="90"/>
  <c r="R246" i="90" s="1"/>
  <c r="O214" i="90"/>
  <c r="R214" i="90" s="1"/>
  <c r="O182" i="90"/>
  <c r="R182" i="90" s="1"/>
  <c r="O150" i="90"/>
  <c r="R150" i="90" s="1"/>
  <c r="O118" i="90"/>
  <c r="R118" i="90" s="1"/>
  <c r="O86" i="90"/>
  <c r="R86" i="90" s="1"/>
  <c r="O54" i="90"/>
  <c r="R54" i="90" s="1"/>
  <c r="O410" i="90"/>
  <c r="R410" i="90" s="1"/>
  <c r="O378" i="90"/>
  <c r="R378" i="90" s="1"/>
  <c r="O346" i="90"/>
  <c r="R346" i="90" s="1"/>
  <c r="O314" i="90"/>
  <c r="R314" i="90" s="1"/>
  <c r="O282" i="90"/>
  <c r="R282" i="90" s="1"/>
  <c r="O250" i="90"/>
  <c r="R250" i="90" s="1"/>
  <c r="O218" i="90"/>
  <c r="R218" i="90" s="1"/>
  <c r="O186" i="90"/>
  <c r="R186" i="90" s="1"/>
  <c r="O154" i="90"/>
  <c r="R154" i="90" s="1"/>
  <c r="P408" i="83"/>
  <c r="P376" i="83"/>
  <c r="P344" i="83"/>
  <c r="P312" i="83"/>
  <c r="P280" i="83"/>
  <c r="P248" i="83"/>
  <c r="P216" i="83"/>
  <c r="P184" i="83"/>
  <c r="P152" i="83"/>
  <c r="P120" i="83"/>
  <c r="P88" i="83"/>
  <c r="P56" i="83"/>
  <c r="P412" i="83"/>
  <c r="P380" i="83"/>
  <c r="P348" i="83"/>
  <c r="P316" i="83"/>
  <c r="P284" i="83"/>
  <c r="P252" i="83"/>
  <c r="P220" i="83"/>
  <c r="P188" i="83"/>
  <c r="P156" i="83"/>
  <c r="O406" i="83"/>
  <c r="BC406" i="83" s="1"/>
  <c r="O374" i="83"/>
  <c r="BC374" i="83" s="1"/>
  <c r="O342" i="83"/>
  <c r="BC342" i="83" s="1"/>
  <c r="O310" i="83"/>
  <c r="BC310" i="83" s="1"/>
  <c r="O278" i="83"/>
  <c r="BC278" i="83" s="1"/>
  <c r="O246" i="83"/>
  <c r="BC246" i="83" s="1"/>
  <c r="O214" i="83"/>
  <c r="BC214" i="83" s="1"/>
  <c r="O182" i="83"/>
  <c r="BC182" i="83" s="1"/>
  <c r="O150" i="83"/>
  <c r="O118" i="83"/>
  <c r="BC118" i="83" s="1"/>
  <c r="O86" i="83"/>
  <c r="BC86" i="83" s="1"/>
  <c r="O54" i="83"/>
  <c r="BC54" i="83" s="1"/>
  <c r="O410" i="83"/>
  <c r="BC410" i="83" s="1"/>
  <c r="O378" i="83"/>
  <c r="BC378" i="83" s="1"/>
  <c r="O346" i="83"/>
  <c r="BC346" i="83" s="1"/>
  <c r="O314" i="83"/>
  <c r="BC314" i="83" s="1"/>
  <c r="O282" i="83"/>
  <c r="BC282" i="83" s="1"/>
  <c r="O250" i="83"/>
  <c r="BC250" i="83" s="1"/>
  <c r="O218" i="83"/>
  <c r="BC218" i="83" s="1"/>
  <c r="O186" i="83"/>
  <c r="BC186" i="83" s="1"/>
  <c r="O154" i="83"/>
  <c r="BC154" i="83" s="1"/>
  <c r="O390" i="90"/>
  <c r="R390" i="90" s="1"/>
  <c r="O358" i="90"/>
  <c r="R358" i="90" s="1"/>
  <c r="O326" i="90"/>
  <c r="R326" i="90" s="1"/>
  <c r="O294" i="90"/>
  <c r="R294" i="90" s="1"/>
  <c r="O262" i="90"/>
  <c r="R262" i="90" s="1"/>
  <c r="O230" i="90"/>
  <c r="R230" i="90" s="1"/>
  <c r="O198" i="90"/>
  <c r="R198" i="90" s="1"/>
  <c r="O166" i="90"/>
  <c r="R166" i="90" s="1"/>
  <c r="O134" i="90"/>
  <c r="R134" i="90" s="1"/>
  <c r="O102" i="90"/>
  <c r="R102" i="90" s="1"/>
  <c r="O70" i="90"/>
  <c r="R70" i="90" s="1"/>
  <c r="O38" i="90"/>
  <c r="R38" i="90" s="1"/>
  <c r="P396" i="90"/>
  <c r="R396" i="90" s="1"/>
  <c r="P364" i="90"/>
  <c r="R364" i="90" s="1"/>
  <c r="P332" i="90"/>
  <c r="R332" i="90" s="1"/>
  <c r="P300" i="90"/>
  <c r="R300" i="90" s="1"/>
  <c r="P268" i="90"/>
  <c r="R268" i="90" s="1"/>
  <c r="P236" i="90"/>
  <c r="R236" i="90" s="1"/>
  <c r="P204" i="90"/>
  <c r="R204" i="90" s="1"/>
  <c r="P172" i="90"/>
  <c r="R172" i="90" s="1"/>
  <c r="P140" i="90"/>
  <c r="R140" i="90" s="1"/>
  <c r="P392" i="90"/>
  <c r="R392" i="90" s="1"/>
  <c r="P360" i="90"/>
  <c r="R360" i="90" s="1"/>
  <c r="P328" i="90"/>
  <c r="R328" i="90" s="1"/>
  <c r="P296" i="90"/>
  <c r="R296" i="90" s="1"/>
  <c r="P264" i="90"/>
  <c r="R264" i="90" s="1"/>
  <c r="P232" i="90"/>
  <c r="R232" i="90" s="1"/>
  <c r="P200" i="90"/>
  <c r="R200" i="90" s="1"/>
  <c r="P168" i="90"/>
  <c r="R168" i="90" s="1"/>
  <c r="P136" i="90"/>
  <c r="R136" i="90" s="1"/>
  <c r="P104" i="90"/>
  <c r="R104" i="90" s="1"/>
  <c r="P72" i="90"/>
  <c r="R72" i="90" s="1"/>
  <c r="P40" i="90"/>
  <c r="R40" i="90" s="1"/>
  <c r="O394" i="90"/>
  <c r="R394" i="90" s="1"/>
  <c r="O362" i="90"/>
  <c r="R362" i="90" s="1"/>
  <c r="O330" i="90"/>
  <c r="R330" i="90" s="1"/>
  <c r="O298" i="90"/>
  <c r="R298" i="90" s="1"/>
  <c r="O266" i="90"/>
  <c r="R266" i="90" s="1"/>
  <c r="O234" i="90"/>
  <c r="R234" i="90" s="1"/>
  <c r="O202" i="90"/>
  <c r="R202" i="90" s="1"/>
  <c r="O170" i="90"/>
  <c r="R170" i="90" s="1"/>
  <c r="O138" i="90"/>
  <c r="R138" i="90" s="1"/>
  <c r="P392" i="83"/>
  <c r="P360" i="83"/>
  <c r="P328" i="83"/>
  <c r="P296" i="83"/>
  <c r="P264" i="83"/>
  <c r="P232" i="83"/>
  <c r="P200" i="83"/>
  <c r="P168" i="83"/>
  <c r="P136" i="83"/>
  <c r="P104" i="83"/>
  <c r="P72" i="83"/>
  <c r="P40" i="83"/>
  <c r="P396" i="83"/>
  <c r="P364" i="83"/>
  <c r="P332" i="83"/>
  <c r="P300" i="83"/>
  <c r="P268" i="83"/>
  <c r="P236" i="83"/>
  <c r="P204" i="83"/>
  <c r="P172" i="83"/>
  <c r="P140" i="83"/>
  <c r="O390" i="83"/>
  <c r="BC390" i="83" s="1"/>
  <c r="O358" i="83"/>
  <c r="BC358" i="83" s="1"/>
  <c r="O326" i="83"/>
  <c r="BC326" i="83" s="1"/>
  <c r="O294" i="83"/>
  <c r="BC294" i="83" s="1"/>
  <c r="O262" i="83"/>
  <c r="BC262" i="83" s="1"/>
  <c r="O230" i="83"/>
  <c r="BC230" i="83" s="1"/>
  <c r="O198" i="83"/>
  <c r="BC198" i="83" s="1"/>
  <c r="O166" i="83"/>
  <c r="BC166" i="83" s="1"/>
  <c r="O134" i="83"/>
  <c r="BC134" i="83" s="1"/>
  <c r="O102" i="83"/>
  <c r="BC102" i="83" s="1"/>
  <c r="O70" i="83"/>
  <c r="BC70" i="83" s="1"/>
  <c r="O38" i="83"/>
  <c r="BC38" i="83" s="1"/>
  <c r="O394" i="83"/>
  <c r="BC394" i="83" s="1"/>
  <c r="O362" i="83"/>
  <c r="BC362" i="83" s="1"/>
  <c r="O330" i="83"/>
  <c r="BC330" i="83" s="1"/>
  <c r="O298" i="83"/>
  <c r="BC298" i="83" s="1"/>
  <c r="O266" i="83"/>
  <c r="BC266" i="83" s="1"/>
  <c r="O234" i="83"/>
  <c r="BC234" i="83" s="1"/>
  <c r="O202" i="83"/>
  <c r="BC202" i="83" s="1"/>
  <c r="O170" i="83"/>
  <c r="BC170" i="83" s="1"/>
  <c r="O138" i="83"/>
  <c r="BC138" i="83" s="1"/>
  <c r="P408" i="90"/>
  <c r="R408" i="90" s="1"/>
  <c r="P376" i="90"/>
  <c r="R376" i="90" s="1"/>
  <c r="P344" i="90"/>
  <c r="R344" i="90" s="1"/>
  <c r="P312" i="90"/>
  <c r="R312" i="90" s="1"/>
  <c r="P280" i="90"/>
  <c r="R280" i="90" s="1"/>
  <c r="P248" i="90"/>
  <c r="R248" i="90" s="1"/>
  <c r="P216" i="90"/>
  <c r="R216" i="90" s="1"/>
  <c r="P184" i="90"/>
  <c r="R184" i="90" s="1"/>
  <c r="P152" i="90"/>
  <c r="R152" i="90" s="1"/>
  <c r="P120" i="90"/>
  <c r="R120" i="90" s="1"/>
  <c r="P88" i="90"/>
  <c r="R88" i="90" s="1"/>
  <c r="P56" i="90"/>
  <c r="R56" i="90" s="1"/>
  <c r="P412" i="90"/>
  <c r="R412" i="90" s="1"/>
  <c r="P380" i="90"/>
  <c r="R380" i="90" s="1"/>
  <c r="P348" i="90"/>
  <c r="R348" i="90" s="1"/>
  <c r="P316" i="90"/>
  <c r="R316" i="90" s="1"/>
  <c r="P284" i="90"/>
  <c r="R284" i="90" s="1"/>
  <c r="P252" i="90"/>
  <c r="R252" i="90" s="1"/>
  <c r="P220" i="90"/>
  <c r="R220" i="90" s="1"/>
  <c r="P188" i="90"/>
  <c r="R188" i="90" s="1"/>
  <c r="P156" i="90"/>
  <c r="R156" i="90" s="1"/>
  <c r="O122" i="90"/>
  <c r="R122" i="90" s="1"/>
  <c r="O90" i="90"/>
  <c r="R90" i="90" s="1"/>
  <c r="O58" i="90"/>
  <c r="R58" i="90" s="1"/>
  <c r="O26" i="83"/>
  <c r="BC26" i="83" s="1"/>
  <c r="P124" i="83"/>
  <c r="P92" i="83"/>
  <c r="P60" i="83"/>
  <c r="O26" i="90"/>
  <c r="R26" i="90" s="1"/>
  <c r="O122" i="83"/>
  <c r="BC122" i="83" s="1"/>
  <c r="O90" i="83"/>
  <c r="BC90" i="83" s="1"/>
  <c r="O58" i="83"/>
  <c r="BC58" i="83" s="1"/>
  <c r="P108" i="90"/>
  <c r="R108" i="90" s="1"/>
  <c r="P76" i="90"/>
  <c r="R76" i="90" s="1"/>
  <c r="P44" i="90"/>
  <c r="R44" i="90" s="1"/>
  <c r="O106" i="90"/>
  <c r="R106" i="90" s="1"/>
  <c r="O74" i="90"/>
  <c r="R74" i="90" s="1"/>
  <c r="O42" i="90"/>
  <c r="R42" i="90" s="1"/>
  <c r="P108" i="83"/>
  <c r="P76" i="83"/>
  <c r="P44" i="83"/>
  <c r="O106" i="83"/>
  <c r="BC106" i="83" s="1"/>
  <c r="O74" i="83"/>
  <c r="BC74" i="83" s="1"/>
  <c r="O42" i="83"/>
  <c r="BC42" i="83" s="1"/>
  <c r="P124" i="90"/>
  <c r="R124" i="90" s="1"/>
  <c r="P92" i="90"/>
  <c r="R92" i="90" s="1"/>
  <c r="P60" i="90"/>
  <c r="R60" i="90" s="1"/>
  <c r="P28" i="83"/>
  <c r="BC190" i="83"/>
  <c r="BC286" i="83"/>
  <c r="BC354" i="83"/>
  <c r="BC98" i="83"/>
  <c r="BC242" i="83"/>
  <c r="BC150" i="83"/>
  <c r="BC302" i="83"/>
  <c r="BC270" i="83"/>
  <c r="BC222" i="83"/>
  <c r="BC18" i="83" l="1"/>
  <c r="BC22" i="83"/>
  <c r="AB21" i="9"/>
  <c r="AB24" i="9"/>
  <c r="AB27" i="9"/>
  <c r="AB31" i="9"/>
  <c r="AB30" i="9"/>
  <c r="AB29" i="9"/>
  <c r="AB28" i="9"/>
  <c r="AB26" i="9"/>
  <c r="AB25" i="9"/>
  <c r="AB23" i="9"/>
  <c r="AB22" i="9"/>
  <c r="AB20" i="9"/>
  <c r="AB19" i="9"/>
  <c r="AB18" i="9"/>
  <c r="AB17" i="9"/>
  <c r="AK214" i="70"/>
  <c r="AK213" i="70"/>
  <c r="V90" i="70" l="1"/>
  <c r="V85" i="70"/>
  <c r="AC87" i="70"/>
  <c r="AI87" i="70" s="1"/>
  <c r="U80" i="70"/>
  <c r="AK221" i="70" l="1"/>
  <c r="AK220" i="70"/>
  <c r="D3" i="83" l="1"/>
  <c r="AI14" i="90" l="1"/>
  <c r="AH16" i="83" l="1"/>
  <c r="AI16" i="83"/>
  <c r="L9" i="83"/>
  <c r="BH6" i="83"/>
  <c r="AM140" i="70" s="1"/>
  <c r="AB60" i="70"/>
  <c r="AB16" i="9"/>
  <c r="AB15" i="9"/>
  <c r="AB14" i="9"/>
  <c r="AQ14" i="9"/>
  <c r="AE14" i="9" l="1"/>
  <c r="AD14" i="9"/>
  <c r="AD15" i="9"/>
  <c r="AE15" i="9"/>
  <c r="AE16" i="9"/>
  <c r="AD16" i="9"/>
  <c r="AP11" i="83"/>
  <c r="P16" i="90"/>
  <c r="R16" i="90" s="1"/>
  <c r="O14" i="90"/>
  <c r="R14" i="90" s="1"/>
  <c r="P16" i="83"/>
  <c r="O14" i="83"/>
  <c r="AK217" i="70"/>
  <c r="AK226" i="70" l="1"/>
  <c r="BC14" i="83"/>
  <c r="AK231" i="70"/>
  <c r="S130" i="70"/>
  <c r="AM20" i="9" l="1"/>
  <c r="AE20" i="9"/>
  <c r="AD20" i="9"/>
  <c r="AD21" i="9"/>
  <c r="AE21" i="9"/>
  <c r="AE28" i="9"/>
  <c r="AD28" i="9"/>
  <c r="AE23" i="9"/>
  <c r="AD23" i="9"/>
  <c r="AE33" i="9"/>
  <c r="AD33" i="9"/>
  <c r="AD34" i="9"/>
  <c r="AE34" i="9"/>
  <c r="AE30" i="9"/>
  <c r="AD30" i="9"/>
  <c r="AE31" i="9"/>
  <c r="AD31" i="9"/>
  <c r="AE22" i="9"/>
  <c r="AD22" i="9"/>
  <c r="AM17" i="9"/>
  <c r="AE17" i="9"/>
  <c r="AD17" i="9"/>
  <c r="AE27" i="9"/>
  <c r="AD27" i="9"/>
  <c r="AE19" i="9"/>
  <c r="AD19" i="9"/>
  <c r="AM29" i="9"/>
  <c r="AE29" i="9"/>
  <c r="AD29" i="9"/>
  <c r="AM32" i="9"/>
  <c r="AE32" i="9"/>
  <c r="AD32" i="9"/>
  <c r="AM26" i="9"/>
  <c r="AE26" i="9"/>
  <c r="AD26" i="9"/>
  <c r="AE18" i="9"/>
  <c r="AD18" i="9"/>
  <c r="AE24" i="9"/>
  <c r="AD24" i="9"/>
  <c r="AE25" i="9"/>
  <c r="AD25" i="9"/>
  <c r="AM23" i="9"/>
  <c r="N38" i="90"/>
  <c r="N38" i="83"/>
  <c r="N22" i="90"/>
  <c r="N22" i="83"/>
  <c r="N30" i="90"/>
  <c r="N30" i="83"/>
  <c r="N18" i="90"/>
  <c r="N18" i="83"/>
  <c r="N34" i="90"/>
  <c r="N34" i="83"/>
  <c r="N26" i="90"/>
  <c r="N26" i="83"/>
  <c r="AF19" i="9" l="1"/>
  <c r="AR17" i="9" s="1"/>
  <c r="K9"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K6" i="9" l="1"/>
  <c r="H11" i="70"/>
  <c r="Z13" i="70"/>
  <c r="L8" i="83" l="1"/>
  <c r="Q19" i="70" s="1"/>
  <c r="D3" i="9"/>
  <c r="L13" i="70"/>
  <c r="H10" i="70"/>
  <c r="H9" i="70"/>
  <c r="H7" i="70"/>
  <c r="R201" i="70" s="1"/>
  <c r="H6" i="70"/>
  <c r="Y20" i="70" l="1"/>
  <c r="K5" i="9"/>
  <c r="AF11" i="9" l="1"/>
  <c r="AK210" i="70"/>
  <c r="Q25" i="70"/>
  <c r="AK212" i="70" s="1"/>
  <c r="K8" i="9"/>
  <c r="K7" i="9"/>
  <c r="Q18" i="70" s="1"/>
  <c r="Q21" i="70" s="1"/>
  <c r="Y21" i="70" s="1"/>
  <c r="AK211" i="70" s="1"/>
  <c r="U79" i="70" l="1"/>
  <c r="AB79" i="70" s="1"/>
  <c r="AK219" i="70" s="1"/>
  <c r="S129" i="70" l="1"/>
  <c r="AM129" i="70" l="1"/>
  <c r="AK133" i="70" l="1"/>
  <c r="AK225" i="70" s="1"/>
  <c r="AK114" i="70" l="1"/>
  <c r="AK223" i="70" s="1"/>
  <c r="AK222"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B51" authorId="0" shapeId="0" xr:uid="{F27A0BAD-982E-48FA-BBDD-120BAFB6E2BC}">
      <text>
        <r>
          <rPr>
            <sz val="9"/>
            <color indexed="81"/>
            <rFont val="MS P ゴシック"/>
            <family val="3"/>
            <charset val="128"/>
          </rPr>
          <t>本処遇改善計画書の時点では、一月あたりの金額はあくまで各事業所等において適切な計画を策定するための目安として用いるものであることから、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本シートに例示した方法以外の方法（例えば、直近１月の金額を記載する等）による推計も可能です。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賃金改善実施期間の終わりに困らないよう、できるだけ実際の値に近い金額の予測を行うようにしてください。</t>
        </r>
      </text>
    </comment>
    <comment ref="Y52" authorId="0" shapeId="0" xr:uid="{B4BE1C6A-BD1F-478F-9BBD-EBF97D53A0C5}">
      <text>
        <r>
          <rPr>
            <sz val="9"/>
            <color indexed="81"/>
            <rFont val="MS P ゴシック"/>
            <family val="3"/>
            <charset val="128"/>
          </rPr>
          <t>必ずプルダウンで選択してください。</t>
        </r>
        <r>
          <rPr>
            <sz val="9"/>
            <color indexed="81"/>
            <rFont val="MS P ゴシック"/>
            <family val="3"/>
            <charset val="128"/>
          </rPr>
          <t xml:space="preserve">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b/>
            <u/>
            <sz val="9"/>
            <color indexed="81"/>
            <rFont val="MS P ゴシック"/>
            <family val="3"/>
            <charset val="128"/>
          </rPr>
          <t>新設事業所の場合は、この欄に処遇改善加算等を除く障害福祉サービス等報酬総額の見込みの値を記入し、右側の処遇改善加算等の総額の欄には０を記入してください。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障害福祉現場で働く方々にとって、令和６年度に2.5％、令和７年度に2.0％のベースアップへとつながるよう、障害福祉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旧ベースアップ等加算による賃金改善の見込額を、福祉・介護職員とその他の職種の職員に分けて、直接記入してください。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9"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Q13" authorId="0" shapeId="0" xr:uid="{93850CA7-D812-42B8-A7BF-A77A271BD639}">
      <text>
        <r>
          <rPr>
            <sz val="12"/>
            <color indexed="81"/>
            <rFont val="MS P ゴシック"/>
            <family val="3"/>
            <charset val="128"/>
          </rPr>
          <t>・令和５年度の加算率と比較して、令和６年４・５月の加算率が低くなっている場合は、
加算率が赤字で表示されます。
・「特定加算Ⅱ」を選択し、加算率に「エラー」が表示された場合は、配置等要件に関する加算がないサービスのため、「特定加算Ⅰ」を選択してください。</t>
        </r>
      </text>
    </comment>
    <comment ref="R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K13" authorId="0" shapeId="0" xr:uid="{5B2C2DDA-A81D-4C15-9AB5-F59DCBF204E0}">
      <text>
        <r>
          <rPr>
            <sz val="12"/>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L13" authorId="0" shapeId="0" xr:uid="{1AA52752-8C25-422D-858F-24B5BAC4F805}">
      <text>
        <r>
          <rPr>
            <sz val="12"/>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U12" authorId="0" shapeId="0" xr:uid="{5F302C53-11AE-4D16-A330-C9AA8D2CB1BF}">
      <text>
        <r>
          <rPr>
            <sz val="11"/>
            <color indexed="81"/>
            <rFont val="MS P ゴシック"/>
            <family val="3"/>
            <charset val="128"/>
          </rPr>
          <t>・加算の要件上は問題ありませんが、令和６年４・５月の加算率の合計と比較して、
令和６年６月以降の加算率が低くなっている場合は、加算率が赤字で表示されます。
・「新加算Ⅱ」を選択し、加算率に「エラー」が表示された場合は、配置等要件に関する加算がないサービスのため、「新加算Ⅰ」を選択してください。</t>
        </r>
      </text>
    </comment>
    <comment ref="V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Q13" authorId="0" shapeId="0" xr:uid="{44479893-772C-474B-94F8-8D8CF20931B7}">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E01C946D-68D4-42B3-9548-7ACE44BB815F}">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 ref="BI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C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T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S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U12" authorId="0" shapeId="0" xr:uid="{1D4B323F-692E-4D25-895D-58B4CF1C8D31}">
      <text>
        <r>
          <rPr>
            <sz val="11"/>
            <color indexed="81"/>
            <rFont val="MS P ゴシック"/>
            <family val="3"/>
            <charset val="128"/>
          </rPr>
          <t>区分変更前の加算率と比較して、区分変更後の加算率が低くなっている場合は、
加算率が赤字で表示されます。
・「新加算Ⅱ」を選択し、加算率に「エラー」が表示された場合は、配置等要件に関する加算がないサービスのため、「新加算Ⅰ」を選択してください。</t>
        </r>
      </text>
    </comment>
    <comment ref="V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Q13" authorId="0" shapeId="0" xr:uid="{816E65AA-1FC8-484C-ADD7-9F27B58FFD3C}">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F0358971-AB99-4804-BB27-445D47D715CB}">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sharedStrings.xml><?xml version="1.0" encoding="utf-8"?>
<sst xmlns="http://schemas.openxmlformats.org/spreadsheetml/2006/main" count="11022" uniqueCount="2357">
  <si>
    <t>電話番号</t>
    <rPh sb="0" eb="2">
      <t>デンワ</t>
    </rPh>
    <rPh sb="2" eb="4">
      <t>バンゴウ</t>
    </rPh>
    <phoneticPr fontId="12"/>
  </si>
  <si>
    <t>円</t>
    <rPh sb="0" eb="1">
      <t>エン</t>
    </rPh>
    <phoneticPr fontId="12"/>
  </si>
  <si>
    <t>日</t>
    <rPh sb="0" eb="1">
      <t>ニチ</t>
    </rPh>
    <phoneticPr fontId="12"/>
  </si>
  <si>
    <t>月</t>
    <rPh sb="0" eb="1">
      <t>ゲツ</t>
    </rPh>
    <phoneticPr fontId="12"/>
  </si>
  <si>
    <t>年</t>
    <rPh sb="0" eb="1">
      <t>ネン</t>
    </rPh>
    <phoneticPr fontId="12"/>
  </si>
  <si>
    <t>法人名</t>
    <rPh sb="0" eb="2">
      <t>ホウジン</t>
    </rPh>
    <rPh sb="2" eb="3">
      <t>メイ</t>
    </rPh>
    <phoneticPr fontId="12"/>
  </si>
  <si>
    <t>〒</t>
    <phoneticPr fontId="12"/>
  </si>
  <si>
    <t>フリガナ</t>
    <phoneticPr fontId="12"/>
  </si>
  <si>
    <t>①</t>
    <phoneticPr fontId="12"/>
  </si>
  <si>
    <t>②</t>
    <phoneticPr fontId="12"/>
  </si>
  <si>
    <t>年</t>
    <phoneticPr fontId="12"/>
  </si>
  <si>
    <t>月</t>
    <phoneticPr fontId="12"/>
  </si>
  <si>
    <t>～</t>
    <phoneticPr fontId="12"/>
  </si>
  <si>
    <t>月</t>
    <rPh sb="0" eb="1">
      <t>ツキ</t>
    </rPh>
    <phoneticPr fontId="12"/>
  </si>
  <si>
    <t>サービス区分</t>
    <phoneticPr fontId="12"/>
  </si>
  <si>
    <t>令和</t>
    <rPh sb="0" eb="2">
      <t>レイワ</t>
    </rPh>
    <phoneticPr fontId="12"/>
  </si>
  <si>
    <t>特定加算Ⅰ</t>
    <rPh sb="0" eb="2">
      <t>トクテイ</t>
    </rPh>
    <rPh sb="2" eb="4">
      <t>カサン</t>
    </rPh>
    <phoneticPr fontId="12"/>
  </si>
  <si>
    <t>特定加算Ⅱ</t>
    <rPh sb="0" eb="2">
      <t>トクテイ</t>
    </rPh>
    <rPh sb="2" eb="4">
      <t>カサン</t>
    </rPh>
    <phoneticPr fontId="12"/>
  </si>
  <si>
    <t>ホームページ
への掲載</t>
    <rPh sb="9" eb="11">
      <t>ケイサイ</t>
    </rPh>
    <phoneticPr fontId="12"/>
  </si>
  <si>
    <t>その他</t>
    <rPh sb="2" eb="3">
      <t>タ</t>
    </rPh>
    <phoneticPr fontId="12"/>
  </si>
  <si>
    <t>（</t>
    <phoneticPr fontId="12"/>
  </si>
  <si>
    <t>）</t>
    <phoneticPr fontId="12"/>
  </si>
  <si>
    <t>基本給</t>
    <rPh sb="0" eb="3">
      <t>キホンキュウ</t>
    </rPh>
    <phoneticPr fontId="12"/>
  </si>
  <si>
    <t>賞与</t>
    <rPh sb="0" eb="2">
      <t>ショウヨ</t>
    </rPh>
    <phoneticPr fontId="12"/>
  </si>
  <si>
    <t>月</t>
    <rPh sb="0" eb="1">
      <t>ガツ</t>
    </rPh>
    <phoneticPr fontId="12"/>
  </si>
  <si>
    <t>実施済</t>
    <rPh sb="0" eb="2">
      <t>ジッシ</t>
    </rPh>
    <rPh sb="2" eb="3">
      <t>ズ</t>
    </rPh>
    <phoneticPr fontId="12"/>
  </si>
  <si>
    <t>予定</t>
    <rPh sb="0" eb="2">
      <t>ヨテイ</t>
    </rPh>
    <phoneticPr fontId="12"/>
  </si>
  <si>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2"/>
  </si>
  <si>
    <t>イ</t>
    <phoneticPr fontId="12"/>
  </si>
  <si>
    <t>経験に応じて昇給する仕組み
※「勤続年数」や「経験年数」などに応じて昇給する仕組みを指す。</t>
    <phoneticPr fontId="12"/>
  </si>
  <si>
    <t>一定の基準に基づき定期に昇給を判定する仕組み
※「実技試験」や「人事評価」などの結果に基づき昇給する仕組みを指す。ただし、客観的な評価基準や昇給条件が明文化されていることを要する。</t>
    <phoneticPr fontId="12"/>
  </si>
  <si>
    <t>資格取得のための支援の実施</t>
    <rPh sb="0" eb="2">
      <t>シカク</t>
    </rPh>
    <rPh sb="2" eb="4">
      <t>シュトク</t>
    </rPh>
    <rPh sb="8" eb="10">
      <t>シエン</t>
    </rPh>
    <rPh sb="11" eb="13">
      <t>ジッシ</t>
    </rPh>
    <phoneticPr fontId="12"/>
  </si>
  <si>
    <t>その他（</t>
    <rPh sb="2" eb="3">
      <t>タ</t>
    </rPh>
    <phoneticPr fontId="12"/>
  </si>
  <si>
    <t>ヶ月）</t>
    <rPh sb="1" eb="2">
      <t>ゲツ</t>
    </rPh>
    <phoneticPr fontId="12"/>
  </si>
  <si>
    <t>)</t>
    <phoneticPr fontId="12"/>
  </si>
  <si>
    <t>サービス名</t>
    <rPh sb="4" eb="5">
      <t>メイ</t>
    </rPh>
    <phoneticPr fontId="12"/>
  </si>
  <si>
    <t>会議録、周知文書</t>
    <rPh sb="0" eb="3">
      <t>カイギロク</t>
    </rPh>
    <rPh sb="4" eb="6">
      <t>シュウチ</t>
    </rPh>
    <rPh sb="6" eb="8">
      <t>ブンショ</t>
    </rPh>
    <phoneticPr fontId="12"/>
  </si>
  <si>
    <t>サービス提供体制強化加算等の算定状況に応じた加算率</t>
    <rPh sb="14" eb="16">
      <t>サンテイ</t>
    </rPh>
    <phoneticPr fontId="12"/>
  </si>
  <si>
    <t>月～令和</t>
    <rPh sb="0" eb="1">
      <t>ツキ</t>
    </rPh>
    <rPh sb="2" eb="4">
      <t>レイワ</t>
    </rPh>
    <phoneticPr fontId="12"/>
  </si>
  <si>
    <t>①</t>
    <phoneticPr fontId="12"/>
  </si>
  <si>
    <t>【記入上の注意】</t>
    <rPh sb="1" eb="3">
      <t>キニュウ</t>
    </rPh>
    <rPh sb="3" eb="4">
      <t>ジョウ</t>
    </rPh>
    <rPh sb="5" eb="7">
      <t>チュウイ</t>
    </rPh>
    <phoneticPr fontId="12"/>
  </si>
  <si>
    <t>・</t>
    <phoneticPr fontId="12"/>
  </si>
  <si>
    <t>手当（新設）</t>
    <rPh sb="0" eb="2">
      <t>テアテ</t>
    </rPh>
    <rPh sb="3" eb="5">
      <t>シンセツ</t>
    </rPh>
    <phoneticPr fontId="12"/>
  </si>
  <si>
    <t>手当（既存の増額）</t>
    <rPh sb="0" eb="2">
      <t>テアテ</t>
    </rPh>
    <rPh sb="3" eb="5">
      <t>キソン</t>
    </rPh>
    <rPh sb="6" eb="8">
      <t>ゾウガク</t>
    </rPh>
    <phoneticPr fontId="12"/>
  </si>
  <si>
    <t>代表者</t>
    <rPh sb="0" eb="3">
      <t>ダイヒョウシャ</t>
    </rPh>
    <phoneticPr fontId="12"/>
  </si>
  <si>
    <t>職名</t>
    <rPh sb="0" eb="2">
      <t>ショクメイ</t>
    </rPh>
    <phoneticPr fontId="12"/>
  </si>
  <si>
    <t>氏名</t>
    <rPh sb="0" eb="2">
      <t>シメイ</t>
    </rPh>
    <phoneticPr fontId="12"/>
  </si>
  <si>
    <t>提出先</t>
    <rPh sb="0" eb="2">
      <t>テイシュツ</t>
    </rPh>
    <rPh sb="2" eb="3">
      <t>サキ</t>
    </rPh>
    <phoneticPr fontId="12"/>
  </si>
  <si>
    <t>名称</t>
    <rPh sb="0" eb="2">
      <t>メイショウ</t>
    </rPh>
    <phoneticPr fontId="12"/>
  </si>
  <si>
    <t>法人住所</t>
    <rPh sb="0" eb="2">
      <t>ホウジン</t>
    </rPh>
    <rPh sb="2" eb="4">
      <t>ジュウショ</t>
    </rPh>
    <phoneticPr fontId="12"/>
  </si>
  <si>
    <t>法人代表者</t>
    <rPh sb="0" eb="2">
      <t>ホウジン</t>
    </rPh>
    <rPh sb="2" eb="5">
      <t>ダイヒョウシャ</t>
    </rPh>
    <phoneticPr fontId="12"/>
  </si>
  <si>
    <t>通し番号</t>
    <rPh sb="0" eb="1">
      <t>トオ</t>
    </rPh>
    <rPh sb="2" eb="4">
      <t>バンゴウ</t>
    </rPh>
    <phoneticPr fontId="12"/>
  </si>
  <si>
    <t>住所１（番地・住居番号まで）</t>
    <rPh sb="0" eb="2">
      <t>ジュウショ</t>
    </rPh>
    <rPh sb="4" eb="6">
      <t>バンチ</t>
    </rPh>
    <rPh sb="7" eb="9">
      <t>ジュウキョ</t>
    </rPh>
    <rPh sb="9" eb="11">
      <t>バンゴウ</t>
    </rPh>
    <phoneticPr fontId="12"/>
  </si>
  <si>
    <t>住所２（建物名等）</t>
    <rPh sb="0" eb="2">
      <t>ジュウショ</t>
    </rPh>
    <rPh sb="4" eb="6">
      <t>タテモノ</t>
    </rPh>
    <rPh sb="6" eb="7">
      <t>メイ</t>
    </rPh>
    <rPh sb="7" eb="8">
      <t>トウ</t>
    </rPh>
    <phoneticPr fontId="12"/>
  </si>
  <si>
    <t>－</t>
    <phoneticPr fontId="12"/>
  </si>
  <si>
    <t>指定権者名</t>
    <rPh sb="0" eb="2">
      <t>シテイ</t>
    </rPh>
    <rPh sb="2" eb="3">
      <t>ケン</t>
    </rPh>
    <rPh sb="3" eb="4">
      <t>ジャ</t>
    </rPh>
    <rPh sb="4" eb="5">
      <t>メイ</t>
    </rPh>
    <phoneticPr fontId="12"/>
  </si>
  <si>
    <t>事業所名</t>
    <rPh sb="0" eb="2">
      <t>ジギョウ</t>
    </rPh>
    <rPh sb="2" eb="3">
      <t>ショ</t>
    </rPh>
    <rPh sb="3" eb="4">
      <t>メイ</t>
    </rPh>
    <phoneticPr fontId="12"/>
  </si>
  <si>
    <t>サービス名</t>
    <rPh sb="4" eb="5">
      <t>メイ</t>
    </rPh>
    <phoneticPr fontId="12"/>
  </si>
  <si>
    <t>〒結合</t>
    <rPh sb="1" eb="3">
      <t>ケツゴウ</t>
    </rPh>
    <phoneticPr fontId="1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</si>
  <si>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2"/>
  </si>
  <si>
    <t>事業所名</t>
    <rPh sb="0" eb="3">
      <t>ジギョウショ</t>
    </rPh>
    <rPh sb="3" eb="4">
      <t>メイ</t>
    </rPh>
    <phoneticPr fontId="12"/>
  </si>
  <si>
    <t>書類作成担当者</t>
    <rPh sb="0" eb="2">
      <t>ショルイ</t>
    </rPh>
    <rPh sb="2" eb="4">
      <t>サクセイ</t>
    </rPh>
    <rPh sb="4" eb="7">
      <t>タントウシャ</t>
    </rPh>
    <phoneticPr fontId="12"/>
  </si>
  <si>
    <t>法人名</t>
    <rPh sb="0" eb="2">
      <t>ホウジン</t>
    </rPh>
    <rPh sb="2" eb="3">
      <t>メイ</t>
    </rPh>
    <phoneticPr fontId="12"/>
  </si>
  <si>
    <t>フリガナ</t>
    <phoneticPr fontId="12"/>
  </si>
  <si>
    <t>E-mail</t>
    <phoneticPr fontId="12"/>
  </si>
  <si>
    <t>連絡先</t>
    <rPh sb="0" eb="3">
      <t>レンラクサキ</t>
    </rPh>
    <phoneticPr fontId="12"/>
  </si>
  <si>
    <t>法人所在地</t>
    <rPh sb="0" eb="2">
      <t>ホウジン</t>
    </rPh>
    <rPh sb="2" eb="5">
      <t>ショザイチ</t>
    </rPh>
    <phoneticPr fontId="12"/>
  </si>
  <si>
    <t>連絡先</t>
    <rPh sb="0" eb="3">
      <t>レンラクサキ</t>
    </rPh>
    <phoneticPr fontId="12"/>
  </si>
  <si>
    <t>書類作成
担当者</t>
    <rPh sb="0" eb="2">
      <t>ショルイ</t>
    </rPh>
    <rPh sb="2" eb="4">
      <t>サクセイ</t>
    </rPh>
    <rPh sb="5" eb="8">
      <t>タントウシャ</t>
    </rPh>
    <phoneticPr fontId="1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</si>
  <si>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2"/>
  </si>
  <si>
    <t>労働保険料の納付が適正に行われています。</t>
    <rPh sb="0" eb="2">
      <t>ロウドウ</t>
    </rPh>
    <rPh sb="2" eb="5">
      <t>ホケンリョウ</t>
    </rPh>
    <rPh sb="6" eb="8">
      <t>ノウフ</t>
    </rPh>
    <rPh sb="9" eb="11">
      <t>テキセイ</t>
    </rPh>
    <rPh sb="12" eb="13">
      <t>オコナ</t>
    </rPh>
    <phoneticPr fontId="12"/>
  </si>
  <si>
    <t>―</t>
    <phoneticPr fontId="1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</si>
  <si>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2"/>
  </si>
  <si>
    <t>１　提出先に関する情報</t>
    <rPh sb="2" eb="4">
      <t>テイシュツ</t>
    </rPh>
    <rPh sb="4" eb="5">
      <t>サキ</t>
    </rPh>
    <rPh sb="6" eb="7">
      <t>カン</t>
    </rPh>
    <rPh sb="9" eb="11">
      <t>ジョウホウ</t>
    </rPh>
    <phoneticPr fontId="9"/>
  </si>
  <si>
    <t>２　基本情報</t>
    <rPh sb="2" eb="4">
      <t>キホン</t>
    </rPh>
    <rPh sb="4" eb="6">
      <t>ジョウホウ</t>
    </rPh>
    <phoneticPr fontId="9"/>
  </si>
  <si>
    <t>(</t>
    <phoneticPr fontId="12"/>
  </si>
  <si>
    <t>か月</t>
    <rPh sb="1" eb="2">
      <t>ゲツ</t>
    </rPh>
    <phoneticPr fontId="12"/>
  </si>
  <si>
    <t>（上記取組の開始時期）</t>
    <rPh sb="1" eb="3">
      <t>ジョウキ</t>
    </rPh>
    <rPh sb="3" eb="5">
      <t>トリクミ</t>
    </rPh>
    <rPh sb="6" eb="8">
      <t>カイシ</t>
    </rPh>
    <rPh sb="8" eb="10">
      <t>ジキ</t>
    </rPh>
    <phoneticPr fontId="12"/>
  </si>
  <si>
    <t>（</t>
  </si>
  <si>
    <t>事業所の所在地</t>
    <rPh sb="0" eb="3">
      <t>ジギョウショ</t>
    </rPh>
    <rPh sb="4" eb="7">
      <t>ショザイチ</t>
    </rPh>
    <phoneticPr fontId="12"/>
  </si>
  <si>
    <t>都道府県</t>
    <rPh sb="0" eb="4">
      <t>トドウフケン</t>
    </rPh>
    <phoneticPr fontId="12"/>
  </si>
  <si>
    <t>都道府県</t>
    <rPh sb="0" eb="4">
      <t>トドウフケン</t>
    </rPh>
    <phoneticPr fontId="12"/>
  </si>
  <si>
    <t>市区町村</t>
    <rPh sb="0" eb="2">
      <t>シク</t>
    </rPh>
    <rPh sb="2" eb="4">
      <t>チョウソン</t>
    </rPh>
    <phoneticPr fontId="12"/>
  </si>
  <si>
    <t>）</t>
  </si>
  <si>
    <t>イ</t>
    <phoneticPr fontId="12"/>
  </si>
  <si>
    <t>ロ</t>
    <phoneticPr fontId="12"/>
  </si>
  <si>
    <t>ハ</t>
    <phoneticPr fontId="12"/>
  </si>
  <si>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2"/>
  </si>
  <si>
    <t>①</t>
    <phoneticPr fontId="12"/>
  </si>
  <si>
    <t>③</t>
    <phoneticPr fontId="12"/>
  </si>
  <si>
    <t>②</t>
    <phoneticPr fontId="12"/>
  </si>
  <si>
    <t>ロ</t>
    <phoneticPr fontId="12"/>
  </si>
  <si>
    <t>具体的な仕組みの内容（該当するもの全てにチェック（✔）すること。）</t>
    <phoneticPr fontId="1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</si>
  <si>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</si>
  <si>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2"/>
  </si>
  <si>
    <t>事業者の共同による採用・人事ローテーション・研修のための制度構築</t>
    <phoneticPr fontId="12"/>
  </si>
  <si>
    <t>研修の受講やキャリア段位制度と人事考課との連動</t>
    <phoneticPr fontId="12"/>
  </si>
  <si>
    <t>エルダー・メンター（仕事やメンタル面のサポート等をする担当者）制度等導入</t>
    <phoneticPr fontId="12"/>
  </si>
  <si>
    <t>上位者・担当者等によるキャリア面談など、キャリアアップ等に関する定期的な相談の機会の確保</t>
    <phoneticPr fontId="12"/>
  </si>
  <si>
    <t>子育てや家族等の介護等と仕事の両立を目指す者のための休業制度等の充実、事業所内託児施設の整備</t>
    <phoneticPr fontId="12"/>
  </si>
  <si>
    <t>職員の事情等の状況に応じた勤務シフトや短時間正規職員制度の導入、職員の希望に即した非正規職員から正規職員への転換の制度等の整備</t>
    <phoneticPr fontId="12"/>
  </si>
  <si>
    <t>有給休暇が取得しやすい環境の整備</t>
    <phoneticPr fontId="12"/>
  </si>
  <si>
    <t>業務や福利厚生制度、メンタルヘルス等の職員相談窓口の設置等相談体制の充実</t>
    <phoneticPr fontId="12"/>
  </si>
  <si>
    <t>雇用管理改善のための管理者に対する研修等の実施</t>
    <phoneticPr fontId="12"/>
  </si>
  <si>
    <t>事故・トラブルへの対応マニュアル等の作成等の体制の整備</t>
    <phoneticPr fontId="12"/>
  </si>
  <si>
    <t>タブレット端末やインカム等のＩＣＴ活用や見守り機器等の介護ロボットやセンサー等の導入による業務量の縮減</t>
    <phoneticPr fontId="12"/>
  </si>
  <si>
    <t>高齢者の活躍（居室やフロア等の掃除、食事の配膳・下膳などのほか、経理や労務、広報なども含めた介護業務以外の業務の提供）等による役割分担の明確化</t>
    <phoneticPr fontId="12"/>
  </si>
  <si>
    <t>５S活動（業務管理の手法の１つ。整理・整頓・清掃・清潔・躾の頭文字をとったもの）等の実践による職場環境の整備</t>
    <phoneticPr fontId="12"/>
  </si>
  <si>
    <t>業務手順書の作成や、記録・報告様式の工夫等による情報共有や作業負担の軽減</t>
    <phoneticPr fontId="12"/>
  </si>
  <si>
    <t>他産業からの転職者、主婦層、中高年齢者等、経験者・有資格者等にこだわらない幅広い採用の仕組みの構築</t>
    <rPh sb="43" eb="45">
      <t>シク</t>
    </rPh>
    <rPh sb="47" eb="49">
      <t>コウチク</t>
    </rPh>
    <phoneticPr fontId="1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</si>
  <si>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</si>
  <si>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2"/>
  </si>
  <si>
    <t>％</t>
    <phoneticPr fontId="12"/>
  </si>
  <si>
    <t>加算提出先</t>
    <rPh sb="0" eb="2">
      <t>カサン</t>
    </rPh>
    <rPh sb="2" eb="4">
      <t>テイシュツ</t>
    </rPh>
    <rPh sb="4" eb="5">
      <t>サキ</t>
    </rPh>
    <phoneticPr fontId="12"/>
  </si>
  <si>
    <t>ベースアップ等加算</t>
    <rPh sb="6" eb="7">
      <t>トウ</t>
    </rPh>
    <rPh sb="7" eb="9">
      <t>カサン</t>
    </rPh>
    <phoneticPr fontId="12"/>
  </si>
  <si>
    <t>３　加算の対象事業所に関する情報</t>
    <rPh sb="2" eb="4">
      <t>カサン</t>
    </rPh>
    <rPh sb="5" eb="7">
      <t>タイショウ</t>
    </rPh>
    <rPh sb="7" eb="9">
      <t>ジギョウ</t>
    </rPh>
    <rPh sb="9" eb="10">
      <t>ショ</t>
    </rPh>
    <rPh sb="11" eb="12">
      <t>カン</t>
    </rPh>
    <rPh sb="14" eb="16">
      <t>ジョウホウ</t>
    </rPh>
    <phoneticPr fontId="1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</si>
  <si>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</si>
  <si>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
  </si>
  <si>
    <t>←</t>
    <phoneticPr fontId="12"/>
  </si>
  <si>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2"/>
  </si>
  <si>
    <t>（確認用）</t>
    <rPh sb="1" eb="4">
      <t>カクニンヨウ</t>
    </rPh>
    <phoneticPr fontId="12"/>
  </si>
  <si>
    <t>特定加算</t>
    <rPh sb="0" eb="2">
      <t>トクテイ</t>
    </rPh>
    <rPh sb="2" eb="4">
      <t>カサン</t>
    </rPh>
    <phoneticPr fontId="12"/>
  </si>
  <si>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2"/>
  </si>
  <si>
    <t>※当該取組の内容について以下に記載すること</t>
    <rPh sb="1" eb="3">
      <t>トウガイ</t>
    </rPh>
    <rPh sb="3" eb="5">
      <t>トリクミ</t>
    </rPh>
    <rPh sb="6" eb="8">
      <t>ナイヨウ</t>
    </rPh>
    <rPh sb="12" eb="14">
      <t>イカ</t>
    </rPh>
    <rPh sb="15" eb="17">
      <t>キサイ</t>
    </rPh>
    <phoneticPr fontId="12"/>
  </si>
  <si>
    <t>○</t>
    <phoneticPr fontId="12"/>
  </si>
  <si>
    <t>提出前のチェックリスト</t>
    <rPh sb="0" eb="2">
      <t>テイシュツ</t>
    </rPh>
    <rPh sb="2" eb="3">
      <t>マエ</t>
    </rPh>
    <phoneticPr fontId="12"/>
  </si>
  <si>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2"/>
  </si>
  <si>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2"/>
  </si>
  <si>
    <t>（１）</t>
    <phoneticPr fontId="12"/>
  </si>
  <si>
    <t xml:space="preserve"> 必要な項目が全て選択されていること</t>
    <rPh sb="1" eb="3">
      <t>ヒツヨウ</t>
    </rPh>
    <rPh sb="4" eb="6">
      <t>コウモク</t>
    </rPh>
    <rPh sb="7" eb="8">
      <t>スベ</t>
    </rPh>
    <rPh sb="9" eb="11">
      <t>センタク</t>
    </rPh>
    <phoneticPr fontId="12"/>
  </si>
  <si>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2"/>
  </si>
  <si>
    <t>（１）加算額以上の賃金改善について（全体）</t>
    <rPh sb="3" eb="6">
      <t>カサンガク</t>
    </rPh>
    <rPh sb="6" eb="8">
      <t>イジョウ</t>
    </rPh>
    <rPh sb="9" eb="11">
      <t>チンギン</t>
    </rPh>
    <rPh sb="11" eb="13">
      <t>カイゼン</t>
    </rPh>
    <rPh sb="18" eb="20">
      <t>ゼンタイ</t>
    </rPh>
    <phoneticPr fontId="12"/>
  </si>
  <si>
    <t>処遇改善加算</t>
    <rPh sb="0" eb="2">
      <t>ショグウ</t>
    </rPh>
    <rPh sb="2" eb="4">
      <t>カイゼン</t>
    </rPh>
    <rPh sb="4" eb="6">
      <t>カサン</t>
    </rPh>
    <phoneticPr fontId="12"/>
  </si>
  <si>
    <t>ベア加算</t>
    <rPh sb="2" eb="4">
      <t>カサン</t>
    </rPh>
    <phoneticPr fontId="12"/>
  </si>
  <si>
    <t>処遇加算Ⅰ</t>
    <rPh sb="0" eb="2">
      <t>ショグウ</t>
    </rPh>
    <rPh sb="2" eb="4">
      <t>カサン</t>
    </rPh>
    <phoneticPr fontId="12"/>
  </si>
  <si>
    <t>処遇加算Ⅱ</t>
    <rPh sb="2" eb="4">
      <t>カサン</t>
    </rPh>
    <phoneticPr fontId="12"/>
  </si>
  <si>
    <t>処遇加算Ⅲ</t>
    <rPh sb="2" eb="4">
      <t>カサン</t>
    </rPh>
    <phoneticPr fontId="12"/>
  </si>
  <si>
    <t>処遇改善加算・特定加算・ベースアップ等加算の別</t>
    <rPh sb="0" eb="6">
      <t>ショグウカイゼンカサン</t>
    </rPh>
    <rPh sb="7" eb="9">
      <t>トクテイ</t>
    </rPh>
    <rPh sb="9" eb="11">
      <t>カサン</t>
    </rPh>
    <rPh sb="18" eb="21">
      <t>トウカサン</t>
    </rPh>
    <rPh sb="22" eb="23">
      <t>ベツ</t>
    </rPh>
    <phoneticPr fontId="12"/>
  </si>
  <si>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2"/>
  </si>
  <si>
    <t>新加算Ⅰ</t>
    <rPh sb="0" eb="3">
      <t>シンカサン</t>
    </rPh>
    <phoneticPr fontId="35"/>
  </si>
  <si>
    <t>新加算Ⅱ</t>
    <rPh sb="0" eb="3">
      <t>シンカサン</t>
    </rPh>
    <phoneticPr fontId="35"/>
  </si>
  <si>
    <t>新加算Ⅲ</t>
    <rPh sb="0" eb="3">
      <t>シンカサン</t>
    </rPh>
    <phoneticPr fontId="35"/>
  </si>
  <si>
    <t>新加算Ⅳ</t>
    <rPh sb="0" eb="3">
      <t>シンカサン</t>
    </rPh>
    <phoneticPr fontId="35"/>
  </si>
  <si>
    <t>新加算Ⅴ（１）</t>
    <rPh sb="0" eb="3">
      <t>シンカサン</t>
    </rPh>
    <phoneticPr fontId="35"/>
  </si>
  <si>
    <t>新加算Ⅴ（２）</t>
    <rPh sb="0" eb="3">
      <t>シンカサン</t>
    </rPh>
    <phoneticPr fontId="35"/>
  </si>
  <si>
    <t>新加算Ⅴ（３）</t>
    <rPh sb="0" eb="3">
      <t>シンカサン</t>
    </rPh>
    <phoneticPr fontId="35"/>
  </si>
  <si>
    <t>新加算Ⅴ（４）</t>
    <rPh sb="0" eb="3">
      <t>シンカサン</t>
    </rPh>
    <phoneticPr fontId="35"/>
  </si>
  <si>
    <t>新加算Ⅴ（５）</t>
    <rPh sb="0" eb="3">
      <t>シンカサン</t>
    </rPh>
    <phoneticPr fontId="35"/>
  </si>
  <si>
    <t>新加算Ⅴ（６）</t>
    <rPh sb="0" eb="3">
      <t>シンカサン</t>
    </rPh>
    <phoneticPr fontId="35"/>
  </si>
  <si>
    <t>新加算Ⅴ（７）</t>
    <rPh sb="0" eb="3">
      <t>シンカサン</t>
    </rPh>
    <phoneticPr fontId="35"/>
  </si>
  <si>
    <t>新加算Ⅴ（８）</t>
    <rPh sb="0" eb="3">
      <t>シンカサン</t>
    </rPh>
    <phoneticPr fontId="35"/>
  </si>
  <si>
    <t>新加算Ⅴ（９）</t>
    <rPh sb="0" eb="3">
      <t>シンカサン</t>
    </rPh>
    <phoneticPr fontId="35"/>
  </si>
  <si>
    <t>新加算Ⅴ（10）</t>
    <rPh sb="0" eb="3">
      <t>シンカサン</t>
    </rPh>
    <phoneticPr fontId="35"/>
  </si>
  <si>
    <t>新加算Ⅴ（11）</t>
    <rPh sb="0" eb="3">
      <t>シンカサン</t>
    </rPh>
    <phoneticPr fontId="35"/>
  </si>
  <si>
    <t>新加算Ⅴ（12）</t>
    <rPh sb="0" eb="3">
      <t>シンカサン</t>
    </rPh>
    <phoneticPr fontId="35"/>
  </si>
  <si>
    <t>新加算Ⅴ（13）</t>
    <rPh sb="0" eb="3">
      <t>シンカサン</t>
    </rPh>
    <phoneticPr fontId="35"/>
  </si>
  <si>
    <t>新加算Ⅴ（14）</t>
    <rPh sb="0" eb="3">
      <t>シンカサン</t>
    </rPh>
    <phoneticPr fontId="35"/>
  </si>
  <si>
    <t>特定加算なし</t>
    <rPh sb="0" eb="2">
      <t>トクテイ</t>
    </rPh>
    <rPh sb="2" eb="4">
      <t>カサン</t>
    </rPh>
    <phoneticPr fontId="12"/>
  </si>
  <si>
    <t>ベア加算なし</t>
    <rPh sb="2" eb="4">
      <t>カサン</t>
    </rPh>
    <phoneticPr fontId="12"/>
  </si>
  <si>
    <t>計算用</t>
    <rPh sb="0" eb="3">
      <t>ケイサンヨウ</t>
    </rPh>
    <phoneticPr fontId="12"/>
  </si>
  <si>
    <t>以下の点を確認し、満たしている項目に全てチェック（✔）すること。</t>
    <phoneticPr fontId="12"/>
  </si>
  <si>
    <t>（参考）令和７年度の移行予定</t>
    <rPh sb="1" eb="3">
      <t>サンコウ</t>
    </rPh>
    <rPh sb="4" eb="6">
      <t>レイワ</t>
    </rPh>
    <rPh sb="7" eb="9">
      <t>ネンド</t>
    </rPh>
    <rPh sb="10" eb="12">
      <t>イコウ</t>
    </rPh>
    <rPh sb="12" eb="14">
      <t>ヨテイ</t>
    </rPh>
    <phoneticPr fontId="12"/>
  </si>
  <si>
    <t>表４</t>
    <rPh sb="0" eb="1">
      <t>ヒョウ</t>
    </rPh>
    <phoneticPr fontId="12"/>
  </si>
  <si>
    <t>昇給の仕組みの整備等</t>
    <phoneticPr fontId="12"/>
  </si>
  <si>
    <t>⑤キャリアパス要件Ⅲ</t>
    <rPh sb="7" eb="9">
      <t>ヨウケン</t>
    </rPh>
    <phoneticPr fontId="6"/>
  </si>
  <si>
    <t xml:space="preserve"> </t>
    <phoneticPr fontId="12"/>
  </si>
  <si>
    <t>その他の
職員</t>
    <rPh sb="2" eb="3">
      <t>タ</t>
    </rPh>
    <rPh sb="5" eb="7">
      <t>ショクイン</t>
    </rPh>
    <phoneticPr fontId="12"/>
  </si>
  <si>
    <t>←</t>
    <phoneticPr fontId="12"/>
  </si>
  <si>
    <t>⑥キャリアパス要件Ⅳ</t>
    <rPh sb="7" eb="9">
      <t>ヨウケン</t>
    </rPh>
    <phoneticPr fontId="6"/>
  </si>
  <si>
    <t>⑦キャリアパス要件Ⅴ</t>
    <phoneticPr fontId="12"/>
  </si>
  <si>
    <t>③・④キャリアパス要件Ⅰ・Ⅱ</t>
    <rPh sb="9" eb="11">
      <t>ヨウケン</t>
    </rPh>
    <phoneticPr fontId="12"/>
  </si>
  <si>
    <t>①賃金改善実施期間</t>
    <phoneticPr fontId="12"/>
  </si>
  <si>
    <t>②賃金改善を行う給与の種類</t>
    <rPh sb="1" eb="3">
      <t>チンギン</t>
    </rPh>
    <rPh sb="3" eb="5">
      <t>カイゼン</t>
    </rPh>
    <rPh sb="6" eb="7">
      <t>オコナ</t>
    </rPh>
    <rPh sb="8" eb="10">
      <t>キュウヨ</t>
    </rPh>
    <rPh sb="11" eb="13">
      <t>シュルイ</t>
    </rPh>
    <phoneticPr fontId="12"/>
  </si>
  <si>
    <t>③具体的な取組内容</t>
    <rPh sb="1" eb="4">
      <t>グタイテキ</t>
    </rPh>
    <rPh sb="5" eb="7">
      <t>トリクミ</t>
    </rPh>
    <rPh sb="7" eb="9">
      <t>ナイヨウ</t>
    </rPh>
    <phoneticPr fontId="12"/>
  </si>
  <si>
    <t xml:space="preserve"> 実施する</t>
    <rPh sb="1" eb="3">
      <t>ジッシ</t>
    </rPh>
    <phoneticPr fontId="12"/>
  </si>
  <si>
    <t>実施しない場合、やむを得ない事情</t>
    <rPh sb="0" eb="2">
      <t>ジッシ</t>
    </rPh>
    <rPh sb="5" eb="7">
      <t>バアイ</t>
    </rPh>
    <rPh sb="11" eb="12">
      <t>エ</t>
    </rPh>
    <rPh sb="14" eb="16">
      <t>ジジョウ</t>
    </rPh>
    <phoneticPr fontId="12"/>
  </si>
  <si>
    <t>④ベースアップの実施予定</t>
    <rPh sb="8" eb="10">
      <t>ジッシ</t>
    </rPh>
    <rPh sb="10" eb="12">
      <t>ヨテイ</t>
    </rPh>
    <phoneticPr fontId="12"/>
  </si>
  <si>
    <t>⇒</t>
    <phoneticPr fontId="12"/>
  </si>
  <si>
    <t>（４）キャリアパス要件Ⅰ・Ⅱ</t>
    <rPh sb="9" eb="11">
      <t>ヨウケン</t>
    </rPh>
    <phoneticPr fontId="12"/>
  </si>
  <si>
    <t>【新加算Ⅰ～Ⅳ・Ⅴ⑴～⑹・Ⅴ⑻・Ⅴ⑾、旧処遇Ⅰ・Ⅱ】</t>
    <rPh sb="19" eb="20">
      <t>キュウ</t>
    </rPh>
    <rPh sb="20" eb="22">
      <t>ショグウ</t>
    </rPh>
    <phoneticPr fontId="12"/>
  </si>
  <si>
    <t>次のイからハまでのすべての基準を満たす。</t>
    <rPh sb="13" eb="15">
      <t>キジュン</t>
    </rPh>
    <phoneticPr fontId="12"/>
  </si>
  <si>
    <t>キャリアパス要件Ⅱ（研修の実施等）　</t>
    <rPh sb="10" eb="12">
      <t>ケンシュウ</t>
    </rPh>
    <rPh sb="13" eb="15">
      <t>ジッシ</t>
    </rPh>
    <phoneticPr fontId="12"/>
  </si>
  <si>
    <t>キャリアパス要件Ⅲ（昇給の仕組みの整備等）</t>
    <rPh sb="6" eb="8">
      <t>ヨウケン</t>
    </rPh>
    <rPh sb="10" eb="12">
      <t>ショウキュウ</t>
    </rPh>
    <rPh sb="13" eb="15">
      <t>シク</t>
    </rPh>
    <rPh sb="17" eb="19">
      <t>セイビ</t>
    </rPh>
    <rPh sb="19" eb="20">
      <t>トウ</t>
    </rPh>
    <phoneticPr fontId="12"/>
  </si>
  <si>
    <t>次のイとロの両方の基準を満たす。</t>
    <rPh sb="6" eb="8">
      <t>リョウホウ</t>
    </rPh>
    <rPh sb="9" eb="11">
      <t>キジュン</t>
    </rPh>
    <phoneticPr fontId="12"/>
  </si>
  <si>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2"/>
  </si>
  <si>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2"/>
  </si>
  <si>
    <t>（８）職場環境等要件</t>
    <phoneticPr fontId="12"/>
  </si>
  <si>
    <t>キャリアパス要件等の適合状況に応じた加算率</t>
    <rPh sb="6" eb="9">
      <t>ヨウケントウ</t>
    </rPh>
    <rPh sb="10" eb="12">
      <t>テキゴウ</t>
    </rPh>
    <rPh sb="12" eb="14">
      <t>ジョウキョウ</t>
    </rPh>
    <rPh sb="15" eb="16">
      <t>オウ</t>
    </rPh>
    <rPh sb="18" eb="21">
      <t>カサンリツ</t>
    </rPh>
    <phoneticPr fontId="12"/>
  </si>
  <si>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2"/>
  </si>
  <si>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2"/>
  </si>
  <si>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2"/>
  </si>
  <si>
    <t>キャリアパス要件Ⅰ（任用要件・賃金体系の整備等）　</t>
    <rPh sb="10" eb="12">
      <t>ニンヨウ</t>
    </rPh>
    <rPh sb="12" eb="14">
      <t>ヨウケン</t>
    </rPh>
    <phoneticPr fontId="12"/>
  </si>
  <si>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</si>
  <si>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</si>
  <si>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</si>
  <si>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</si>
  <si>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</si>
  <si>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</si>
  <si>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</si>
  <si>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</si>
  <si>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</si>
  <si>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</si>
  <si>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</si>
  <si>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</si>
  <si>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</si>
  <si>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</si>
  <si>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</si>
  <si>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</si>
  <si>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</si>
  <si>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</si>
  <si>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</si>
  <si>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</si>
  <si>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</si>
  <si>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</si>
  <si>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</si>
  <si>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</si>
  <si>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</si>
  <si>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</si>
  <si>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</si>
  <si>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</si>
  <si>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</si>
  <si>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</si>
  <si>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</si>
  <si>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</si>
  <si>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</si>
  <si>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</si>
  <si>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</si>
  <si>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</si>
  <si>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</si>
  <si>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</si>
  <si>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</si>
  <si>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</si>
  <si>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</si>
  <si>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</si>
  <si>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</si>
  <si>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</si>
  <si>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</si>
  <si>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</si>
  <si>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</si>
  <si>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</si>
  <si>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</si>
  <si>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</si>
  <si>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</si>
  <si>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</si>
  <si>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</si>
  <si>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</si>
  <si>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</si>
  <si>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</si>
  <si>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</si>
  <si>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</si>
  <si>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</si>
  <si>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</si>
  <si>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</si>
  <si>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</si>
  <si>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</si>
  <si>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</si>
  <si>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</si>
  <si>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</si>
  <si>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</si>
  <si>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</si>
  <si>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</si>
  <si>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</si>
  <si>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</si>
  <si>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</si>
  <si>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</si>
  <si>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</si>
  <si>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</si>
  <si>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</si>
  <si>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</si>
  <si>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</si>
  <si>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</si>
  <si>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</si>
  <si>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</si>
  <si>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</si>
  <si>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</si>
  <si>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</si>
  <si>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</si>
  <si>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</si>
  <si>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</si>
  <si>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</si>
  <si>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</si>
  <si>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</si>
  <si>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</si>
  <si>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</si>
  <si>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</si>
  <si>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</si>
  <si>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</si>
  <si>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</si>
  <si>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</si>
  <si>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</si>
  <si>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</si>
  <si>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</si>
  <si>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</si>
  <si>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</si>
  <si>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</si>
  <si>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</si>
  <si>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</si>
  <si>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</si>
  <si>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</si>
  <si>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</si>
  <si>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</si>
  <si>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</si>
  <si>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</si>
  <si>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</si>
  <si>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</si>
  <si>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</si>
  <si>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</si>
  <si>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</si>
  <si>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</si>
  <si>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</si>
  <si>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</si>
  <si>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</si>
  <si>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</si>
  <si>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</si>
  <si>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</si>
  <si>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</si>
  <si>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</si>
  <si>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</si>
  <si>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</si>
  <si>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</si>
  <si>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</si>
  <si>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</si>
  <si>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</si>
  <si>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</si>
  <si>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</si>
  <si>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</si>
  <si>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</si>
  <si>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</si>
  <si>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</si>
  <si>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</si>
  <si>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</si>
  <si>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</si>
  <si>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</si>
  <si>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</si>
  <si>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</si>
  <si>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</si>
  <si>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</si>
  <si>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</si>
  <si>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</si>
  <si>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</si>
  <si>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</si>
  <si>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</si>
  <si>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</si>
  <si>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</si>
  <si>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</si>
  <si>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</si>
  <si>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</si>
  <si>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</si>
  <si>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</si>
  <si>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</si>
  <si>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</si>
  <si>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</si>
  <si>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</si>
  <si>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</si>
  <si>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</si>
  <si>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</si>
  <si>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</si>
  <si>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</si>
  <si>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</si>
  <si>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</si>
  <si>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</si>
  <si>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</si>
  <si>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</si>
  <si>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</si>
  <si>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</si>
  <si>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</si>
  <si>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</si>
  <si>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</si>
  <si>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</si>
  <si>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</si>
  <si>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</si>
  <si>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</si>
  <si>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</si>
  <si>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</si>
  <si>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</si>
  <si>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</si>
  <si>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</si>
  <si>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</si>
  <si>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</si>
  <si>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</si>
  <si>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</si>
  <si>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</si>
  <si>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</si>
  <si>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</si>
  <si>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</si>
  <si>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</si>
  <si>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</si>
  <si>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</si>
  <si>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</si>
  <si>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</si>
  <si>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</si>
  <si>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</si>
  <si>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</si>
  <si>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</si>
  <si>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</si>
  <si>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</si>
  <si>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</si>
  <si>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</si>
  <si>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</si>
  <si>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</si>
  <si>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</si>
  <si>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</si>
  <si>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</si>
  <si>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</si>
  <si>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</si>
  <si>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</si>
  <si>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</si>
  <si>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</si>
  <si>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</si>
  <si>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</si>
  <si>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</si>
  <si>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</si>
  <si>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</si>
  <si>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</si>
  <si>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</si>
  <si>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</si>
  <si>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</si>
  <si>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</si>
  <si>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</si>
  <si>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</si>
  <si>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</si>
  <si>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</si>
  <si>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</si>
  <si>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</si>
  <si>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</si>
  <si>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</si>
  <si>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</si>
  <si>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</si>
  <si>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</si>
  <si>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</si>
  <si>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</si>
  <si>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</si>
  <si>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</si>
  <si>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</si>
  <si>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</si>
  <si>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</si>
  <si>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</si>
  <si>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</si>
  <si>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</si>
  <si>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</si>
  <si>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</si>
  <si>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</si>
  <si>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</si>
  <si>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</si>
  <si>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</si>
  <si>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</si>
  <si>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</si>
  <si>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3"/>
  </si>
  <si>
    <t>福岡県</t>
    <rPh sb="0" eb="3">
      <t>フクオカケン</t>
    </rPh>
    <phoneticPr fontId="3"/>
  </si>
  <si>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</si>
  <si>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</si>
  <si>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</si>
  <si>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</si>
  <si>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</si>
  <si>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</si>
  <si>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</si>
  <si>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</si>
  <si>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</si>
  <si>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</si>
  <si>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</si>
  <si>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</si>
  <si>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</si>
  <si>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</si>
  <si>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</si>
  <si>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</si>
  <si>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</si>
  <si>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</si>
  <si>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</si>
  <si>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</si>
  <si>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</si>
  <si>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</si>
  <si>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</si>
  <si>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</si>
  <si>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</si>
  <si>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</si>
  <si>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</si>
  <si>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</si>
  <si>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</si>
  <si>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</si>
  <si>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</si>
  <si>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</si>
  <si>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</si>
  <si>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</si>
  <si>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</si>
  <si>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</si>
  <si>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</si>
  <si>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</si>
  <si>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</si>
  <si>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</si>
  <si>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</si>
  <si>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</si>
  <si>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</si>
  <si>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</si>
  <si>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</si>
  <si>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</si>
  <si>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</si>
  <si>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</si>
  <si>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</si>
  <si>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</si>
  <si>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</si>
  <si>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</si>
  <si>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</si>
  <si>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</si>
  <si>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</si>
  <si>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</si>
  <si>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</si>
  <si>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</si>
  <si>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</si>
  <si>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</si>
  <si>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</si>
  <si>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</si>
  <si>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</si>
  <si>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</si>
  <si>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</si>
  <si>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</si>
  <si>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</si>
  <si>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</si>
  <si>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</si>
  <si>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</si>
  <si>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</si>
  <si>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</si>
  <si>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</si>
  <si>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</si>
  <si>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</si>
  <si>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</si>
  <si>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</si>
  <si>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</si>
  <si>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</si>
  <si>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</si>
  <si>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</si>
  <si>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</si>
  <si>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</si>
  <si>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</si>
  <si>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</si>
  <si>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</si>
  <si>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</si>
  <si>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</si>
  <si>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</si>
  <si>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</si>
  <si>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</si>
  <si>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</si>
  <si>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</si>
  <si>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</si>
  <si>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</si>
  <si>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</si>
  <si>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</si>
  <si>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</si>
  <si>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</si>
  <si>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</si>
  <si>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</si>
  <si>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</si>
  <si>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</si>
  <si>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</si>
  <si>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</si>
  <si>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</si>
  <si>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</si>
  <si>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</si>
  <si>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</si>
  <si>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</si>
  <si>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</si>
  <si>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</si>
  <si>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</si>
  <si>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</si>
  <si>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</si>
  <si>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</si>
  <si>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</si>
  <si>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</si>
  <si>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</si>
  <si>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</si>
  <si>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</si>
  <si>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</si>
  <si>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</si>
  <si>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</si>
  <si>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</si>
  <si>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</si>
  <si>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</si>
  <si>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</si>
  <si>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</si>
  <si>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</si>
  <si>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</si>
  <si>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</si>
  <si>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</si>
  <si>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</si>
  <si>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</si>
  <si>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</si>
  <si>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</si>
  <si>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</si>
  <si>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</si>
  <si>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</si>
  <si>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</si>
  <si>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</si>
  <si>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</si>
  <si>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</si>
  <si>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</si>
  <si>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</si>
  <si>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</si>
  <si>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</si>
  <si>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</si>
  <si>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</si>
  <si>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</si>
  <si>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</si>
  <si>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</si>
  <si>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</si>
  <si>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</si>
  <si>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</si>
  <si>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</si>
  <si>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</si>
  <si>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</si>
  <si>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</si>
  <si>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</si>
  <si>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</si>
  <si>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</si>
  <si>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</si>
  <si>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</si>
  <si>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</si>
  <si>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</si>
  <si>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</si>
  <si>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</si>
  <si>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</si>
  <si>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</si>
  <si>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</si>
  <si>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</si>
  <si>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</si>
  <si>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</si>
  <si>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</si>
  <si>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</si>
  <si>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</si>
  <si>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</si>
  <si>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</si>
  <si>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</si>
  <si>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</si>
  <si>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</si>
  <si>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</si>
  <si>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</si>
  <si>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</si>
  <si>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</si>
  <si>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</si>
  <si>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</si>
  <si>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</si>
  <si>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</si>
  <si>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</si>
  <si>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</si>
  <si>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</si>
  <si>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</si>
  <si>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</si>
  <si>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</si>
  <si>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</si>
  <si>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</si>
  <si>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</si>
  <si>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</si>
  <si>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</si>
  <si>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</si>
  <si>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</si>
  <si>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</si>
  <si>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</si>
  <si>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</si>
  <si>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</si>
  <si>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</si>
  <si>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</si>
  <si>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</si>
  <si>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</si>
  <si>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</si>
  <si>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</si>
  <si>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</si>
  <si>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</si>
  <si>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</si>
  <si>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</si>
  <si>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</si>
  <si>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</si>
  <si>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</si>
  <si>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</si>
  <si>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</si>
  <si>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</si>
  <si>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</si>
  <si>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</si>
  <si>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</si>
  <si>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</si>
  <si>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</si>
  <si>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</si>
  <si>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</si>
  <si>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</si>
  <si>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</si>
  <si>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</si>
  <si>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</si>
  <si>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</si>
  <si>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</si>
  <si>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</si>
  <si>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</si>
  <si>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</si>
  <si>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</si>
  <si>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</si>
  <si>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</si>
  <si>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</si>
  <si>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</si>
  <si>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</si>
  <si>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</si>
  <si>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</si>
  <si>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</si>
  <si>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</si>
  <si>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</si>
  <si>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</si>
  <si>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</si>
  <si>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</si>
  <si>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</si>
  <si>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</si>
  <si>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</si>
  <si>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</si>
  <si>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</si>
  <si>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</si>
  <si>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</si>
  <si>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</si>
  <si>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</si>
  <si>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</si>
  <si>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</si>
  <si>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</si>
  <si>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</si>
  <si>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</si>
  <si>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</si>
  <si>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</si>
  <si>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</si>
  <si>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</si>
  <si>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</si>
  <si>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</si>
  <si>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</si>
  <si>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</si>
  <si>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</si>
  <si>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</si>
  <si>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</si>
  <si>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</si>
  <si>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</si>
  <si>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</si>
  <si>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</si>
  <si>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</si>
  <si>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</si>
  <si>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</si>
  <si>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</si>
  <si>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</si>
  <si>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</si>
  <si>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</si>
  <si>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</si>
  <si>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</si>
  <si>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</si>
  <si>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</si>
  <si>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</si>
  <si>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</si>
  <si>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</si>
  <si>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</si>
  <si>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</si>
  <si>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</si>
  <si>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</si>
  <si>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</si>
  <si>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</si>
  <si>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</si>
  <si>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</si>
  <si>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</si>
  <si>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</si>
  <si>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</si>
  <si>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</si>
  <si>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</si>
  <si>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</si>
  <si>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</si>
  <si>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</si>
  <si>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</si>
  <si>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</si>
  <si>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</si>
  <si>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</si>
  <si>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</si>
  <si>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</si>
  <si>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</si>
  <si>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</si>
  <si>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</si>
  <si>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</si>
  <si>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</si>
  <si>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</si>
  <si>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</si>
  <si>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</si>
  <si>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</si>
  <si>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</si>
  <si>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</si>
  <si>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</si>
  <si>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</si>
  <si>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</si>
  <si>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</si>
  <si>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</si>
  <si>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</si>
  <si>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</si>
  <si>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</si>
  <si>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</si>
  <si>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</si>
  <si>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</si>
  <si>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</si>
  <si>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</si>
  <si>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</si>
  <si>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</si>
  <si>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</si>
  <si>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</si>
  <si>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</si>
  <si>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</si>
  <si>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</si>
  <si>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</si>
  <si>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</si>
  <si>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</si>
  <si>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</si>
  <si>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</si>
  <si>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</si>
  <si>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</si>
  <si>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</si>
  <si>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</si>
  <si>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</si>
  <si>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</si>
  <si>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</si>
  <si>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</si>
  <si>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</si>
  <si>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</si>
  <si>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</si>
  <si>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</si>
  <si>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</si>
  <si>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</si>
  <si>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</si>
  <si>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</si>
  <si>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</si>
  <si>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</si>
  <si>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</si>
  <si>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</si>
  <si>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</si>
  <si>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</si>
  <si>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</si>
  <si>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</si>
  <si>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</si>
  <si>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</si>
  <si>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</si>
  <si>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</si>
  <si>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</si>
  <si>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</si>
  <si>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</si>
  <si>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</si>
  <si>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</si>
  <si>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</si>
  <si>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</si>
  <si>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</si>
  <si>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</si>
  <si>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</si>
  <si>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</si>
  <si>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</si>
  <si>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</si>
  <si>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</si>
  <si>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</si>
  <si>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</si>
  <si>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</si>
  <si>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</si>
  <si>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</si>
  <si>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</si>
  <si>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</si>
  <si>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</si>
  <si>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</si>
  <si>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</si>
  <si>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</si>
  <si>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</si>
  <si>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</si>
  <si>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</si>
  <si>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</si>
  <si>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</si>
  <si>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</si>
  <si>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</si>
  <si>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</si>
  <si>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</si>
  <si>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</si>
  <si>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</si>
  <si>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</si>
  <si>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</si>
  <si>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</si>
  <si>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</si>
  <si>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</si>
  <si>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</si>
  <si>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</si>
  <si>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</si>
  <si>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</si>
  <si>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</si>
  <si>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</si>
  <si>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</si>
  <si>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</si>
  <si>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</si>
  <si>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</si>
  <si>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</si>
  <si>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</si>
  <si>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</si>
  <si>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</si>
  <si>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</si>
  <si>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</si>
  <si>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</si>
  <si>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</si>
  <si>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</si>
  <si>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</si>
  <si>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</si>
  <si>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</si>
  <si>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</si>
  <si>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</si>
  <si>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</si>
  <si>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</si>
  <si>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</si>
  <si>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</si>
  <si>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</si>
  <si>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</si>
  <si>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</si>
  <si>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</si>
  <si>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</si>
  <si>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</si>
  <si>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</si>
  <si>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</si>
  <si>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</si>
  <si>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</si>
  <si>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</si>
  <si>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</si>
  <si>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</si>
  <si>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</si>
  <si>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</si>
  <si>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</si>
  <si>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</si>
  <si>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</si>
  <si>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</si>
  <si>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</si>
  <si>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</si>
  <si>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</si>
  <si>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</si>
  <si>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</si>
  <si>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</si>
  <si>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</si>
  <si>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</si>
  <si>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</si>
  <si>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</si>
  <si>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</si>
  <si>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</si>
  <si>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</si>
  <si>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</si>
  <si>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</si>
  <si>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</si>
  <si>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</si>
  <si>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</si>
  <si>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</si>
  <si>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</si>
  <si>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</si>
  <si>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</si>
  <si>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</si>
  <si>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</si>
  <si>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</si>
  <si>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</si>
  <si>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</si>
  <si>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</si>
  <si>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</si>
  <si>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</si>
  <si>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</si>
  <si>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</si>
  <si>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</si>
  <si>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</si>
  <si>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</si>
  <si>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</si>
  <si>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</si>
  <si>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</si>
  <si>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</si>
  <si>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</si>
  <si>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</si>
  <si>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</si>
  <si>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</si>
  <si>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</si>
  <si>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</si>
  <si>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</si>
  <si>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</si>
  <si>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</si>
  <si>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</si>
  <si>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</si>
  <si>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</si>
  <si>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</si>
  <si>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</si>
  <si>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</si>
  <si>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</si>
  <si>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</si>
  <si>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</si>
  <si>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</si>
  <si>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</si>
  <si>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</si>
  <si>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</si>
  <si>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</si>
  <si>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</si>
  <si>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</si>
  <si>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</si>
  <si>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</si>
  <si>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</si>
  <si>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</si>
  <si>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</si>
  <si>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</si>
  <si>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</si>
  <si>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</si>
  <si>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</si>
  <si>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</si>
  <si>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</si>
  <si>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</si>
  <si>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</si>
  <si>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</si>
  <si>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</si>
  <si>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</si>
  <si>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</si>
  <si>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</si>
  <si>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</si>
  <si>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</si>
  <si>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</si>
  <si>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</si>
  <si>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</si>
  <si>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</si>
  <si>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</si>
  <si>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</si>
  <si>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</si>
  <si>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</si>
  <si>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</si>
  <si>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</si>
  <si>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</si>
  <si>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</si>
  <si>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</si>
  <si>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</si>
  <si>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</si>
  <si>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</si>
  <si>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</si>
  <si>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</si>
  <si>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</si>
  <si>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</si>
  <si>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</si>
  <si>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</si>
  <si>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</si>
  <si>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</si>
  <si>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</si>
  <si>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</si>
  <si>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</si>
  <si>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</si>
  <si>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</si>
  <si>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</si>
  <si>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</si>
  <si>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</si>
  <si>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</si>
  <si>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</si>
  <si>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</si>
  <si>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</si>
  <si>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</si>
  <si>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</si>
  <si>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</si>
  <si>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</si>
  <si>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</si>
  <si>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</si>
  <si>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</si>
  <si>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</si>
  <si>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</si>
  <si>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</si>
  <si>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</si>
  <si>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</si>
  <si>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</si>
  <si>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</si>
  <si>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</si>
  <si>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</si>
  <si>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</si>
  <si>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</si>
  <si>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</si>
  <si>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</si>
  <si>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</si>
  <si>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</si>
  <si>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</si>
  <si>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</si>
  <si>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</si>
  <si>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</si>
  <si>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</si>
  <si>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</si>
  <si>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</si>
  <si>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</si>
  <si>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</si>
  <si>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</si>
  <si>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</si>
  <si>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</si>
  <si>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</si>
  <si>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</si>
  <si>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</si>
  <si>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</si>
  <si>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</si>
  <si>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</si>
  <si>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</si>
  <si>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</si>
  <si>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</si>
  <si>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</si>
  <si>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</si>
  <si>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</si>
  <si>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</si>
  <si>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</si>
  <si>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</si>
  <si>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</si>
  <si>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</si>
  <si>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</si>
  <si>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</si>
  <si>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</si>
  <si>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</si>
  <si>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</si>
  <si>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</si>
  <si>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</si>
  <si>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</si>
  <si>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</si>
  <si>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</si>
  <si>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</si>
  <si>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</si>
  <si>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</si>
  <si>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</si>
  <si>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</si>
  <si>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</si>
  <si>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</si>
  <si>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</si>
  <si>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</si>
  <si>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</si>
  <si>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</si>
  <si>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</si>
  <si>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</si>
  <si>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</si>
  <si>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</si>
  <si>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</si>
  <si>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</si>
  <si>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</si>
  <si>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</si>
  <si>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</si>
  <si>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</si>
  <si>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</si>
  <si>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</si>
  <si>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</si>
  <si>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</si>
  <si>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</si>
  <si>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</si>
  <si>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</si>
  <si>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</si>
  <si>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</si>
  <si>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</si>
  <si>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</si>
  <si>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</si>
  <si>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</si>
  <si>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</si>
  <si>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</si>
  <si>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</si>
  <si>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</si>
  <si>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</si>
  <si>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</si>
  <si>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</si>
  <si>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</si>
  <si>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</si>
  <si>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</si>
  <si>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</si>
  <si>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</si>
  <si>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</si>
  <si>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</si>
  <si>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</si>
  <si>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</si>
  <si>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</si>
  <si>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</si>
  <si>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</si>
  <si>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</si>
  <si>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</si>
  <si>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</si>
  <si>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</si>
  <si>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</si>
  <si>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</si>
  <si>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</si>
  <si>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</si>
  <si>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</si>
  <si>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</si>
  <si>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</si>
  <si>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</si>
  <si>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</si>
  <si>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</si>
  <si>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</si>
  <si>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</si>
  <si>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</si>
  <si>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</si>
  <si>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</si>
  <si>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</si>
  <si>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</si>
  <si>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</si>
  <si>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</si>
  <si>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</si>
  <si>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</si>
  <si>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</si>
  <si>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</si>
  <si>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</si>
  <si>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</si>
  <si>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</si>
  <si>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</si>
  <si>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</si>
  <si>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</si>
  <si>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</si>
  <si>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</si>
  <si>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</si>
  <si>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</si>
  <si>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</si>
  <si>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</si>
  <si>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</si>
  <si>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</si>
  <si>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</si>
  <si>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</si>
  <si>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</si>
  <si>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</si>
  <si>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</si>
  <si>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</si>
  <si>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</si>
  <si>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</si>
  <si>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</si>
  <si>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</si>
  <si>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</si>
  <si>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</si>
  <si>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</si>
  <si>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</si>
  <si>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</si>
  <si>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</si>
  <si>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</si>
  <si>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</si>
  <si>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</si>
  <si>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</si>
  <si>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</si>
  <si>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</si>
  <si>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</si>
  <si>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</si>
  <si>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</si>
  <si>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</si>
  <si>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</si>
  <si>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</si>
  <si>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</si>
  <si>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</si>
  <si>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</si>
  <si>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</si>
  <si>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</si>
  <si>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</si>
  <si>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</si>
  <si>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</si>
  <si>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</si>
  <si>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</si>
  <si>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</si>
  <si>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</si>
  <si>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</si>
  <si>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</si>
  <si>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</si>
  <si>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</si>
  <si>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</si>
  <si>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</si>
  <si>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</si>
  <si>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</si>
  <si>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</si>
  <si>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</si>
  <si>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</si>
  <si>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</si>
  <si>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</si>
  <si>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</si>
  <si>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</si>
  <si>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</si>
  <si>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</si>
  <si>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</si>
  <si>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</si>
  <si>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</si>
  <si>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</si>
  <si>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</si>
  <si>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</si>
  <si>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</si>
  <si>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</si>
  <si>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</si>
  <si>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</si>
  <si>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</si>
  <si>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</si>
  <si>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</si>
  <si>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</si>
  <si>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</si>
  <si>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</si>
  <si>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</si>
  <si>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</si>
  <si>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</si>
  <si>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</si>
  <si>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</si>
  <si>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</si>
  <si>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</si>
  <si>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</si>
  <si>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</si>
  <si>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</si>
  <si>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</si>
  <si>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</si>
  <si>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</si>
  <si>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</si>
  <si>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</si>
  <si>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</si>
  <si>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</si>
  <si>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</si>
  <si>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</si>
  <si>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</si>
  <si>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</si>
  <si>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</si>
  <si>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</si>
  <si>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</si>
  <si>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</si>
  <si>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</si>
  <si>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</si>
  <si>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</si>
  <si>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</si>
  <si>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</si>
  <si>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</si>
  <si>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</si>
  <si>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</si>
  <si>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</si>
  <si>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</si>
  <si>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</si>
  <si>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</si>
  <si>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</si>
  <si>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</si>
  <si>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</si>
  <si>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</si>
  <si>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</si>
  <si>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</si>
  <si>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</si>
  <si>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</si>
  <si>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</si>
  <si>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</si>
  <si>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</si>
  <si>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</si>
  <si>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</si>
  <si>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</si>
  <si>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</si>
  <si>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</si>
  <si>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</si>
  <si>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</si>
  <si>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</si>
  <si>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</si>
  <si>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</si>
  <si>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</si>
  <si>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</si>
  <si>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</si>
  <si>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</si>
  <si>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</si>
  <si>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</si>
  <si>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</si>
  <si>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</si>
  <si>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</si>
  <si>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</si>
  <si>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</si>
  <si>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</si>
  <si>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</si>
  <si>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</si>
  <si>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</si>
  <si>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</si>
  <si>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</si>
  <si>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</si>
  <si>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</si>
  <si>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</si>
  <si>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</si>
  <si>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3"/>
  </si>
  <si>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</si>
  <si>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</si>
  <si>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</si>
  <si>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</si>
  <si>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</si>
  <si>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</si>
  <si>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</si>
  <si>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</si>
  <si>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</si>
  <si>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</si>
  <si>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</si>
  <si>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</si>
  <si>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</si>
  <si>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</si>
  <si>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</si>
  <si>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</si>
  <si>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</si>
  <si>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</si>
  <si>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</si>
  <si>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</si>
  <si>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</si>
  <si>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</si>
  <si>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</si>
  <si>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</si>
  <si>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</si>
  <si>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</si>
  <si>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</si>
  <si>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</si>
  <si>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</si>
  <si>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</si>
  <si>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</si>
  <si>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</si>
  <si>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</si>
  <si>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</si>
  <si>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</si>
  <si>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</si>
  <si>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</si>
  <si>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</si>
  <si>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</si>
  <si>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</si>
  <si>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</si>
  <si>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</si>
  <si>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</si>
  <si>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</si>
  <si>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</si>
  <si>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</si>
  <si>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</si>
  <si>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</si>
  <si>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</si>
  <si>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</si>
  <si>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</si>
  <si>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</si>
  <si>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</si>
  <si>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</si>
  <si>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</si>
  <si>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</si>
  <si>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</si>
  <si>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</si>
  <si>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</si>
  <si>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3"/>
  </si>
  <si>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</si>
  <si>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</si>
  <si>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</si>
  <si>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</si>
  <si>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</si>
  <si>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</si>
  <si>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</si>
  <si>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</si>
  <si>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</si>
  <si>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</si>
  <si>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</si>
  <si>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</si>
  <si>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</si>
  <si>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</si>
  <si>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</si>
  <si>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</si>
  <si>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</si>
  <si>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</si>
  <si>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</si>
  <si>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</si>
  <si>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</si>
  <si>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</si>
  <si>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</si>
  <si>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</si>
  <si>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</si>
  <si>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</si>
  <si>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</si>
  <si>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</si>
  <si>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</si>
  <si>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</si>
  <si>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</si>
  <si>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</si>
  <si>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</si>
  <si>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</si>
  <si>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</si>
  <si>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</si>
  <si>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</si>
  <si>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</si>
  <si>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</si>
  <si>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</si>
  <si>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</si>
  <si>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</si>
  <si>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</si>
  <si>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</si>
  <si>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</si>
  <si>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</si>
  <si>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</si>
  <si>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</si>
  <si>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</si>
  <si>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</si>
  <si>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</si>
  <si>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</si>
  <si>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</si>
  <si>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</si>
  <si>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</si>
  <si>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</si>
  <si>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</si>
  <si>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</si>
  <si>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</si>
  <si>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</si>
  <si>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</si>
  <si>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</si>
  <si>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</si>
  <si>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</si>
  <si>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</si>
  <si>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</si>
  <si>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</si>
  <si>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</si>
  <si>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</si>
  <si>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</si>
  <si>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</si>
  <si>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</si>
  <si>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</si>
  <si>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</si>
  <si>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</si>
  <si>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</si>
  <si>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</si>
  <si>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</si>
  <si>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</si>
  <si>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</si>
  <si>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</si>
  <si>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</si>
  <si>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</si>
  <si>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</si>
  <si>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</si>
  <si>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</si>
  <si>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</si>
  <si>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</si>
  <si>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</si>
  <si>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</si>
  <si>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</si>
  <si>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</si>
  <si>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</si>
  <si>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</si>
  <si>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</si>
  <si>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</si>
  <si>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</si>
  <si>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</si>
  <si>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</si>
  <si>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</si>
  <si>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</si>
  <si>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</si>
  <si>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</si>
  <si>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</si>
  <si>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</si>
  <si>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</si>
  <si>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</si>
  <si>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</si>
  <si>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</si>
  <si>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</si>
  <si>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</si>
  <si>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</si>
  <si>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</si>
  <si>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</si>
  <si>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</si>
  <si>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</si>
  <si>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</si>
  <si>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</si>
  <si>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</si>
  <si>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</si>
  <si>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</si>
  <si>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</si>
  <si>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</si>
  <si>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</si>
  <si>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</si>
  <si>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</si>
  <si>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</si>
  <si>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</si>
  <si>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</si>
  <si>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</si>
  <si>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</si>
  <si>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</si>
  <si>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</si>
  <si>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</si>
  <si>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</si>
  <si>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</si>
  <si>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</si>
  <si>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</si>
  <si>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</si>
  <si>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</si>
  <si>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</si>
  <si>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</si>
  <si>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</si>
  <si>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</si>
  <si>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</si>
  <si>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</si>
  <si>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</si>
  <si>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</si>
  <si>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</si>
  <si>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</si>
  <si>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</si>
  <si>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</si>
  <si>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</si>
  <si>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</si>
  <si>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</si>
  <si>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</si>
  <si>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</si>
  <si>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</si>
  <si>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</si>
  <si>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</si>
  <si>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</si>
  <si>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</si>
  <si>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</si>
  <si>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</si>
  <si>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</si>
  <si>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</si>
  <si>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</si>
  <si>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</si>
  <si>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</si>
  <si>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</si>
  <si>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</si>
  <si>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</si>
  <si>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</si>
  <si>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</si>
  <si>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</si>
  <si>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</si>
  <si>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</si>
  <si>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</si>
  <si>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</si>
  <si>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</si>
  <si>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</si>
  <si>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</si>
  <si>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</si>
  <si>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</si>
  <si>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</si>
  <si>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</si>
  <si>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</si>
  <si>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</si>
  <si>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</si>
  <si>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</si>
  <si>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</si>
  <si>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</si>
  <si>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</si>
  <si>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</si>
  <si>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</si>
  <si>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</si>
  <si>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</si>
  <si>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</si>
  <si>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</si>
  <si>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</si>
  <si>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</si>
  <si>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</si>
  <si>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</si>
  <si>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</si>
  <si>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</si>
  <si>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</si>
  <si>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</si>
  <si>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</si>
  <si>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</si>
  <si>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</si>
  <si>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</si>
  <si>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</si>
  <si>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</si>
  <si>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</si>
  <si>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</si>
  <si>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</si>
  <si>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</si>
  <si>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</si>
  <si>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</si>
  <si>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</si>
  <si>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</si>
  <si>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</si>
  <si>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</si>
  <si>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</si>
  <si>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</si>
  <si>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</si>
  <si>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</si>
  <si>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</si>
  <si>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</si>
  <si>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</si>
  <si>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</si>
  <si>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</si>
  <si>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</si>
  <si>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</si>
  <si>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</si>
  <si>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</si>
  <si>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</si>
  <si>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</si>
  <si>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</si>
  <si>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</si>
  <si>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</si>
  <si>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</si>
  <si>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</si>
  <si>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</si>
  <si>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</si>
  <si>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</si>
  <si>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</si>
  <si>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</si>
  <si>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</si>
  <si>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</si>
  <si>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</si>
  <si>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</si>
  <si>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</si>
  <si>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</si>
  <si>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</si>
  <si>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</si>
  <si>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</si>
  <si>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</si>
  <si>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</si>
  <si>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</si>
  <si>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</si>
  <si>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</si>
  <si>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</si>
  <si>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</si>
  <si>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</si>
  <si>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</si>
  <si>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</si>
  <si>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</si>
  <si>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</si>
  <si>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</si>
  <si>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</si>
  <si>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</si>
  <si>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</si>
  <si>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</si>
  <si>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</si>
  <si>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柴田町</t>
  </si>
  <si>
    <t>村田町</t>
  </si>
  <si>
    <t>大河原町</t>
  </si>
  <si>
    <t>七ヶ宿町</t>
  </si>
  <si>
    <t>蔵王町</t>
  </si>
  <si>
    <t>富谷市</t>
    <rPh sb="2" eb="3">
      <t>シ</t>
    </rPh>
    <phoneticPr fontId="3"/>
  </si>
  <si>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</si>
  <si>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</si>
  <si>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</si>
  <si>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</si>
  <si>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</si>
  <si>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</si>
  <si>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</si>
  <si>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</si>
  <si>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</si>
  <si>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</si>
  <si>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</si>
  <si>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</si>
  <si>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</si>
  <si>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</si>
  <si>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</si>
  <si>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</si>
  <si>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</si>
  <si>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</si>
  <si>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</si>
  <si>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</si>
  <si>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</si>
  <si>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</si>
  <si>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</si>
  <si>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</si>
  <si>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</si>
  <si>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</si>
  <si>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</si>
  <si>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</si>
  <si>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</si>
  <si>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</si>
  <si>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</si>
  <si>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</si>
  <si>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</si>
  <si>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3"/>
  </si>
  <si>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</si>
  <si>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</si>
  <si>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</si>
  <si>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</si>
  <si>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</si>
  <si>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</si>
  <si>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</si>
  <si>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</si>
  <si>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</si>
  <si>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</si>
  <si>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</si>
  <si>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</si>
  <si>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</si>
  <si>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</si>
  <si>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</si>
  <si>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</si>
  <si>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</si>
  <si>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</si>
  <si>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</si>
  <si>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</si>
  <si>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</si>
  <si>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</si>
  <si>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</si>
  <si>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</si>
  <si>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</si>
  <si>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</si>
  <si>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</si>
  <si>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</si>
  <si>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</si>
  <si>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</si>
  <si>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</si>
  <si>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</si>
  <si>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</si>
  <si>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</si>
  <si>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</si>
  <si>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</si>
  <si>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</si>
  <si>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</si>
  <si>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</si>
  <si>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</si>
  <si>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</si>
  <si>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</si>
  <si>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</si>
  <si>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</si>
  <si>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</si>
  <si>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</si>
  <si>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</si>
  <si>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</si>
  <si>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</si>
  <si>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</si>
  <si>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</si>
  <si>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</si>
  <si>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</si>
  <si>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</si>
  <si>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</si>
  <si>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</si>
  <si>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</si>
  <si>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</si>
  <si>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3"/>
  </si>
  <si>
    <t>色丹村</t>
    <rPh sb="0" eb="3">
      <t>シコタンムラ</t>
    </rPh>
    <phoneticPr fontId="3"/>
  </si>
  <si>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</si>
  <si>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</si>
  <si>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</si>
  <si>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</si>
  <si>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</si>
  <si>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</si>
  <si>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</si>
  <si>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</si>
  <si>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</si>
  <si>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</si>
  <si>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</si>
  <si>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</si>
  <si>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</si>
  <si>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</si>
  <si>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</si>
  <si>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</si>
  <si>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</si>
  <si>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</si>
  <si>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</si>
  <si>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</si>
  <si>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</si>
  <si>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</si>
  <si>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</si>
  <si>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</si>
  <si>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</si>
  <si>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</si>
  <si>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</si>
  <si>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</si>
  <si>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</si>
  <si>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</si>
  <si>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</si>
  <si>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</si>
  <si>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</si>
  <si>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</si>
  <si>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</si>
  <si>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</si>
  <si>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</si>
  <si>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</si>
  <si>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</si>
  <si>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</si>
  <si>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</si>
  <si>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</si>
  <si>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</si>
  <si>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</si>
  <si>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</si>
  <si>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</si>
  <si>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</si>
  <si>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</si>
  <si>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</si>
  <si>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</si>
  <si>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</si>
  <si>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</si>
  <si>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</si>
  <si>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</si>
  <si>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</si>
  <si>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</si>
  <si>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</si>
  <si>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</si>
  <si>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</si>
  <si>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</si>
  <si>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</si>
  <si>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</si>
  <si>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</si>
  <si>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</si>
  <si>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</si>
  <si>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</si>
  <si>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</si>
  <si>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</si>
  <si>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</si>
  <si>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</si>
  <si>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</si>
  <si>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</si>
  <si>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</si>
  <si>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</si>
  <si>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</si>
  <si>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</si>
  <si>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</si>
  <si>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</si>
  <si>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</si>
  <si>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</si>
  <si>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</si>
  <si>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</si>
  <si>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</si>
  <si>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</si>
  <si>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</si>
  <si>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</si>
  <si>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</si>
  <si>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</si>
  <si>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</si>
  <si>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</si>
  <si>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</si>
  <si>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</si>
  <si>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</si>
  <si>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</si>
  <si>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</si>
  <si>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</si>
  <si>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</si>
  <si>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</si>
  <si>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</si>
  <si>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</si>
  <si>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</si>
  <si>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</si>
  <si>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</si>
  <si>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</si>
  <si>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</si>
  <si>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</si>
  <si>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</si>
  <si>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</si>
  <si>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</si>
  <si>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</si>
  <si>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</si>
  <si>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</si>
  <si>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</si>
  <si>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</si>
  <si>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</si>
  <si>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</si>
  <si>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</si>
  <si>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</si>
  <si>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</si>
  <si>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</si>
  <si>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</si>
  <si>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</si>
  <si>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</si>
  <si>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</si>
  <si>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</si>
  <si>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</si>
  <si>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</si>
  <si>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</si>
  <si>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</si>
  <si>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</si>
  <si>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</si>
  <si>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</si>
  <si>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</si>
  <si>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</si>
  <si>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</si>
  <si>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</si>
  <si>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</si>
  <si>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</si>
  <si>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</si>
  <si>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</si>
  <si>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</si>
  <si>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</si>
  <si>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</si>
  <si>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</si>
  <si>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</si>
  <si>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</si>
  <si>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</si>
  <si>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</si>
  <si>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</si>
  <si>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</si>
  <si>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</si>
  <si>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</si>
  <si>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</si>
  <si>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</si>
  <si>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</si>
  <si>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</si>
  <si>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</si>
  <si>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</si>
  <si>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</si>
  <si>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</si>
  <si>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</si>
  <si>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</si>
  <si>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</si>
  <si>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</si>
  <si>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</si>
  <si>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</si>
  <si>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</si>
  <si>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</si>
  <si>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</si>
  <si>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</si>
  <si>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</si>
  <si>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</si>
  <si>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市区町村</t>
    <rPh sb="0" eb="4">
      <t>シクチョウソン</t>
    </rPh>
    <phoneticPr fontId="3"/>
  </si>
  <si>
    <t>都道府県</t>
    <rPh sb="0" eb="4">
      <t>トドウフケン</t>
    </rPh>
    <phoneticPr fontId="3"/>
  </si>
  <si>
    <t>事業所の所在地（市区町村）</t>
    <rPh sb="0" eb="3">
      <t>ジギョウショ</t>
    </rPh>
    <rPh sb="4" eb="7">
      <t>ショザイチ</t>
    </rPh>
    <rPh sb="8" eb="12">
      <t>シクチョウソン</t>
    </rPh>
    <phoneticPr fontId="3"/>
  </si>
  <si>
    <t>事業所の所在地（都道府県）</t>
    <rPh sb="8" eb="12">
      <t>トドウフケン</t>
    </rPh>
    <phoneticPr fontId="12"/>
  </si>
  <si>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</si>
  <si>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</si>
  <si>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</si>
  <si>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</si>
  <si>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2"/>
  </si>
  <si>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2"/>
  </si>
  <si>
    <t>「月額平均８万円の処遇改善又は改善後の賃金が年額440万円以上となる者」を設定できない場合その理由</t>
    <phoneticPr fontId="12"/>
  </si>
  <si>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2"/>
  </si>
  <si>
    <t>表１　加算率一覧</t>
    <rPh sb="0" eb="1">
      <t>ヒョウ</t>
    </rPh>
    <rPh sb="3" eb="6">
      <t>カサンリツ</t>
    </rPh>
    <rPh sb="6" eb="8">
      <t>イチラン</t>
    </rPh>
    <phoneticPr fontId="12"/>
  </si>
  <si>
    <t>④</t>
    <phoneticPr fontId="12"/>
  </si>
  <si>
    <t>賃金改善額が月額平均８万円以上又は改善後の賃金が年額440万円以上となる者の数</t>
    <phoneticPr fontId="12"/>
  </si>
  <si>
    <t>加
算
率</t>
    <rPh sb="0" eb="1">
      <t>カ</t>
    </rPh>
    <rPh sb="2" eb="3">
      <t>ザン</t>
    </rPh>
    <rPh sb="4" eb="5">
      <t>リツ</t>
    </rPh>
    <phoneticPr fontId="12"/>
  </si>
  <si>
    <t>⑥キャリアパス要件Ⅳについて</t>
    <rPh sb="7" eb="9">
      <t>ヨウケン</t>
    </rPh>
    <phoneticPr fontId="12"/>
  </si>
  <si>
    <t>⇒上記のいずれかまたは全てに「×」が付いた場合、この欄に記入すること</t>
    <rPh sb="1" eb="3">
      <t>ジョウキ</t>
    </rPh>
    <rPh sb="11" eb="12">
      <t>スベ</t>
    </rPh>
    <phoneticPr fontId="12"/>
  </si>
  <si>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2"/>
  </si>
  <si>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2"/>
  </si>
  <si>
    <t>旧特定加算Ⅰ・Ⅱの要件（４・５月）</t>
    <rPh sb="0" eb="1">
      <t>キュウ</t>
    </rPh>
    <rPh sb="1" eb="3">
      <t>トクテイ</t>
    </rPh>
    <rPh sb="3" eb="5">
      <t>カサン</t>
    </rPh>
    <rPh sb="9" eb="11">
      <t>ヨウケン</t>
    </rPh>
    <rPh sb="15" eb="16">
      <t>ガツ</t>
    </rPh>
    <phoneticPr fontId="1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</si>
  <si>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2"/>
  </si>
  <si>
    <t>旧特定加算Ⅰの要件（４・５月）</t>
    <rPh sb="0" eb="1">
      <t>キュウ</t>
    </rPh>
    <rPh sb="1" eb="3">
      <t>トクテイ</t>
    </rPh>
    <rPh sb="3" eb="5">
      <t>カサン</t>
    </rPh>
    <rPh sb="7" eb="9">
      <t>ヨウケン</t>
    </rPh>
    <rPh sb="13" eb="14">
      <t>ガツ</t>
    </rPh>
    <phoneticPr fontId="12"/>
  </si>
  <si>
    <t>新加算Ⅰ、Ⅴ⑴・⑵・⑸・⑺・⑽の要件（６月以降）</t>
    <rPh sb="0" eb="3">
      <t>シンカサン</t>
    </rPh>
    <rPh sb="16" eb="18">
      <t>ヨウケン</t>
    </rPh>
    <rPh sb="20" eb="21">
      <t>ガツ</t>
    </rPh>
    <rPh sb="21" eb="23">
      <t>イコウ</t>
    </rPh>
    <phoneticPr fontId="12"/>
  </si>
  <si>
    <t>（別紙様式2-2「⑦キャリアパス要件Ⅴ」の欄から転記）</t>
    <rPh sb="1" eb="3">
      <t>ベッシ</t>
    </rPh>
    <rPh sb="3" eb="5">
      <t>ヨウシキ</t>
    </rPh>
    <rPh sb="21" eb="22">
      <t>ラン</t>
    </rPh>
    <rPh sb="24" eb="26">
      <t>テンキ</t>
    </rPh>
    <phoneticPr fontId="12"/>
  </si>
  <si>
    <t>（別紙様式2-3「⑦キャリアパス要件Ⅴ」の欄から転記）</t>
    <rPh sb="1" eb="3">
      <t>ベッシ</t>
    </rPh>
    <rPh sb="3" eb="5">
      <t>ヨウシキ</t>
    </rPh>
    <rPh sb="21" eb="22">
      <t>ラン</t>
    </rPh>
    <rPh sb="24" eb="26">
      <t>テンキ</t>
    </rPh>
    <phoneticPr fontId="12"/>
  </si>
  <si>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2"/>
  </si>
  <si>
    <t>【新加算Ⅴ⑺・⑼・⑽・⑿～⒁、旧処遇Ⅲ】</t>
    <rPh sb="16" eb="18">
      <t>ショグウ</t>
    </rPh>
    <phoneticPr fontId="12"/>
  </si>
  <si>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2"/>
  </si>
  <si>
    <t>４　要件を満たすことの確認・証明</t>
    <phoneticPr fontId="12"/>
  </si>
  <si>
    <t>２　賃金改善計画について</t>
    <phoneticPr fontId="12"/>
  </si>
  <si>
    <t>１　基本情報</t>
    <rPh sb="2" eb="4">
      <t>キホン</t>
    </rPh>
    <rPh sb="4" eb="6">
      <t>ジョウホウ</t>
    </rPh>
    <phoneticPr fontId="12"/>
  </si>
  <si>
    <t>２　賃金改善計画について</t>
    <rPh sb="2" eb="4">
      <t>チンギン</t>
    </rPh>
    <rPh sb="4" eb="6">
      <t>カイゼン</t>
    </rPh>
    <rPh sb="6" eb="8">
      <t>ケイカク</t>
    </rPh>
    <phoneticPr fontId="12"/>
  </si>
  <si>
    <t>加算以外の部分で賃金水準を引き下げないことを誓約している</t>
    <rPh sb="22" eb="24">
      <t>セイヤク</t>
    </rPh>
    <phoneticPr fontId="12"/>
  </si>
  <si>
    <t>賃金改善を行う賃金項目及び方法を記載している</t>
    <rPh sb="16" eb="18">
      <t>キサイ</t>
    </rPh>
    <phoneticPr fontId="12"/>
  </si>
  <si>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2"/>
  </si>
  <si>
    <t>キャリアパス要件Ⅰ・Ⅱ</t>
    <phoneticPr fontId="12"/>
  </si>
  <si>
    <t>キャリアパス要件Ⅲ</t>
    <phoneticPr fontId="12"/>
  </si>
  <si>
    <t>キャリアパス要件Ⅳ</t>
    <phoneticPr fontId="12"/>
  </si>
  <si>
    <t>キャリアパス要件Ⅴ</t>
    <phoneticPr fontId="12"/>
  </si>
  <si>
    <t>職場環境等要件</t>
    <phoneticPr fontId="12"/>
  </si>
  <si>
    <t>月額賃金改善要件Ⅱ</t>
    <phoneticPr fontId="12"/>
  </si>
  <si>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2"/>
  </si>
  <si>
    <t>ⅰ）旧ベースアップ等加算による賃金改善の見込額</t>
    <rPh sb="2" eb="3">
      <t>キュウ</t>
    </rPh>
    <rPh sb="9" eb="10">
      <t>トウ</t>
    </rPh>
    <rPh sb="10" eb="12">
      <t>カサン</t>
    </rPh>
    <phoneticPr fontId="12"/>
  </si>
  <si>
    <t xml:space="preserve"> ii ）旧ベースアップ等加算による賃金改善の見込額</t>
    <rPh sb="5" eb="6">
      <t>キュウ</t>
    </rPh>
    <phoneticPr fontId="12"/>
  </si>
  <si>
    <t>月額賃金改善要件Ⅲ</t>
    <phoneticPr fontId="12"/>
  </si>
  <si>
    <t>その他の職種について、賃金改善の見込額の2/3以上が、ベースアップ等に充てられる計画になっていること</t>
    <phoneticPr fontId="12"/>
  </si>
  <si>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2"/>
  </si>
  <si>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2"/>
  </si>
  <si>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2"/>
  </si>
  <si>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</si>
  <si>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2"/>
  </si>
  <si>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2"/>
  </si>
  <si>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2"/>
  </si>
  <si>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2"/>
  </si>
  <si>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2"/>
  </si>
  <si>
    <t>４　要件を満たすことの確認・証明</t>
    <rPh sb="2" eb="4">
      <t>ヨウケン</t>
    </rPh>
    <rPh sb="5" eb="6">
      <t>ミ</t>
    </rPh>
    <rPh sb="11" eb="13">
      <t>カクニン</t>
    </rPh>
    <rPh sb="14" eb="16">
      <t>ショウメイ</t>
    </rPh>
    <phoneticPr fontId="12"/>
  </si>
  <si>
    <t>※</t>
    <phoneticPr fontId="12"/>
  </si>
  <si>
    <t>各証明資料は、指定権者からの求めがあった場合には、速やかに提出すること。</t>
    <phoneticPr fontId="12"/>
  </si>
  <si>
    <t>空欄が表示される項目は、記入が不要であるため対応する必要はない。</t>
    <phoneticPr fontId="12"/>
  </si>
  <si>
    <t>旧ベースアップ等加算相当の2/3以上の新規の月額賃金改善を行う計画になっていること</t>
    <rPh sb="29" eb="30">
      <t>オコナ</t>
    </rPh>
    <rPh sb="31" eb="33">
      <t>ケイカク</t>
    </rPh>
    <phoneticPr fontId="12"/>
  </si>
  <si>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2"/>
  </si>
  <si>
    <t>合
計
の
加
算
率</t>
    <rPh sb="0" eb="1">
      <t>ゴウ</t>
    </rPh>
    <rPh sb="2" eb="3">
      <t>ケイ</t>
    </rPh>
    <rPh sb="6" eb="7">
      <t>カ</t>
    </rPh>
    <rPh sb="8" eb="9">
      <t>ザン</t>
    </rPh>
    <rPh sb="10" eb="11">
      <t>リツ</t>
    </rPh>
    <phoneticPr fontId="12"/>
  </si>
  <si>
    <t>算定する
新加算の区分</t>
    <rPh sb="0" eb="2">
      <t>サンテイ</t>
    </rPh>
    <rPh sb="5" eb="8">
      <t>シンカサン</t>
    </rPh>
    <rPh sb="9" eb="11">
      <t>クブン</t>
    </rPh>
    <phoneticPr fontId="12"/>
  </si>
  <si>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2"/>
  </si>
  <si>
    <t>月</t>
  </si>
  <si>
    <t>令和６年度の算定予定</t>
    <rPh sb="0" eb="2">
      <t>レイワ</t>
    </rPh>
    <rPh sb="3" eb="4">
      <t>ネン</t>
    </rPh>
    <rPh sb="4" eb="5">
      <t>ド</t>
    </rPh>
    <rPh sb="6" eb="8">
      <t>サンテイ</t>
    </rPh>
    <rPh sb="8" eb="10">
      <t>ヨテイ</t>
    </rPh>
    <phoneticPr fontId="12"/>
  </si>
  <si>
    <t>新たに増加する旧ベースアップ等加算相当の新加算の見込額</t>
    <phoneticPr fontId="12"/>
  </si>
  <si>
    <t>②月額賃金要件Ⅱ</t>
    <rPh sb="1" eb="3">
      <t>ゲツガク</t>
    </rPh>
    <rPh sb="3" eb="5">
      <t>チンギン</t>
    </rPh>
    <rPh sb="5" eb="7">
      <t>ヨウケン</t>
    </rPh>
    <phoneticPr fontId="12"/>
  </si>
  <si>
    <t>令和６年度の新加算Ⅳ相当の見込額の１／２</t>
    <rPh sb="6" eb="7">
      <t>シン</t>
    </rPh>
    <rPh sb="10" eb="12">
      <t>ソウトウ</t>
    </rPh>
    <rPh sb="13" eb="15">
      <t>ミコミ</t>
    </rPh>
    <rPh sb="15" eb="16">
      <t>ガク</t>
    </rPh>
    <phoneticPr fontId="12"/>
  </si>
  <si>
    <t>(</t>
  </si>
  <si>
    <t>令和６年度中に満たす</t>
    <rPh sb="0" eb="2">
      <t>レイワ</t>
    </rPh>
    <rPh sb="3" eb="4">
      <t>ネン</t>
    </rPh>
    <rPh sb="4" eb="5">
      <t>ド</t>
    </rPh>
    <rPh sb="5" eb="6">
      <t>チュウ</t>
    </rPh>
    <rPh sb="7" eb="8">
      <t>ミ</t>
    </rPh>
    <phoneticPr fontId="12"/>
  </si>
  <si>
    <t>キャリアパス要件Ⅴのプルダウンメニュー用</t>
    <rPh sb="6" eb="8">
      <t>ヨウケン</t>
    </rPh>
    <rPh sb="19" eb="20">
      <t>ヨウ</t>
    </rPh>
    <phoneticPr fontId="12"/>
  </si>
  <si>
    <t>③の記入状況チェック</t>
    <rPh sb="2" eb="4">
      <t>キニュウ</t>
    </rPh>
    <rPh sb="4" eb="6">
      <t>ジョウキョウ</t>
    </rPh>
    <phoneticPr fontId="12"/>
  </si>
  <si>
    <t>④の記入状況チェック</t>
    <rPh sb="2" eb="4">
      <t>キニュウ</t>
    </rPh>
    <rPh sb="4" eb="6">
      <t>ジョウキョウ</t>
    </rPh>
    <phoneticPr fontId="12"/>
  </si>
  <si>
    <t>⑤の記入状況チェック</t>
    <rPh sb="2" eb="4">
      <t>キニュウ</t>
    </rPh>
    <rPh sb="4" eb="6">
      <t>ジョウキョウ</t>
    </rPh>
    <phoneticPr fontId="12"/>
  </si>
  <si>
    <t>⑥の必要数チェック（併設の場合０）</t>
    <rPh sb="2" eb="4">
      <t>ヒツヨウ</t>
    </rPh>
    <rPh sb="4" eb="5">
      <t>スウ</t>
    </rPh>
    <rPh sb="10" eb="12">
      <t>ヘイセツ</t>
    </rPh>
    <rPh sb="13" eb="15">
      <t>バアイ</t>
    </rPh>
    <phoneticPr fontId="12"/>
  </si>
  <si>
    <t>⑦の記入状況チェック</t>
    <rPh sb="2" eb="4">
      <t>キニュウ</t>
    </rPh>
    <rPh sb="4" eb="6">
      <t>ジョウキョウ</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</si>
  <si>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</si>
  <si>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誓約を行わない場合</t>
    <rPh sb="0" eb="2">
      <t>セイヤク</t>
    </rPh>
    <rPh sb="3" eb="4">
      <t>オコナ</t>
    </rPh>
    <rPh sb="7" eb="9">
      <t>バアイ</t>
    </rPh>
    <phoneticPr fontId="75"/>
  </si>
  <si>
    <t xml:space="preserve"> </t>
    <phoneticPr fontId="35"/>
  </si>
  <si>
    <t>)</t>
  </si>
  <si>
    <t>月額賃金要件Ⅰを満たす</t>
    <rPh sb="0" eb="2">
      <t>ゲツガク</t>
    </rPh>
    <rPh sb="2" eb="4">
      <t>チンギン</t>
    </rPh>
    <rPh sb="4" eb="6">
      <t>ヨウケン</t>
    </rPh>
    <rPh sb="8" eb="9">
      <t>ミ</t>
    </rPh>
    <phoneticPr fontId="12"/>
  </si>
  <si>
    <t>月額賃金要件Ⅱを満たす</t>
    <rPh sb="0" eb="4">
      <t>ゲツガクチンギン</t>
    </rPh>
    <rPh sb="4" eb="6">
      <t>ヨウケン</t>
    </rPh>
    <rPh sb="8" eb="9">
      <t>ミ</t>
    </rPh>
    <phoneticPr fontId="12"/>
  </si>
  <si>
    <t>令和６年６月当初の算定予定</t>
    <rPh sb="0" eb="2">
      <t>レイワ</t>
    </rPh>
    <rPh sb="3" eb="4">
      <t>ネン</t>
    </rPh>
    <rPh sb="5" eb="6">
      <t>ガツ</t>
    </rPh>
    <rPh sb="6" eb="8">
      <t>トウショ</t>
    </rPh>
    <rPh sb="9" eb="11">
      <t>サンテイ</t>
    </rPh>
    <rPh sb="11" eb="13">
      <t>ヨテイ</t>
    </rPh>
    <phoneticPr fontId="12"/>
  </si>
  <si>
    <t>（参考）
①月額賃金要件Ⅰ
（令和７年度～）</t>
    <rPh sb="1" eb="3">
      <t>サンコウ</t>
    </rPh>
    <rPh sb="6" eb="8">
      <t>ゲツガク</t>
    </rPh>
    <rPh sb="8" eb="10">
      <t>チンギン</t>
    </rPh>
    <rPh sb="10" eb="12">
      <t>ヨウケン</t>
    </rPh>
    <rPh sb="15" eb="17">
      <t>レイワ</t>
    </rPh>
    <rPh sb="18" eb="20">
      <t>ネンド</t>
    </rPh>
    <phoneticPr fontId="12"/>
  </si>
  <si>
    <t>②の記入状況チェック</t>
    <rPh sb="2" eb="4">
      <t>キニュウ</t>
    </rPh>
    <rPh sb="4" eb="6">
      <t>ジョウキョウ</t>
    </rPh>
    <phoneticPr fontId="12"/>
  </si>
  <si>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2"/>
  </si>
  <si>
    <t>①「令和６年度の算定予定」</t>
    <rPh sb="2" eb="4">
      <t>レイワ</t>
    </rPh>
    <rPh sb="5" eb="7">
      <t>ネンド</t>
    </rPh>
    <rPh sb="8" eb="10">
      <t>サンテイ</t>
    </rPh>
    <rPh sb="10" eb="12">
      <t>ヨテイ</t>
    </rPh>
    <phoneticPr fontId="12"/>
  </si>
  <si>
    <t>令和６年度を通じての算定予定（①・②）</t>
    <rPh sb="0" eb="2">
      <t>レイワ</t>
    </rPh>
    <rPh sb="3" eb="5">
      <t>ネンド</t>
    </rPh>
    <rPh sb="6" eb="7">
      <t>ツウ</t>
    </rPh>
    <rPh sb="10" eb="12">
      <t>サンテイ</t>
    </rPh>
    <rPh sb="12" eb="14">
      <t>ヨテイ</t>
    </rPh>
    <phoneticPr fontId="12"/>
  </si>
  <si>
    <t>②月額賃金要件Ⅲ</t>
    <rPh sb="1" eb="3">
      <t>ゲツガク</t>
    </rPh>
    <rPh sb="3" eb="5">
      <t>チンギン</t>
    </rPh>
    <rPh sb="5" eb="7">
      <t>ヨウケン</t>
    </rPh>
    <phoneticPr fontId="12"/>
  </si>
  <si>
    <t>新たに増加するベースアップ等加算の見込額</t>
    <phoneticPr fontId="12"/>
  </si>
  <si>
    <t>月額賃金要件Ⅲを満たす</t>
    <rPh sb="0" eb="4">
      <t>ゲツガクチンギン</t>
    </rPh>
    <rPh sb="4" eb="6">
      <t>ヨウケン</t>
    </rPh>
    <rPh sb="8" eb="9">
      <t>ミ</t>
    </rPh>
    <phoneticPr fontId="12"/>
  </si>
  <si>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2"/>
  </si>
  <si>
    <t>令和６年４・５月の算定予定（１）</t>
    <rPh sb="0" eb="2">
      <t>レイワ</t>
    </rPh>
    <rPh sb="3" eb="4">
      <t>ネン</t>
    </rPh>
    <rPh sb="7" eb="8">
      <t>ガツ</t>
    </rPh>
    <rPh sb="9" eb="11">
      <t>サンテイ</t>
    </rPh>
    <rPh sb="11" eb="13">
      <t>ヨテイ</t>
    </rPh>
    <phoneticPr fontId="12"/>
  </si>
  <si>
    <t>令和６年４・５月の算定予定（２）</t>
    <rPh sb="0" eb="2">
      <t>レイワ</t>
    </rPh>
    <rPh sb="3" eb="4">
      <t>ネン</t>
    </rPh>
    <rPh sb="7" eb="8">
      <t>ガツ</t>
    </rPh>
    <rPh sb="9" eb="11">
      <t>サンテイ</t>
    </rPh>
    <rPh sb="11" eb="13">
      <t>ヨテイ</t>
    </rPh>
    <phoneticPr fontId="12"/>
  </si>
  <si>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2"/>
  </si>
  <si>
    <t>⑥キャリアパス要件Ⅳについて（「令和６年度の算定予定」について）</t>
    <rPh sb="7" eb="9">
      <t>ヨウケン</t>
    </rPh>
    <rPh sb="16" eb="18">
      <t>レイワ</t>
    </rPh>
    <rPh sb="19" eb="21">
      <t>ネンド</t>
    </rPh>
    <rPh sb="22" eb="24">
      <t>サンテイ</t>
    </rPh>
    <rPh sb="24" eb="26">
      <t>ヨテイ</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</si>
  <si>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</si>
  <si>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令和６年度の加算の見込額</t>
    <phoneticPr fontId="12"/>
  </si>
  <si>
    <t>別紙様式２－１ 総括表</t>
    <rPh sb="0" eb="2">
      <t>ベッシ</t>
    </rPh>
    <rPh sb="2" eb="4">
      <t>ヨウシキ</t>
    </rPh>
    <rPh sb="8" eb="11">
      <t>ソウカツヒョウ</t>
    </rPh>
    <phoneticPr fontId="12"/>
  </si>
  <si>
    <t>別紙様式２－２ 個票（令和６年４・５月分）</t>
    <rPh sb="0" eb="2">
      <t>ベッシ</t>
    </rPh>
    <rPh sb="2" eb="4">
      <t>ヨウシキ</t>
    </rPh>
    <rPh sb="8" eb="10">
      <t>コヒョウ</t>
    </rPh>
    <rPh sb="11" eb="13">
      <t>レイワ</t>
    </rPh>
    <rPh sb="14" eb="15">
      <t>ネン</t>
    </rPh>
    <rPh sb="18" eb="19">
      <t>ガツ</t>
    </rPh>
    <rPh sb="19" eb="20">
      <t>ブン</t>
    </rPh>
    <phoneticPr fontId="12"/>
  </si>
  <si>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2"/>
  </si>
  <si>
    <t>令和６年度</t>
    <rPh sb="0" eb="2">
      <t>レイワ</t>
    </rPh>
    <rPh sb="3" eb="4">
      <t>ネン</t>
    </rPh>
    <rPh sb="4" eb="5">
      <t>ド</t>
    </rPh>
    <phoneticPr fontId="12"/>
  </si>
  <si>
    <t>（参考）
令和５年度</t>
    <rPh sb="1" eb="3">
      <t>サンコウ</t>
    </rPh>
    <rPh sb="5" eb="7">
      <t>レイワ</t>
    </rPh>
    <rPh sb="8" eb="10">
      <t>ネンド</t>
    </rPh>
    <phoneticPr fontId="12"/>
  </si>
  <si>
    <t>令和５年度の旧３加算の区分</t>
    <rPh sb="0" eb="2">
      <t>レイワ</t>
    </rPh>
    <rPh sb="3" eb="4">
      <t>ネン</t>
    </rPh>
    <rPh sb="4" eb="5">
      <t>ド</t>
    </rPh>
    <phoneticPr fontId="12"/>
  </si>
  <si>
    <t>令和５年度の合計の加算率</t>
    <rPh sb="0" eb="2">
      <t>レイワ</t>
    </rPh>
    <rPh sb="3" eb="5">
      <t>ネンド</t>
    </rPh>
    <rPh sb="6" eb="7">
      <t>ゴウ</t>
    </rPh>
    <rPh sb="7" eb="8">
      <t>ケイ</t>
    </rPh>
    <rPh sb="9" eb="10">
      <t>カ</t>
    </rPh>
    <rPh sb="10" eb="11">
      <t>ザン</t>
    </rPh>
    <rPh sb="11" eb="12">
      <t>リツ</t>
    </rPh>
    <phoneticPr fontId="12"/>
  </si>
  <si>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2"/>
  </si>
  <si>
    <t>処遇加算なし</t>
    <rPh sb="0" eb="2">
      <t>ショグウ</t>
    </rPh>
    <rPh sb="2" eb="4">
      <t>カサン</t>
    </rPh>
    <phoneticPr fontId="35"/>
  </si>
  <si>
    <t>⑤</t>
    <phoneticPr fontId="12"/>
  </si>
  <si>
    <t>←</t>
    <phoneticPr fontId="12"/>
  </si>
  <si>
    <t>⑥</t>
    <phoneticPr fontId="12"/>
  </si>
  <si>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</si>
  <si>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2"/>
  </si>
  <si>
    <t>ⅰ）</t>
    <phoneticPr fontId="12"/>
  </si>
  <si>
    <t>うち、令和７年度の賃金改善に充てるために繰り越す部分の見込額</t>
    <phoneticPr fontId="12"/>
  </si>
  <si>
    <t>ア</t>
    <phoneticPr fontId="12"/>
  </si>
  <si>
    <t>うち、令和５年度と比較して令和６年度に増加する加算の見込額</t>
    <phoneticPr fontId="12"/>
  </si>
  <si>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2"/>
  </si>
  <si>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2"/>
  </si>
  <si>
    <t>⑦</t>
    <phoneticPr fontId="12"/>
  </si>
  <si>
    <r>
      <t xml:space="preserve">令和６年度の賃金改善の見込額
</t>
    </r>
    <r>
      <rPr>
        <b/>
        <sz val="9"/>
        <rFont val="ＭＳ Ｐゴシック"/>
        <family val="3"/>
        <charset val="128"/>
      </rPr>
      <t>（②の額以上となること）</t>
    </r>
    <phoneticPr fontId="12"/>
  </si>
  <si>
    <t>確認事項</t>
    <rPh sb="0" eb="2">
      <t>カクニン</t>
    </rPh>
    <rPh sb="2" eb="4">
      <t>ジコウ</t>
    </rPh>
    <phoneticPr fontId="12"/>
  </si>
  <si>
    <t>令和７年度への繰越し見込額が令和６年度に増加する加算の見込額を超えない計画となっている</t>
    <rPh sb="31" eb="32">
      <t>コ</t>
    </rPh>
    <rPh sb="35" eb="37">
      <t>ケイカク</t>
    </rPh>
    <phoneticPr fontId="12"/>
  </si>
  <si>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2"/>
  </si>
  <si>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2"/>
  </si>
  <si>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2"/>
  </si>
  <si>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2"/>
  </si>
  <si>
    <t>就業規則、給与規程、資質向上のための計画等</t>
    <rPh sb="0" eb="2">
      <t>シュウギョウ</t>
    </rPh>
    <rPh sb="2" eb="4">
      <t>キソク</t>
    </rPh>
    <rPh sb="5" eb="7">
      <t>キュウヨ</t>
    </rPh>
    <rPh sb="7" eb="9">
      <t>キテイ</t>
    </rPh>
    <rPh sb="20" eb="21">
      <t>トウ</t>
    </rPh>
    <phoneticPr fontId="1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</si>
  <si>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2"/>
  </si>
  <si>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2"/>
  </si>
  <si>
    <t>（２）</t>
    <phoneticPr fontId="12"/>
  </si>
  <si>
    <t>（３）</t>
    <phoneticPr fontId="12"/>
  </si>
  <si>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2"/>
  </si>
  <si>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2"/>
  </si>
  <si>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2"/>
  </si>
  <si>
    <t>！チェックボックスにチェック（✔）が入っていません。</t>
    <rPh sb="18" eb="19">
      <t>ハイ</t>
    </rPh>
    <phoneticPr fontId="12"/>
  </si>
  <si>
    <t>！チェックボックスにチェック（✔）が入っていません。</t>
    <phoneticPr fontId="12"/>
  </si>
  <si>
    <t>！実施する周知方法が選択されていません。</t>
    <rPh sb="10" eb="12">
      <t>センタク</t>
    </rPh>
    <phoneticPr fontId="12"/>
  </si>
  <si>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2"/>
  </si>
  <si>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2"/>
  </si>
  <si>
    <t>！「次のイとロの両方の基準を満たす。」の欄が「〇」でないのに、左のチェックボックスにチェック（✔）が入っていません。</t>
    <rPh sb="20" eb="21">
      <t>ラン</t>
    </rPh>
    <rPh sb="31" eb="32">
      <t>ヒダリ</t>
    </rPh>
    <phoneticPr fontId="12"/>
  </si>
  <si>
    <t>！「次のイとロの両方の基準を満たす。」の欄が「〇」でないのに、左のチェックボックスにチェック（✔）が入っていません。</t>
    <phoneticPr fontId="12"/>
  </si>
  <si>
    <t>！「次のイからハまでのすべての基準を満たす。」の欄が「○」でないのに、左のチェックボックスにチェック（✔）が入っていません。</t>
    <rPh sb="24" eb="25">
      <t>ラン</t>
    </rPh>
    <rPh sb="35" eb="36">
      <t>ヒダリ</t>
    </rPh>
    <phoneticPr fontId="12"/>
  </si>
  <si>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2"/>
  </si>
  <si>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2"/>
  </si>
  <si>
    <t>！チェックボックスに必要なチェック（✔）が入っていない項目があります。</t>
    <rPh sb="10" eb="12">
      <t>ヒツヨウ</t>
    </rPh>
    <rPh sb="27" eb="29">
      <t>コウモク</t>
    </rPh>
    <phoneticPr fontId="12"/>
  </si>
  <si>
    <t>令和６年６月当初の算定予定</t>
    <rPh sb="0" eb="2">
      <t>レイワ</t>
    </rPh>
    <rPh sb="6" eb="8">
      <t>トウショ</t>
    </rPh>
    <rPh sb="9" eb="11">
      <t>サンテイ</t>
    </rPh>
    <rPh sb="11" eb="13">
      <t>ヨテイ</t>
    </rPh>
    <phoneticPr fontId="12"/>
  </si>
  <si>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2"/>
  </si>
  <si>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</si>
  <si>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2"/>
  </si>
  <si>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2"/>
  </si>
  <si>
    <t>⑥キャリアパス要件Ⅳについて（「区分変更後の算定予定」について）</t>
    <rPh sb="7" eb="9">
      <t>ヨウケン</t>
    </rPh>
    <rPh sb="20" eb="21">
      <t>ゴ</t>
    </rPh>
    <rPh sb="22" eb="24">
      <t>サンテイ</t>
    </rPh>
    <rPh sb="24" eb="26">
      <t>ヨテイ</t>
    </rPh>
    <phoneticPr fontId="12"/>
  </si>
  <si>
    <t>「区分変更後の算定予定」
（別紙2-3へ転記）</t>
    <rPh sb="14" eb="16">
      <t>ベッシ</t>
    </rPh>
    <rPh sb="20" eb="22">
      <t>テンキ</t>
    </rPh>
    <phoneticPr fontId="12"/>
  </si>
  <si>
    <t>区分変更後の算定予定</t>
    <rPh sb="4" eb="5">
      <t>ゴ</t>
    </rPh>
    <rPh sb="6" eb="8">
      <t>サンテイ</t>
    </rPh>
    <rPh sb="8" eb="10">
      <t>ヨテイ</t>
    </rPh>
    <phoneticPr fontId="12"/>
  </si>
  <si>
    <t>令和６年４・５月時点の
旧３加算の区分</t>
    <rPh sb="0" eb="2">
      <t>レイワ</t>
    </rPh>
    <rPh sb="3" eb="4">
      <t>ネン</t>
    </rPh>
    <phoneticPr fontId="12"/>
  </si>
  <si>
    <t>（</t>
    <phoneticPr fontId="7"/>
  </si>
  <si>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2"/>
  </si>
  <si>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2"/>
  </si>
  <si>
    <t xml:space="preserve"> 誓約・記名が行われていること</t>
    <rPh sb="1" eb="3">
      <t>セイヤク</t>
    </rPh>
    <rPh sb="4" eb="6">
      <t>キメイ</t>
    </rPh>
    <rPh sb="7" eb="8">
      <t>オコナ</t>
    </rPh>
    <phoneticPr fontId="12"/>
  </si>
  <si>
    <t>・</t>
    <phoneticPr fontId="12"/>
  </si>
  <si>
    <t>就業規則</t>
    <rPh sb="0" eb="2">
      <t>シュウギョウ</t>
    </rPh>
    <rPh sb="2" eb="4">
      <t>キソク</t>
    </rPh>
    <phoneticPr fontId="12"/>
  </si>
  <si>
    <t>賃金規程</t>
    <rPh sb="0" eb="2">
      <t>チンギン</t>
    </rPh>
    <rPh sb="2" eb="4">
      <t>キテイ</t>
    </rPh>
    <phoneticPr fontId="12"/>
  </si>
  <si>
    <t>新たな賃金改善の見込額の合計（g + h）</t>
    <rPh sb="0" eb="1">
      <t>アラ</t>
    </rPh>
    <rPh sb="3" eb="5">
      <t>チンギン</t>
    </rPh>
    <rPh sb="5" eb="7">
      <t>カイゼン</t>
    </rPh>
    <rPh sb="8" eb="10">
      <t>ミコミ</t>
    </rPh>
    <rPh sb="10" eb="11">
      <t>ガク</t>
    </rPh>
    <rPh sb="12" eb="14">
      <t>ゴウケイ</t>
    </rPh>
    <phoneticPr fontId="1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</si>
  <si>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</si>
  <si>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2"/>
  </si>
  <si>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2"/>
  </si>
  <si>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2"/>
  </si>
  <si>
    <t>（</t>
    <phoneticPr fontId="12"/>
  </si>
  <si>
    <t>基本給</t>
    <rPh sb="0" eb="2">
      <t>キホン</t>
    </rPh>
    <rPh sb="2" eb="3">
      <t>キュウ</t>
    </rPh>
    <phoneticPr fontId="12"/>
  </si>
  <si>
    <t>手当（新設）</t>
    <rPh sb="0" eb="2">
      <t>テアテ</t>
    </rPh>
    <rPh sb="3" eb="5">
      <t>シンセツ</t>
    </rPh>
    <phoneticPr fontId="12"/>
  </si>
  <si>
    <t>手当（既存の増額）</t>
    <rPh sb="0" eb="2">
      <t>テアテ</t>
    </rPh>
    <rPh sb="3" eb="5">
      <t>キソン</t>
    </rPh>
    <rPh sb="6" eb="8">
      <t>ゾウガク</t>
    </rPh>
    <phoneticPr fontId="12"/>
  </si>
  <si>
    <t>賞与</t>
    <rPh sb="0" eb="2">
      <t>ショウヨ</t>
    </rPh>
    <phoneticPr fontId="12"/>
  </si>
  <si>
    <t>その他</t>
    <rPh sb="2" eb="3">
      <t>タ</t>
    </rPh>
    <phoneticPr fontId="12"/>
  </si>
  <si>
    <t>（参考）判定用・指定権者用</t>
    <rPh sb="1" eb="3">
      <t>サンコウ</t>
    </rPh>
    <rPh sb="4" eb="7">
      <t>ハンテイヨウ</t>
    </rPh>
    <rPh sb="8" eb="12">
      <t>シテイケンジャ</t>
    </rPh>
    <rPh sb="12" eb="13">
      <t>ヨウ</t>
    </rPh>
    <phoneticPr fontId="12"/>
  </si>
  <si>
    <t>就業規則</t>
    <rPh sb="0" eb="2">
      <t>シュウギョウ</t>
    </rPh>
    <rPh sb="2" eb="4">
      <t>キソク</t>
    </rPh>
    <phoneticPr fontId="12"/>
  </si>
  <si>
    <t>賃金規程</t>
    <rPh sb="0" eb="2">
      <t>チンギン</t>
    </rPh>
    <rPh sb="2" eb="4">
      <t>キテイ</t>
    </rPh>
    <phoneticPr fontId="12"/>
  </si>
  <si>
    <t>実施済み</t>
    <rPh sb="0" eb="2">
      <t>ジッシ</t>
    </rPh>
    <rPh sb="2" eb="3">
      <t>ズ</t>
    </rPh>
    <phoneticPr fontId="12"/>
  </si>
  <si>
    <t>予定</t>
    <rPh sb="0" eb="2">
      <t>ヨテイ</t>
    </rPh>
    <phoneticPr fontId="12"/>
  </si>
  <si>
    <t>実施する</t>
    <rPh sb="0" eb="2">
      <t>ジッシ</t>
    </rPh>
    <phoneticPr fontId="12"/>
  </si>
  <si>
    <t>基準を満たす</t>
    <rPh sb="0" eb="2">
      <t>キジュン</t>
    </rPh>
    <rPh sb="3" eb="4">
      <t>ミ</t>
    </rPh>
    <phoneticPr fontId="12"/>
  </si>
  <si>
    <t>判定・指定権者用</t>
    <rPh sb="0" eb="2">
      <t>ハンテイ</t>
    </rPh>
    <rPh sb="3" eb="7">
      <t>シテイケンジャ</t>
    </rPh>
    <rPh sb="7" eb="8">
      <t>ヨウ</t>
    </rPh>
    <phoneticPr fontId="12"/>
  </si>
  <si>
    <t>誓約にチェック</t>
    <rPh sb="0" eb="2">
      <t>セイヤク</t>
    </rPh>
    <phoneticPr fontId="12"/>
  </si>
  <si>
    <t>①にチェック</t>
    <phoneticPr fontId="12"/>
  </si>
  <si>
    <t>②にチェック</t>
    <phoneticPr fontId="12"/>
  </si>
  <si>
    <t>③にチェック</t>
    <phoneticPr fontId="12"/>
  </si>
  <si>
    <t>←</t>
    <phoneticPr fontId="12"/>
  </si>
  <si>
    <t>新加算Ⅰの要件（年度内の区分変更後）</t>
    <rPh sb="0" eb="3">
      <t>シンカサン</t>
    </rPh>
    <rPh sb="5" eb="7">
      <t>ヨウケン</t>
    </rPh>
    <rPh sb="8" eb="11">
      <t>ネンドナイ</t>
    </rPh>
    <rPh sb="12" eb="14">
      <t>クブン</t>
    </rPh>
    <rPh sb="14" eb="16">
      <t>ヘンコウ</t>
    </rPh>
    <rPh sb="16" eb="17">
      <t>ゴ</t>
    </rPh>
    <phoneticPr fontId="12"/>
  </si>
  <si>
    <t>（別紙様式2-4「⑦キャリアパス要件Ⅴ」の欄から転記）</t>
    <rPh sb="1" eb="3">
      <t>ベッシ</t>
    </rPh>
    <rPh sb="3" eb="5">
      <t>ヨウシキ</t>
    </rPh>
    <rPh sb="21" eb="22">
      <t>ラン</t>
    </rPh>
    <rPh sb="24" eb="26">
      <t>テンキ</t>
    </rPh>
    <phoneticPr fontId="12"/>
  </si>
  <si>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2"/>
  </si>
  <si>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2"/>
  </si>
  <si>
    <t>（判定用参考式）</t>
    <rPh sb="1" eb="4">
      <t>ハンテイヨウ</t>
    </rPh>
    <rPh sb="4" eb="6">
      <t>サンコウ</t>
    </rPh>
    <rPh sb="6" eb="7">
      <t>シキ</t>
    </rPh>
    <phoneticPr fontId="12"/>
  </si>
  <si>
    <t>確認欄</t>
    <rPh sb="0" eb="2">
      <t>カクニン</t>
    </rPh>
    <rPh sb="2" eb="3">
      <t>ラン</t>
    </rPh>
    <phoneticPr fontId="12"/>
  </si>
  <si>
    <t>都道
府県</t>
    <rPh sb="0" eb="2">
      <t>トドウ</t>
    </rPh>
    <rPh sb="3" eb="5">
      <t>フケン</t>
    </rPh>
    <phoneticPr fontId="12"/>
  </si>
  <si>
    <t>市区
町村</t>
    <rPh sb="0" eb="2">
      <t>シク</t>
    </rPh>
    <rPh sb="3" eb="5">
      <t>チョウソン</t>
    </rPh>
    <phoneticPr fontId="12"/>
  </si>
  <si>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2"/>
  </si>
  <si>
    <r>
      <t>賃金体系整備等</t>
    </r>
    <r>
      <rPr>
        <u/>
        <sz val="14"/>
        <rFont val="ＭＳ Ｐゴシック"/>
        <family val="3"/>
        <charset val="128"/>
      </rPr>
      <t>及び</t>
    </r>
    <r>
      <rPr>
        <sz val="14"/>
        <rFont val="ＭＳ Ｐゴシック"/>
        <family val="3"/>
        <charset val="128"/>
      </rPr>
      <t>研修の実施等</t>
    </r>
    <phoneticPr fontId="12"/>
  </si>
  <si>
    <r>
      <t>賃金体系整備等</t>
    </r>
    <r>
      <rPr>
        <u/>
        <sz val="14"/>
        <rFont val="ＭＳ Ｐゴシック"/>
        <family val="3"/>
        <charset val="128"/>
      </rPr>
      <t>又は</t>
    </r>
    <r>
      <rPr>
        <sz val="14"/>
        <rFont val="ＭＳ Ｐゴシック"/>
        <family val="3"/>
        <charset val="128"/>
      </rPr>
      <t>研修の実施等</t>
    </r>
    <rPh sb="7" eb="8">
      <t>マタ</t>
    </rPh>
    <phoneticPr fontId="12"/>
  </si>
  <si>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2"/>
  </si>
  <si>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2"/>
  </si>
  <si>
    <t>②「期中移行後の算定予定」（別紙2-4から転記）</t>
    <rPh sb="14" eb="16">
      <t>ベッシ</t>
    </rPh>
    <rPh sb="21" eb="23">
      <t>テンキ</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</si>
  <si>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</si>
  <si>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</si>
  <si>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2"/>
  </si>
  <si>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2"/>
  </si>
  <si>
    <t>（２）</t>
    <phoneticPr fontId="12"/>
  </si>
  <si>
    <t>（４）</t>
    <phoneticPr fontId="12"/>
  </si>
  <si>
    <t>（５）</t>
    <phoneticPr fontId="12"/>
  </si>
  <si>
    <t>（６）</t>
    <phoneticPr fontId="12"/>
  </si>
  <si>
    <t>（７）</t>
    <phoneticPr fontId="12"/>
  </si>
  <si>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2"/>
  </si>
  <si>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2"/>
  </si>
  <si>
    <t>新加算Ⅳ相当の加算額の見込額の
１／２</t>
    <rPh sb="0" eb="3">
      <t>シンカサン</t>
    </rPh>
    <rPh sb="4" eb="6">
      <t>ソウトウ</t>
    </rPh>
    <rPh sb="7" eb="10">
      <t>カサンガク</t>
    </rPh>
    <rPh sb="11" eb="13">
      <t>ミコミ</t>
    </rPh>
    <rPh sb="13" eb="14">
      <t>ガク</t>
    </rPh>
    <phoneticPr fontId="12"/>
  </si>
  <si>
    <t>　　旧３加算のうち、令和６年度に増加する加算額の見込額
　　（旧３加算の上位区分への移行によるもの）（別紙様式2-1 2（1）(b)の内数）</t>
    <rPh sb="2" eb="3">
      <t>キュウ</t>
    </rPh>
    <rPh sb="4" eb="6">
      <t>カサン</t>
    </rPh>
    <phoneticPr fontId="12"/>
  </si>
  <si>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2"/>
  </si>
  <si>
    <t>（ソート用）</t>
    <rPh sb="4" eb="5">
      <t>ヨウ</t>
    </rPh>
    <phoneticPr fontId="12"/>
  </si>
  <si>
    <t>令和６年度に増加する加算額の見込額
（令和５年度の加算率と比較）</t>
    <phoneticPr fontId="12"/>
  </si>
  <si>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2"/>
  </si>
  <si>
    <t>　　特定加算（見込額）の合計[円]（別紙様式2-1 2（1）(a)の内数）</t>
    <rPh sb="2" eb="4">
      <t>トクテイ</t>
    </rPh>
    <rPh sb="12" eb="14">
      <t>ゴウケイ</t>
    </rPh>
    <rPh sb="34" eb="36">
      <t>ウチスウ</t>
    </rPh>
    <phoneticPr fontId="12"/>
  </si>
  <si>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2"/>
  </si>
  <si>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2"/>
  </si>
  <si>
    <t>　うち、令和６年度に増加する加算額の見込額（令和６年度改定での加算率の引上げ及び新加算への移行によるもの）（別紙様式2-1 2（1）(b)の内数）</t>
    <phoneticPr fontId="12"/>
  </si>
  <si>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2"/>
  </si>
  <si>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2"/>
  </si>
  <si>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</si>
  <si>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2"/>
  </si>
  <si>
    <t>！記入・選択が必要な欄が記入されていません。</t>
    <rPh sb="1" eb="3">
      <t>キニュウ</t>
    </rPh>
    <rPh sb="4" eb="6">
      <t>センタク</t>
    </rPh>
    <rPh sb="7" eb="9">
      <t>ヒツヨウ</t>
    </rPh>
    <rPh sb="10" eb="11">
      <t>ラン</t>
    </rPh>
    <rPh sb="12" eb="14">
      <t>キニュウ</t>
    </rPh>
    <phoneticPr fontId="12"/>
  </si>
  <si>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</si>
  <si>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2"/>
  </si>
  <si>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2"/>
  </si>
  <si>
    <t>うち、基本給等の新規の引上げによる賃金改善の見込額（総額）（括弧内は月額（２か月間算定するとした場合））</t>
    <rPh sb="3" eb="5">
      <t>キホン</t>
    </rPh>
    <rPh sb="5" eb="6">
      <t>キュウ</t>
    </rPh>
    <rPh sb="8" eb="10">
      <t>シンキ</t>
    </rPh>
    <rPh sb="11" eb="13">
      <t>ヒキア</t>
    </rPh>
    <phoneticPr fontId="12"/>
  </si>
  <si>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</si>
  <si>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2"/>
  </si>
  <si>
    <t>！この欄は直接要件には影響しませんが、②が①以上となっていません。</t>
    <rPh sb="3" eb="4">
      <t>ラン</t>
    </rPh>
    <rPh sb="5" eb="7">
      <t>チョクセツ</t>
    </rPh>
    <rPh sb="7" eb="9">
      <t>ヨウケン</t>
    </rPh>
    <rPh sb="11" eb="13">
      <t>エイキョウ</t>
    </rPh>
    <rPh sb="22" eb="24">
      <t>イジョウ</t>
    </rPh>
    <phoneticPr fontId="1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</si>
  <si>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2"/>
  </si>
  <si>
    <t>⇒上記が「×」の場合、令和６年度中の実施を誓約すること。</t>
    <rPh sb="18" eb="20">
      <t>ジッシ</t>
    </rPh>
    <rPh sb="21" eb="23">
      <t>セイヤク</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</si>
  <si>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</si>
  <si>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2"/>
  </si>
  <si>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2"/>
  </si>
  <si>
    <t>⇒上記が「×」の場合、令和６年度中の整備を誓約すること。</t>
    <rPh sb="18" eb="20">
      <t>セイビ</t>
    </rPh>
    <rPh sb="21" eb="23">
      <t>セイヤク</t>
    </rPh>
    <phoneticPr fontId="12"/>
  </si>
  <si>
    <t>！「その他」にチェック（✔）した場合は、具体的な内容を記載してください。</t>
    <rPh sb="4" eb="5">
      <t>タ</t>
    </rPh>
    <rPh sb="16" eb="18">
      <t>バアイ</t>
    </rPh>
    <rPh sb="20" eb="22">
      <t>グタイ</t>
    </rPh>
    <phoneticPr fontId="12"/>
  </si>
  <si>
    <t>以下の項目にオレンジ色の「×」がないか、提出前に確認すること。「×」がある場合、当該項目の記載を修正すること。</t>
    <rPh sb="10" eb="11">
      <t>イロ</t>
    </rPh>
    <phoneticPr fontId="12"/>
  </si>
  <si>
    <t>新加算Ⅰ・Ⅱ、Ⅴ⑴～⑺・⑼・⑽・⑿の要件（６月以降）</t>
    <rPh sb="0" eb="3">
      <t>シンカサン</t>
    </rPh>
    <rPh sb="18" eb="20">
      <t>ヨウケン</t>
    </rPh>
    <rPh sb="22" eb="23">
      <t>ガツ</t>
    </rPh>
    <rPh sb="23" eb="25">
      <t>イコウ</t>
    </rPh>
    <phoneticPr fontId="12"/>
  </si>
  <si>
    <t>新加算Ⅰ・Ⅱの要件（年度内の区分変更後）</t>
    <rPh sb="0" eb="3">
      <t>シンカサン</t>
    </rPh>
    <phoneticPr fontId="12"/>
  </si>
  <si>
    <t>（別紙様式2-2「⑥キャリアパス要件Ⅳ」の欄から転記）</t>
    <rPh sb="1" eb="3">
      <t>ベッシ</t>
    </rPh>
    <rPh sb="3" eb="5">
      <t>ヨウシキ</t>
    </rPh>
    <rPh sb="21" eb="22">
      <t>ラン</t>
    </rPh>
    <rPh sb="24" eb="26">
      <t>テンキ</t>
    </rPh>
    <phoneticPr fontId="12"/>
  </si>
  <si>
    <t>（別紙様式2-3「⑥キャリアパス要件Ⅳ」の欄から転記）</t>
    <rPh sb="1" eb="3">
      <t>ベッシ</t>
    </rPh>
    <rPh sb="3" eb="5">
      <t>ヨウシキ</t>
    </rPh>
    <rPh sb="21" eb="22">
      <t>ラン</t>
    </rPh>
    <rPh sb="24" eb="26">
      <t>テンキ</t>
    </rPh>
    <phoneticPr fontId="12"/>
  </si>
  <si>
    <t>（別紙様式2-4「⑥キャリアパス要件Ⅳ」の欄から転記）</t>
    <rPh sb="1" eb="3">
      <t>ベッシ</t>
    </rPh>
    <rPh sb="3" eb="5">
      <t>ヨウシキ</t>
    </rPh>
    <rPh sb="21" eb="22">
      <t>ラン</t>
    </rPh>
    <rPh sb="24" eb="26">
      <t>テンキ</t>
    </rPh>
    <phoneticPr fontId="12"/>
  </si>
  <si>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2"/>
  </si>
  <si>
    <t>！⑦令和６年度の新たな賃金改善の見込額 (i = g + h) が ④令和６年度に増加する加算の見込額 (f) を下回っています。</t>
    <phoneticPr fontId="12"/>
  </si>
  <si>
    <t>！キャリアパス要件Ⅳの欄に「×」があるのに、左のチェックボックスにチェック（✔）が入っていません。</t>
    <rPh sb="7" eb="9">
      <t>ヨウケン</t>
    </rPh>
    <rPh sb="11" eb="12">
      <t>ラン</t>
    </rPh>
    <rPh sb="22" eb="23">
      <t>ヒダリ</t>
    </rPh>
    <phoneticPr fontId="12"/>
  </si>
  <si>
    <t>都道
府県</t>
    <phoneticPr fontId="12"/>
  </si>
  <si>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</si>
  <si>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2"/>
  </si>
  <si>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2"/>
  </si>
  <si>
    <t>障害福祉サービス等
事業所番号</t>
    <rPh sb="0" eb="2">
      <t>ショウガイ</t>
    </rPh>
    <rPh sb="2" eb="4">
      <t>フクシ</t>
    </rPh>
    <rPh sb="8" eb="9">
      <t>トウ</t>
    </rPh>
    <rPh sb="10" eb="12">
      <t>ジギョウ</t>
    </rPh>
    <rPh sb="12" eb="13">
      <t>ショ</t>
    </rPh>
    <rPh sb="13" eb="15">
      <t>バンゴウ</t>
    </rPh>
    <phoneticPr fontId="12"/>
  </si>
  <si>
    <t>一月あたり障害福祉サービス等報酬総額[円]</t>
    <rPh sb="0" eb="1">
      <t>ヒト</t>
    </rPh>
    <rPh sb="1" eb="2">
      <t>ツキ</t>
    </rPh>
    <rPh sb="5" eb="7">
      <t>ショウガイ</t>
    </rPh>
    <rPh sb="7" eb="9">
      <t>フクシ</t>
    </rPh>
    <rPh sb="13" eb="14">
      <t>ナド</t>
    </rPh>
    <rPh sb="14" eb="16">
      <t>ホウシュウ</t>
    </rPh>
    <rPh sb="16" eb="18">
      <t>ソウガク</t>
    </rPh>
    <rPh sb="19" eb="20">
      <t>エン</t>
    </rPh>
    <phoneticPr fontId="12"/>
  </si>
  <si>
    <t>一月あたり処遇改善加算、特定加算及びベースアップ等加算総額[円]</t>
    <rPh sb="0" eb="1">
      <t>ヒト</t>
    </rPh>
    <rPh sb="1" eb="2">
      <t>ツキ</t>
    </rPh>
    <rPh sb="5" eb="7">
      <t>タンイ</t>
    </rPh>
    <rPh sb="27" eb="29">
      <t>ソウガク</t>
    </rPh>
    <rPh sb="30" eb="31">
      <t>エン</t>
    </rPh>
    <phoneticPr fontId="12"/>
  </si>
  <si>
    <r>
      <t>一月あたり障害福祉サービス等総額（</t>
    </r>
    <r>
      <rPr>
        <u/>
        <sz val="11"/>
        <rFont val="ＭＳ Ｐゴシック"/>
        <family val="3"/>
        <charset val="128"/>
      </rPr>
      <t>処遇改善加算、特定加算及びベースアップ等加算を除く</t>
    </r>
    <r>
      <rPr>
        <sz val="11"/>
        <rFont val="ＭＳ Ｐゴシック"/>
        <family val="3"/>
        <charset val="128"/>
      </rPr>
      <t>）[円]</t>
    </r>
    <rPh sb="0" eb="1">
      <t>ヒト</t>
    </rPh>
    <rPh sb="1" eb="2">
      <t>ツキ</t>
    </rPh>
    <rPh sb="5" eb="7">
      <t>ショウガイ</t>
    </rPh>
    <rPh sb="7" eb="9">
      <t>フクシ</t>
    </rPh>
    <rPh sb="13" eb="14">
      <t>ナド</t>
    </rPh>
    <rPh sb="14" eb="16">
      <t>ソウガク</t>
    </rPh>
    <rPh sb="17" eb="19">
      <t>タンイ</t>
    </rPh>
    <rPh sb="44" eb="45">
      <t>エン</t>
    </rPh>
    <phoneticPr fontId="12"/>
  </si>
  <si>
    <t>※　「一月あたり障害福祉サービス等報酬総額」には、 前年１月から12月までの１年間のサービス別の報酬総額（各種加算減算を含む。）を12で除するなどの方法によって推計し、事業所ごとに記載してください。また、「一月あたり処遇改善加算、特定加算及びベースアップ等加算総額」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なお、適切な処遇改善計画を策定するため、令和６年度に事業拡大等に伴う金額の増減が見込まれる場合には、それらの増減の見込を反映させる等の調整を行っても差し支えません。</t>
    <rPh sb="68" eb="69">
      <t>ジョ</t>
    </rPh>
    <rPh sb="74" eb="76">
      <t>ホウホウ</t>
    </rPh>
    <rPh sb="80" eb="82">
      <t>スイケイ</t>
    </rPh>
    <rPh sb="84" eb="87">
      <t>ジギョウショ</t>
    </rPh>
    <rPh sb="130" eb="132">
      <t>ソウガク</t>
    </rPh>
    <rPh sb="214" eb="216">
      <t>テキセツ</t>
    </rPh>
    <rPh sb="217" eb="219">
      <t>ショグウ</t>
    </rPh>
    <rPh sb="219" eb="221">
      <t>カイゼン</t>
    </rPh>
    <rPh sb="221" eb="223">
      <t>ケイカク</t>
    </rPh>
    <rPh sb="224" eb="226">
      <t>サクテイ</t>
    </rPh>
    <rPh sb="231" eb="233">
      <t>レイワ</t>
    </rPh>
    <rPh sb="234" eb="236">
      <t>ネンド</t>
    </rPh>
    <rPh sb="237" eb="239">
      <t>ジギョウ</t>
    </rPh>
    <rPh sb="239" eb="241">
      <t>カクダイ</t>
    </rPh>
    <rPh sb="241" eb="242">
      <t>トウ</t>
    </rPh>
    <rPh sb="243" eb="244">
      <t>トモナ</t>
    </rPh>
    <rPh sb="245" eb="247">
      <t>キンガク</t>
    </rPh>
    <rPh sb="248" eb="250">
      <t>ゾウゲン</t>
    </rPh>
    <rPh sb="251" eb="253">
      <t>ミコ</t>
    </rPh>
    <rPh sb="256" eb="258">
      <t>バアイ</t>
    </rPh>
    <rPh sb="265" eb="267">
      <t>ゾウゲン</t>
    </rPh>
    <rPh sb="268" eb="270">
      <t>ミコミ</t>
    </rPh>
    <rPh sb="271" eb="273">
      <t>ハンエイ</t>
    </rPh>
    <rPh sb="276" eb="277">
      <t>トウ</t>
    </rPh>
    <rPh sb="278" eb="280">
      <t>チョウセイ</t>
    </rPh>
    <rPh sb="281" eb="282">
      <t>オコナ</t>
    </rPh>
    <rPh sb="285" eb="286">
      <t>サ</t>
    </rPh>
    <rPh sb="287" eb="288">
      <t>ツカ</t>
    </rPh>
    <phoneticPr fontId="12"/>
  </si>
  <si>
    <t>障害福祉サービス等
事業所番号</t>
    <rPh sb="0" eb="2">
      <t>ショウガイ</t>
    </rPh>
    <rPh sb="2" eb="4">
      <t>フクシ</t>
    </rPh>
    <rPh sb="8" eb="9">
      <t>ナド</t>
    </rPh>
    <rPh sb="10" eb="13">
      <t>ジギョウショ</t>
    </rPh>
    <rPh sb="13" eb="15">
      <t>バンゴウ</t>
    </rPh>
    <phoneticPr fontId="12"/>
  </si>
  <si>
    <t>処遇加算等除く一月あたり障害福祉サービス等総額[円]
(a)</t>
    <rPh sb="0" eb="2">
      <t>ショグウ</t>
    </rPh>
    <rPh sb="2" eb="4">
      <t>カサン</t>
    </rPh>
    <rPh sb="4" eb="5">
      <t>トウ</t>
    </rPh>
    <rPh sb="5" eb="6">
      <t>ノゾ</t>
    </rPh>
    <rPh sb="7" eb="8">
      <t>ヒト</t>
    </rPh>
    <rPh sb="8" eb="9">
      <t>ツキ</t>
    </rPh>
    <rPh sb="12" eb="14">
      <t>ショウガイ</t>
    </rPh>
    <rPh sb="14" eb="16">
      <t>フクシ</t>
    </rPh>
    <rPh sb="20" eb="21">
      <t>トウ</t>
    </rPh>
    <rPh sb="21" eb="23">
      <t>ソウガク</t>
    </rPh>
    <rPh sb="24" eb="25">
      <t>エン</t>
    </rPh>
    <phoneticPr fontId="12"/>
  </si>
  <si>
    <t>加
算
率
(b)</t>
    <rPh sb="0" eb="1">
      <t>カ</t>
    </rPh>
    <rPh sb="2" eb="3">
      <t>ザン</t>
    </rPh>
    <rPh sb="4" eb="5">
      <t>リツ</t>
    </rPh>
    <phoneticPr fontId="12"/>
  </si>
  <si>
    <t>算定対象月
(c)
※通常は令和６年４月～令和６年５月</t>
    <rPh sb="0" eb="2">
      <t>サンテイ</t>
    </rPh>
    <rPh sb="2" eb="4">
      <t>タイショウ</t>
    </rPh>
    <rPh sb="4" eb="5">
      <t>ツキ</t>
    </rPh>
    <rPh sb="15" eb="17">
      <t>レイワ</t>
    </rPh>
    <rPh sb="18" eb="19">
      <t>ネン</t>
    </rPh>
    <rPh sb="22" eb="24">
      <t>レイワ</t>
    </rPh>
    <rPh sb="25" eb="26">
      <t>ネン</t>
    </rPh>
    <phoneticPr fontId="12"/>
  </si>
  <si>
    <t>処遇加算等の見込額[円]
(a×b×c)</t>
    <rPh sb="0" eb="2">
      <t>ショグウ</t>
    </rPh>
    <rPh sb="2" eb="4">
      <t>カサン</t>
    </rPh>
    <rPh sb="4" eb="5">
      <t>トウ</t>
    </rPh>
    <rPh sb="6" eb="8">
      <t>ミコ</t>
    </rPh>
    <rPh sb="8" eb="9">
      <t>ガク</t>
    </rPh>
    <phoneticPr fontId="12"/>
  </si>
  <si>
    <t>　福祉・介護職員等処遇改善加算（見込額）の合計［円］
　（別紙様式2-1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5" eb="47">
      <t>ウチスウ</t>
    </rPh>
    <phoneticPr fontId="12"/>
  </si>
  <si>
    <t>　うち、福祉・介護職員等処遇改善加算Ⅳ相当の１／２（見込額）の合計［円］（別紙様式2-1 3（1）①の内数）</t>
    <rPh sb="4" eb="6">
      <t>フクシ</t>
    </rPh>
    <rPh sb="7" eb="9">
      <t>カイゴ</t>
    </rPh>
    <rPh sb="9" eb="11">
      <t>ショクイン</t>
    </rPh>
    <rPh sb="11" eb="12">
      <t>トウ</t>
    </rPh>
    <rPh sb="12" eb="14">
      <t>ショグウ</t>
    </rPh>
    <rPh sb="14" eb="16">
      <t>カイゼン</t>
    </rPh>
    <rPh sb="16" eb="18">
      <t>カサン</t>
    </rPh>
    <rPh sb="19" eb="21">
      <t>ソウトウ</t>
    </rPh>
    <rPh sb="26" eb="28">
      <t>ミコ</t>
    </rPh>
    <rPh sb="28" eb="29">
      <t>ガク</t>
    </rPh>
    <rPh sb="31" eb="33">
      <t>ゴウケイ</t>
    </rPh>
    <rPh sb="34" eb="35">
      <t>エン</t>
    </rPh>
    <rPh sb="51" eb="53">
      <t>ウチスウ</t>
    </rPh>
    <phoneticPr fontId="12"/>
  </si>
  <si>
    <t>処遇加算等除く一月あたり障害福祉サービス等総額[円]
(a)</t>
    <phoneticPr fontId="12"/>
  </si>
  <si>
    <t>算定対象月
(c)
※通常は令和６年６月～令和７年３月</t>
    <rPh sb="0" eb="2">
      <t>サンテイ</t>
    </rPh>
    <rPh sb="2" eb="4">
      <t>タイショウ</t>
    </rPh>
    <rPh sb="4" eb="5">
      <t>ツキ</t>
    </rPh>
    <rPh sb="16" eb="18">
      <t>レイワ</t>
    </rPh>
    <rPh sb="19" eb="20">
      <t>ネン</t>
    </rPh>
    <rPh sb="23" eb="25">
      <t>レイワ</t>
    </rPh>
    <rPh sb="26" eb="27">
      <t>ネン</t>
    </rPh>
    <phoneticPr fontId="12"/>
  </si>
  <si>
    <t>新加算の
見込額[円]
(a×b×c)</t>
    <rPh sb="0" eb="1">
      <t>シン</t>
    </rPh>
    <rPh sb="1" eb="3">
      <t>カサン</t>
    </rPh>
    <rPh sb="5" eb="7">
      <t>ミコ</t>
    </rPh>
    <rPh sb="7" eb="8">
      <t>ガク</t>
    </rPh>
    <phoneticPr fontId="12"/>
  </si>
  <si>
    <t>福祉専門職員配置等加算の算定状況</t>
    <phoneticPr fontId="12"/>
  </si>
  <si>
    <t>新加算Ⅰ・Ⅱ・Ⅴ⑴～⑺・⑼・⑽・⑿の算定を届け出た事業所数</t>
    <rPh sb="18" eb="20">
      <t>サンテイ</t>
    </rPh>
    <phoneticPr fontId="12"/>
  </si>
  <si>
    <t>　福祉・介護職員等処遇改善加算（見込額）の合計［円］（別紙様式2-1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3" eb="45">
      <t>ウチスウ</t>
    </rPh>
    <phoneticPr fontId="12"/>
  </si>
  <si>
    <t>算定対象月
(c)</t>
    <rPh sb="0" eb="2">
      <t>サンテイ</t>
    </rPh>
    <rPh sb="2" eb="4">
      <t>タイショウ</t>
    </rPh>
    <rPh sb="4" eb="5">
      <t>ツキ</t>
    </rPh>
    <phoneticPr fontId="12"/>
  </si>
  <si>
    <t>特定加算Ⅰ・Ⅱの算定を届け出た事業所数</t>
    <rPh sb="0" eb="2">
      <t>トクテイ</t>
    </rPh>
    <rPh sb="2" eb="4">
      <t>カサン</t>
    </rPh>
    <rPh sb="8" eb="10">
      <t>サンテイ</t>
    </rPh>
    <phoneticPr fontId="12"/>
  </si>
  <si>
    <t>新加算Ⅰ・Ⅱの算定を届け出た事業所数</t>
    <rPh sb="7" eb="9">
      <t>サンテイ</t>
    </rPh>
    <phoneticPr fontId="12"/>
  </si>
  <si>
    <t>居宅介護</t>
  </si>
  <si>
    <t>重度訪問介護</t>
  </si>
  <si>
    <t>同行援護</t>
  </si>
  <si>
    <t>行動援護</t>
  </si>
  <si>
    <t>重度障害者等包括支援</t>
  </si>
  <si>
    <t>生活介護</t>
  </si>
  <si>
    <t>施設入所支援</t>
  </si>
  <si>
    <t>短期入所</t>
    <rPh sb="0" eb="2">
      <t>タンキ</t>
    </rPh>
    <rPh sb="2" eb="4">
      <t>ニュウショ</t>
    </rPh>
    <phoneticPr fontId="115"/>
  </si>
  <si>
    <t>療養介護</t>
  </si>
  <si>
    <t>自立訓練（機能訓練）</t>
  </si>
  <si>
    <t>自立訓練（生活訓練）</t>
  </si>
  <si>
    <t>就労選択支援</t>
    <rPh sb="2" eb="4">
      <t>センタク</t>
    </rPh>
    <rPh sb="4" eb="6">
      <t>シエン</t>
    </rPh>
    <phoneticPr fontId="116"/>
  </si>
  <si>
    <t>就労移行支援</t>
  </si>
  <si>
    <t>就労継続支援Ａ型</t>
  </si>
  <si>
    <t>就労継続支援Ｂ型</t>
  </si>
  <si>
    <t>就労定着支援</t>
    <rPh sb="0" eb="2">
      <t>シュウロウ</t>
    </rPh>
    <rPh sb="2" eb="4">
      <t>テイチャク</t>
    </rPh>
    <rPh sb="4" eb="6">
      <t>シエン</t>
    </rPh>
    <phoneticPr fontId="117"/>
  </si>
  <si>
    <t>自立生活援助</t>
    <rPh sb="0" eb="2">
      <t>ジリツ</t>
    </rPh>
    <rPh sb="2" eb="4">
      <t>セイカツ</t>
    </rPh>
    <rPh sb="4" eb="6">
      <t>エンジョ</t>
    </rPh>
    <phoneticPr fontId="117"/>
  </si>
  <si>
    <t>共同生活援助（介護サービス包括型 ）</t>
    <rPh sb="0" eb="2">
      <t>キョウドウ</t>
    </rPh>
    <rPh sb="2" eb="4">
      <t>セイカツ</t>
    </rPh>
    <rPh sb="4" eb="6">
      <t>エンジョ</t>
    </rPh>
    <rPh sb="7" eb="9">
      <t>カイゴ</t>
    </rPh>
    <rPh sb="13" eb="15">
      <t>ホウカツ</t>
    </rPh>
    <rPh sb="15" eb="16">
      <t>ガタ</t>
    </rPh>
    <phoneticPr fontId="117"/>
  </si>
  <si>
    <t>共同生活援助（日中サービス支援型）</t>
    <rPh sb="0" eb="2">
      <t>キョウドウ</t>
    </rPh>
    <rPh sb="2" eb="4">
      <t>セイカツ</t>
    </rPh>
    <rPh sb="4" eb="6">
      <t>エンジョ</t>
    </rPh>
    <rPh sb="7" eb="9">
      <t>ニッチュウ</t>
    </rPh>
    <rPh sb="13" eb="15">
      <t>シエン</t>
    </rPh>
    <phoneticPr fontId="117"/>
  </si>
  <si>
    <t>共同生活援助（外部サービス利用型）</t>
    <rPh sb="0" eb="2">
      <t>キョウドウ</t>
    </rPh>
    <rPh sb="2" eb="4">
      <t>セイカツ</t>
    </rPh>
    <rPh sb="4" eb="6">
      <t>エンジョ</t>
    </rPh>
    <phoneticPr fontId="117"/>
  </si>
  <si>
    <t>児童発達支援</t>
  </si>
  <si>
    <t>医療型児童発達支援</t>
  </si>
  <si>
    <t>放課後等デイサービス</t>
  </si>
  <si>
    <t>居宅訪問型児童発達支援</t>
  </si>
  <si>
    <t>保育所等訪問支援</t>
  </si>
  <si>
    <t>福祉型障害児入所施設</t>
  </si>
  <si>
    <t>医療型障害児入所施設</t>
  </si>
  <si>
    <t>エラー</t>
    <phoneticPr fontId="35"/>
  </si>
  <si>
    <t>福祉・介護職員処遇改善加算</t>
    <rPh sb="0" eb="2">
      <t>フクシ</t>
    </rPh>
    <rPh sb="3" eb="5">
      <t>カイゴ</t>
    </rPh>
    <rPh sb="5" eb="7">
      <t>ショクイン</t>
    </rPh>
    <rPh sb="7" eb="9">
      <t>ショグウ</t>
    </rPh>
    <rPh sb="9" eb="13">
      <t>カイゼンカサン</t>
    </rPh>
    <phoneticPr fontId="1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</si>
  <si>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2"/>
  </si>
  <si>
    <t>福祉・介護職員等ベースアップ等支援加算</t>
    <rPh sb="0" eb="2">
      <t>フクシ</t>
    </rPh>
    <rPh sb="3" eb="5">
      <t>カイゴ</t>
    </rPh>
    <rPh sb="5" eb="7">
      <t>ショクイン</t>
    </rPh>
    <rPh sb="7" eb="8">
      <t>トウ</t>
    </rPh>
    <rPh sb="14" eb="15">
      <t>トウ</t>
    </rPh>
    <rPh sb="15" eb="19">
      <t>シエンカサン</t>
    </rPh>
    <phoneticPr fontId="12"/>
  </si>
  <si>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2"/>
  </si>
  <si>
    <t>福祉・介護職員等処遇改善加算</t>
    <rPh sb="0" eb="2">
      <t>フクシ</t>
    </rPh>
    <rPh sb="3" eb="8">
      <t>カイゴショクイントウ</t>
    </rPh>
    <rPh sb="8" eb="14">
      <t>ショグウカイゼンカサン</t>
    </rPh>
    <phoneticPr fontId="12"/>
  </si>
  <si>
    <t>福祉専門職員配置等加算等の算定状況</t>
    <rPh sb="0" eb="2">
      <t>フクシ</t>
    </rPh>
    <rPh sb="2" eb="4">
      <t>センモン</t>
    </rPh>
    <rPh sb="4" eb="6">
      <t>ショクイン</t>
    </rPh>
    <rPh sb="6" eb="8">
      <t>ハイチ</t>
    </rPh>
    <rPh sb="8" eb="9">
      <t>トウ</t>
    </rPh>
    <rPh sb="11" eb="12">
      <t>トウ</t>
    </rPh>
    <phoneticPr fontId="12"/>
  </si>
  <si>
    <t>福祉専門職員配置等加算等の算定状況</t>
    <rPh sb="11" eb="12">
      <t>トウ</t>
    </rPh>
    <phoneticPr fontId="12"/>
  </si>
  <si>
    <t>障害者支援施設：生活介護</t>
    <rPh sb="0" eb="3">
      <t>ショウガイシャ</t>
    </rPh>
    <rPh sb="3" eb="5">
      <t>シエン</t>
    </rPh>
    <rPh sb="5" eb="7">
      <t>シセツ</t>
    </rPh>
    <rPh sb="8" eb="10">
      <t>セイカツ</t>
    </rPh>
    <phoneticPr fontId="2"/>
  </si>
  <si>
    <t>障害者支援施設：自立訓練（機能訓練）</t>
    <phoneticPr fontId="12"/>
  </si>
  <si>
    <t>障害者支援施設：自立訓練（生活訓練）</t>
    <phoneticPr fontId="12"/>
  </si>
  <si>
    <t>障害者支援施設：就労移行支援</t>
    <phoneticPr fontId="12"/>
  </si>
  <si>
    <t>障害者支援施設：就労継続支援Ａ型</t>
    <phoneticPr fontId="12"/>
  </si>
  <si>
    <t>障害者支援施設：就労継続支援Ｂ型</t>
    <phoneticPr fontId="12"/>
  </si>
  <si>
    <t>障害者支援施設：自立訓練（機能訓練）</t>
  </si>
  <si>
    <t>障害者支援施設：自立訓練（生活訓練）</t>
  </si>
  <si>
    <t>障害者支援施設：就労移行支援</t>
  </si>
  <si>
    <t>障害者支援施設：就労継続支援Ａ型</t>
  </si>
  <si>
    <t>特定事業所加算</t>
    <rPh sb="0" eb="2">
      <t>トクテイ</t>
    </rPh>
    <rPh sb="2" eb="5">
      <t>ジギョウショ</t>
    </rPh>
    <rPh sb="5" eb="7">
      <t>カサン</t>
    </rPh>
    <phoneticPr fontId="8"/>
  </si>
  <si>
    <t>福祉専門職員配置等加算</t>
    <rPh sb="0" eb="2">
      <t>フクシ</t>
    </rPh>
    <rPh sb="2" eb="4">
      <t>センモン</t>
    </rPh>
    <rPh sb="4" eb="6">
      <t>ショクイン</t>
    </rPh>
    <rPh sb="6" eb="8">
      <t>ハイチ</t>
    </rPh>
    <rPh sb="8" eb="9">
      <t>トウ</t>
    </rPh>
    <rPh sb="9" eb="11">
      <t>カサン</t>
    </rPh>
    <phoneticPr fontId="8"/>
  </si>
  <si>
    <t>特定事業所加算</t>
    <phoneticPr fontId="8"/>
  </si>
  <si>
    <t>配置等要件</t>
    <rPh sb="0" eb="2">
      <t>ハイチ</t>
    </rPh>
    <rPh sb="2" eb="3">
      <t>トウ</t>
    </rPh>
    <rPh sb="3" eb="5">
      <t>ヨウケン</t>
    </rPh>
    <phoneticPr fontId="12"/>
  </si>
  <si>
    <t>表２　キャリアパス要件Ⅴ（配置等要件）</t>
    <rPh sb="0" eb="1">
      <t>ヒョウ</t>
    </rPh>
    <rPh sb="9" eb="11">
      <t>ヨウケン</t>
    </rPh>
    <rPh sb="13" eb="15">
      <t>ハイチ</t>
    </rPh>
    <rPh sb="15" eb="16">
      <t>トウ</t>
    </rPh>
    <rPh sb="16" eb="18">
      <t>ヨウケン</t>
    </rPh>
    <phoneticPr fontId="12"/>
  </si>
  <si>
    <t>福祉・介護職員等処遇改善加算</t>
    <rPh sb="0" eb="2">
      <t>フクシ</t>
    </rPh>
    <rPh sb="3" eb="14">
      <t>カイゴショクイントウショグウカイゼンカサン</t>
    </rPh>
    <phoneticPr fontId="75"/>
  </si>
  <si>
    <t>同行援護</t>
    <phoneticPr fontId="35"/>
  </si>
  <si>
    <t>行動援護</t>
    <phoneticPr fontId="35"/>
  </si>
  <si>
    <t>重度障害者等包括支援</t>
    <phoneticPr fontId="35"/>
  </si>
  <si>
    <t>生活介護</t>
    <phoneticPr fontId="35"/>
  </si>
  <si>
    <t>施設入所支援</t>
    <phoneticPr fontId="35"/>
  </si>
  <si>
    <t>療養介護</t>
    <phoneticPr fontId="35"/>
  </si>
  <si>
    <t>自立訓練（機能訓練）</t>
    <phoneticPr fontId="35"/>
  </si>
  <si>
    <t>障害者支援施設：就労継続支援Ｂ型</t>
    <phoneticPr fontId="35"/>
  </si>
  <si>
    <t>自立訓練（生活訓練）</t>
    <phoneticPr fontId="35"/>
  </si>
  <si>
    <t>就労移行支援</t>
    <phoneticPr fontId="35"/>
  </si>
  <si>
    <t>就労継続支援Ａ型</t>
    <phoneticPr fontId="35"/>
  </si>
  <si>
    <t>就労継続支援Ｂ型</t>
    <phoneticPr fontId="35"/>
  </si>
  <si>
    <t>自立訓練_機能訓練</t>
    <phoneticPr fontId="35"/>
  </si>
  <si>
    <t>自立訓練_生活訓練</t>
    <phoneticPr fontId="35"/>
  </si>
  <si>
    <t>共同生活援助_介護サービス包括型</t>
    <rPh sb="0" eb="2">
      <t>キョウドウ</t>
    </rPh>
    <rPh sb="2" eb="4">
      <t>セイカツ</t>
    </rPh>
    <rPh sb="4" eb="6">
      <t>エンジョ</t>
    </rPh>
    <rPh sb="7" eb="9">
      <t>カイゴ</t>
    </rPh>
    <rPh sb="13" eb="15">
      <t>ホウカツ</t>
    </rPh>
    <rPh sb="15" eb="16">
      <t>ガタ</t>
    </rPh>
    <phoneticPr fontId="117"/>
  </si>
  <si>
    <t>共同生活援助_日中サービス支援型</t>
    <rPh sb="0" eb="2">
      <t>キョウドウ</t>
    </rPh>
    <rPh sb="2" eb="4">
      <t>セイカツ</t>
    </rPh>
    <rPh sb="4" eb="6">
      <t>エンジョ</t>
    </rPh>
    <rPh sb="7" eb="9">
      <t>ニッチュウ</t>
    </rPh>
    <rPh sb="13" eb="15">
      <t>シエン</t>
    </rPh>
    <phoneticPr fontId="117"/>
  </si>
  <si>
    <t>共同生活援助_外部サービス利用型</t>
    <rPh sb="0" eb="2">
      <t>キョウドウ</t>
    </rPh>
    <rPh sb="2" eb="4">
      <t>セイカツ</t>
    </rPh>
    <rPh sb="4" eb="6">
      <t>エンジョ</t>
    </rPh>
    <phoneticPr fontId="117"/>
  </si>
  <si>
    <t>表３</t>
    <rPh sb="0" eb="1">
      <t>ヒョウ</t>
    </rPh>
    <phoneticPr fontId="35"/>
  </si>
  <si>
    <t>表５</t>
    <rPh sb="0" eb="1">
      <t>ヒョウ</t>
    </rPh>
    <phoneticPr fontId="12"/>
  </si>
  <si>
    <t>表６　新加算の加算区分</t>
    <rPh sb="0" eb="1">
      <t>ヒョウ</t>
    </rPh>
    <rPh sb="3" eb="6">
      <t>シンカサン</t>
    </rPh>
    <rPh sb="7" eb="9">
      <t>カサン</t>
    </rPh>
    <rPh sb="9" eb="11">
      <t>クブン</t>
    </rPh>
    <phoneticPr fontId="12"/>
  </si>
  <si>
    <t>児童発達支援</t>
    <phoneticPr fontId="35"/>
  </si>
  <si>
    <t>医療型児童発達支援</t>
    <phoneticPr fontId="35"/>
  </si>
  <si>
    <t>放課後等デイサービス</t>
    <phoneticPr fontId="35"/>
  </si>
  <si>
    <t>居宅訪問型児童発達支援</t>
    <phoneticPr fontId="35"/>
  </si>
  <si>
    <t>保育所等訪問支援</t>
    <phoneticPr fontId="35"/>
  </si>
  <si>
    <t>福祉型障害児入所施設</t>
    <phoneticPr fontId="35"/>
  </si>
  <si>
    <t>医療型障害児入所施設</t>
    <phoneticPr fontId="35"/>
  </si>
  <si>
    <t>障害者支援施設_生活介護</t>
    <rPh sb="0" eb="3">
      <t>ショウガイシャ</t>
    </rPh>
    <rPh sb="3" eb="5">
      <t>シエン</t>
    </rPh>
    <rPh sb="5" eb="7">
      <t>シセツ</t>
    </rPh>
    <rPh sb="8" eb="10">
      <t>セイカツ</t>
    </rPh>
    <phoneticPr fontId="2"/>
  </si>
  <si>
    <t>障害者支援施設_自立訓練_機能訓練</t>
    <phoneticPr fontId="35"/>
  </si>
  <si>
    <t>障害者支援施設_自立訓練_生活訓練</t>
    <phoneticPr fontId="35"/>
  </si>
  <si>
    <t>障害者支援施設_就労移行支援</t>
    <phoneticPr fontId="35"/>
  </si>
  <si>
    <t>障害者支援施設_就労継続支援Ａ型</t>
    <phoneticPr fontId="35"/>
  </si>
  <si>
    <t>障害者支援施設_就労継続支援Ｂ型</t>
    <phoneticPr fontId="35"/>
  </si>
  <si>
    <t>対象加算なし</t>
    <rPh sb="0" eb="2">
      <t>タイショウ</t>
    </rPh>
    <rPh sb="2" eb="4">
      <t>カサン</t>
    </rPh>
    <phoneticPr fontId="35"/>
  </si>
  <si>
    <t>⑥の必要数チェック</t>
    <rPh sb="2" eb="4">
      <t>ヒツヨウ</t>
    </rPh>
    <rPh sb="4" eb="5">
      <t>スウ</t>
    </rPh>
    <phoneticPr fontId="12"/>
  </si>
  <si>
    <t>福祉・介護職員等処遇改善加算等 処遇改善計画書（令和６年度）</t>
    <rPh sb="0" eb="2">
      <t>フクシ</t>
    </rPh>
    <rPh sb="14" eb="15">
      <t>トウ</t>
    </rPh>
    <phoneticPr fontId="1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</si>
  <si>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2"/>
  </si>
  <si>
    <t>(e)・(g)・(h) には、新加算等の算定により実施する賃金改善の見込額を計算し、記入すること。その際、加算による賃金改善を行った場合の法定福利費等の事業主負担の増加分を含めることができる。</t>
    <rPh sb="15" eb="16">
      <t>シン</t>
    </rPh>
    <rPh sb="18" eb="19">
      <t>トウ</t>
    </rPh>
    <rPh sb="42" eb="44">
      <t>キニュウ</t>
    </rPh>
    <rPh sb="51" eb="52">
      <t>サイ</t>
    </rPh>
    <phoneticPr fontId="12"/>
  </si>
  <si>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74" eb="76">
      <t>ホウシュウ</t>
    </rPh>
    <rPh sb="149" eb="150">
      <t>アタイ</t>
    </rPh>
    <rPh sb="158" eb="160">
      <t>ゴウケイ</t>
    </rPh>
    <rPh sb="167" eb="169">
      <t>イジョウ</t>
    </rPh>
    <rPh sb="173" eb="174">
      <t>サ</t>
    </rPh>
    <rPh sb="175" eb="176">
      <t>ツカ</t>
    </rPh>
    <phoneticPr fontId="12"/>
  </si>
  <si>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2"/>
  </si>
  <si>
    <t>福祉・
介護職員</t>
    <rPh sb="0" eb="2">
      <t>フクシ</t>
    </rPh>
    <rPh sb="4" eb="6">
      <t>カイゴ</t>
    </rPh>
    <rPh sb="6" eb="8">
      <t>ショクイン</t>
    </rPh>
    <phoneticPr fontId="12"/>
  </si>
  <si>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2"/>
  </si>
  <si>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</si>
  <si>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</si>
  <si>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2"/>
  </si>
  <si>
    <t>イについて、全ての福祉・介護職員に周知している。</t>
    <rPh sb="6" eb="7">
      <t>スベ</t>
    </rPh>
    <rPh sb="9" eb="11">
      <t>フクシ</t>
    </rPh>
    <phoneticPr fontId="12"/>
  </si>
  <si>
    <t>福祉・介護職員について、経験若しくは資格等に応じて昇給する仕組み又は一定の基準に基づき定期に昇給を判定する仕組みを設けている。</t>
    <rPh sb="0" eb="2">
      <t>フクシ</t>
    </rPh>
    <phoneticPr fontId="12"/>
  </si>
  <si>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</si>
  <si>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12"/>
  </si>
  <si>
    <t>入職促進に向けた取組</t>
    <rPh sb="0" eb="2">
      <t>ニュウショク</t>
    </rPh>
    <rPh sb="2" eb="4">
      <t>ソクシン</t>
    </rPh>
    <rPh sb="5" eb="6">
      <t>ム</t>
    </rPh>
    <rPh sb="8" eb="10">
      <t>トリクミ</t>
    </rPh>
    <phoneticPr fontId="12"/>
  </si>
  <si>
    <t>資質の向上やキャリアアップに向けた支援</t>
    <rPh sb="0" eb="2">
      <t>シシツ</t>
    </rPh>
    <rPh sb="3" eb="5">
      <t>コウジョウ</t>
    </rPh>
    <rPh sb="14" eb="15">
      <t>ム</t>
    </rPh>
    <rPh sb="17" eb="19">
      <t>シエン</t>
    </rPh>
    <phoneticPr fontId="12"/>
  </si>
  <si>
    <t>両立支援・多様な働き方の推進</t>
    <rPh sb="0" eb="2">
      <t>リョウリツ</t>
    </rPh>
    <rPh sb="2" eb="4">
      <t>シエン</t>
    </rPh>
    <rPh sb="5" eb="7">
      <t>タヨウ</t>
    </rPh>
    <rPh sb="8" eb="9">
      <t>ハタラ</t>
    </rPh>
    <rPh sb="10" eb="11">
      <t>カタ</t>
    </rPh>
    <rPh sb="12" eb="14">
      <t>スイシン</t>
    </rPh>
    <phoneticPr fontId="12"/>
  </si>
  <si>
    <t>腰痛を含む心身の健康管理</t>
    <rPh sb="0" eb="2">
      <t>ヨウツウ</t>
    </rPh>
    <rPh sb="3" eb="4">
      <t>フク</t>
    </rPh>
    <rPh sb="5" eb="7">
      <t>シンシン</t>
    </rPh>
    <rPh sb="8" eb="10">
      <t>ケンコウ</t>
    </rPh>
    <rPh sb="10" eb="12">
      <t>カンリ</t>
    </rPh>
    <phoneticPr fontId="12"/>
  </si>
  <si>
    <t>生産性向上のための業務改善の取組</t>
    <rPh sb="0" eb="3">
      <t>セイサンセイ</t>
    </rPh>
    <rPh sb="3" eb="5">
      <t>コウジョウ</t>
    </rPh>
    <rPh sb="9" eb="11">
      <t>ギョウム</t>
    </rPh>
    <rPh sb="11" eb="13">
      <t>カイゼン</t>
    </rPh>
    <rPh sb="14" eb="16">
      <t>トリクミ</t>
    </rPh>
    <phoneticPr fontId="12"/>
  </si>
  <si>
    <t>やりがい・働きがいの醸成</t>
    <rPh sb="5" eb="6">
      <t>ハタラ</t>
    </rPh>
    <rPh sb="10" eb="12">
      <t>ジョウセイ</t>
    </rPh>
    <phoneticPr fontId="12"/>
  </si>
  <si>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</si>
  <si>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r>
      <rPr>
        <sz val="9"/>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12"/>
  </si>
  <si>
    <t>！全体で３つ以上の区分が選択されていません。</t>
    <phoneticPr fontId="12"/>
  </si>
  <si>
    <t>福祉・介護職員について、賃金改善の見込額の2/3以上が、ベースアップ等に充てられる計画になっていること</t>
    <rPh sb="0" eb="2">
      <t>フクシ</t>
    </rPh>
    <phoneticPr fontId="12"/>
  </si>
  <si>
    <t>キャリアパス要件Ⅴ（配置等要件）を満たすこと</t>
    <rPh sb="17" eb="18">
      <t>ミ</t>
    </rPh>
    <phoneticPr fontId="12"/>
  </si>
  <si>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2"/>
  </si>
  <si>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2"/>
  </si>
  <si>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2"/>
  </si>
  <si>
    <t>３　福祉・介護職員等処遇改善加算等の要件について</t>
    <rPh sb="2" eb="4">
      <t>フクシ</t>
    </rPh>
    <rPh sb="16" eb="17">
      <t>トウ</t>
    </rPh>
    <phoneticPr fontId="12"/>
  </si>
  <si>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2"/>
  </si>
  <si>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2"/>
  </si>
  <si>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0" eb="32">
      <t>コウヒョウ</t>
    </rPh>
    <rPh sb="34" eb="35">
      <t>トウ</t>
    </rPh>
    <phoneticPr fontId="12"/>
  </si>
  <si>
    <t>職場環境等要件の25項目のうち、実施する取組項目の自社のホームページへの掲載</t>
    <rPh sb="22" eb="24">
      <t>コウモク</t>
    </rPh>
    <rPh sb="25" eb="27">
      <t>ジシャ</t>
    </rPh>
    <rPh sb="36" eb="38">
      <t>ケイサイ</t>
    </rPh>
    <phoneticPr fontId="12"/>
  </si>
  <si>
    <t>支援の好事例や、利用者やその家族からの謝意等の情報を共有する機会の提供</t>
    <rPh sb="0" eb="2">
      <t>シエン</t>
    </rPh>
    <phoneticPr fontId="12"/>
  </si>
  <si>
    <t>法人や事業所の経営理念や支援方針・人材育成方針、その実現のための施策・仕組みなどの明確化</t>
    <rPh sb="12" eb="14">
      <t>シエン</t>
    </rPh>
    <phoneticPr fontId="12"/>
  </si>
  <si>
    <t>職業体験の受入れや地域行事への参加や主催等による職業魅力向上の取組の実施</t>
    <rPh sb="34" eb="36">
      <t>ジッシ</t>
    </rPh>
    <phoneticPr fontId="12"/>
  </si>
  <si>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12"/>
  </si>
  <si>
    <t>ミーティング等による職場内コミュニケーションの円滑化による個々の福祉・介護職員の気づきを踏まえた勤務環境や支援内容の改善</t>
    <rPh sb="32" eb="34">
      <t>フクシ</t>
    </rPh>
    <rPh sb="53" eb="55">
      <t>シエン</t>
    </rPh>
    <phoneticPr fontId="12"/>
  </si>
  <si>
    <t>利用者本位の支援方針など障害福祉や法人の理念等を定期的に学ぶ機会の提供</t>
    <rPh sb="6" eb="8">
      <t>シエン</t>
    </rPh>
    <rPh sb="12" eb="14">
      <t>ショウガイ</t>
    </rPh>
    <rPh sb="14" eb="16">
      <t>フクシ</t>
    </rPh>
    <phoneticPr fontId="12"/>
  </si>
  <si>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2"/>
  </si>
  <si>
    <t>キャリアパス要件Ⅴ（配置等要件） ⇒以下の欄が「○」の場合、要件を満たしている。</t>
    <rPh sb="6" eb="8">
      <t>ヨウケン</t>
    </rPh>
    <rPh sb="10" eb="12">
      <t>ハイチ</t>
    </rPh>
    <rPh sb="12" eb="13">
      <t>トウ</t>
    </rPh>
    <rPh sb="13" eb="15">
      <t>ヨウケン</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</si>
</sst>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sz val="22"/>
      <color theme="1"/>
      <name val="ＭＳ Ｐゴシック"/>
      <family val="3"/>
      <charset val="128"/>
    </font>
    <font>
      <i/>
      <sz val="11"/>
      <color rgb="FF7F7F7F"/>
      <name val="ＭＳ Ｐゴシック"/>
      <family val="2"/>
      <charset val="128"/>
      <scheme val="minor"/>
    </font>
    <font>
      <sz val="6"/>
      <name val="ＭＳ Ｐゴシック"/>
      <family val="2"/>
      <charset val="128"/>
      <scheme val="minor"/>
    </font>
    <font>
      <sz val="11"/>
      <color rgb="FFFA7D00"/>
      <name val="ＭＳ Ｐゴシック"/>
      <family val="2"/>
      <charset val="128"/>
      <scheme val="minor"/>
    </font>
    <font>
      <sz val="9"/>
      <name val="ＭＳ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06">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1" fillId="0" borderId="0" applyFont="0" applyFill="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35" fillId="0" borderId="0" applyNumberForma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134"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15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600">
    <xf numFmtId="0" fontId="0" fillId="0" borderId="0" xfId="0">
      <alignment vertical="center"/>
    </xf>
    <xf numFmtId="0" fontId="32" fillId="0" borderId="0" xfId="0" applyFont="1">
      <alignment vertical="center"/>
    </xf>
    <xf numFmtId="0" fontId="31" fillId="0" borderId="0" xfId="0" applyFont="1">
      <alignment vertical="center"/>
    </xf>
    <xf numFmtId="178" fontId="31" fillId="0" borderId="10" xfId="28" applyNumberFormat="1" applyFont="1" applyBorder="1" applyAlignment="1">
      <alignment vertical="center" wrapText="1"/>
    </xf>
    <xf numFmtId="178" fontId="31" fillId="0" borderId="22" xfId="28" applyNumberFormat="1" applyFont="1" applyBorder="1" applyAlignment="1">
      <alignment vertical="center" wrapText="1"/>
    </xf>
    <xf numFmtId="178" fontId="31" fillId="0" borderId="26" xfId="28" applyNumberFormat="1" applyFont="1" applyBorder="1" applyAlignment="1">
      <alignment vertical="center" wrapText="1"/>
    </xf>
    <xf numFmtId="178" fontId="31" fillId="0" borderId="11" xfId="28" applyNumberFormat="1" applyFont="1" applyBorder="1" applyAlignment="1">
      <alignment vertical="center" wrapText="1"/>
    </xf>
    <xf numFmtId="178" fontId="31" fillId="0" borderId="77" xfId="28" applyNumberFormat="1" applyFont="1" applyBorder="1" applyAlignment="1">
      <alignment vertical="center" wrapText="1"/>
    </xf>
    <xf numFmtId="0" fontId="34" fillId="28" borderId="96" xfId="0" applyFont="1" applyFill="1" applyBorder="1" applyAlignment="1" applyProtection="1">
      <alignment horizontal="center" vertical="center"/>
      <protection locked="0"/>
    </xf>
    <xf numFmtId="0" fontId="34" fillId="28" borderId="27" xfId="0" applyFont="1" applyFill="1" applyBorder="1" applyAlignment="1" applyProtection="1">
      <alignment horizontal="center" vertical="center"/>
      <protection locked="0"/>
    </xf>
    <xf numFmtId="0" fontId="34" fillId="28" borderId="43" xfId="0" applyFont="1" applyFill="1" applyBorder="1" applyAlignment="1" applyProtection="1">
      <alignment horizontal="center" vertical="center"/>
      <protection locked="0"/>
    </xf>
    <xf numFmtId="0" fontId="34" fillId="28" borderId="119" xfId="0" applyFont="1" applyFill="1" applyBorder="1" applyAlignment="1" applyProtection="1">
      <alignment vertical="center" wrapText="1"/>
      <protection locked="0"/>
    </xf>
    <xf numFmtId="176" fontId="49" fillId="28" borderId="79" xfId="0" applyNumberFormat="1" applyFont="1" applyFill="1" applyBorder="1" applyProtection="1">
      <alignment vertical="center"/>
      <protection locked="0"/>
    </xf>
    <xf numFmtId="0" fontId="34" fillId="28" borderId="10" xfId="0" applyFont="1" applyFill="1" applyBorder="1" applyAlignment="1" applyProtection="1">
      <alignment vertical="center" wrapText="1"/>
      <protection locked="0"/>
    </xf>
    <xf numFmtId="176" fontId="72" fillId="28" borderId="10" xfId="0" applyNumberFormat="1" applyFont="1" applyFill="1" applyBorder="1" applyProtection="1">
      <alignment vertical="center"/>
      <protection locked="0"/>
    </xf>
    <xf numFmtId="176" fontId="49" fillId="28" borderId="10" xfId="0" applyNumberFormat="1" applyFont="1" applyFill="1" applyBorder="1" applyProtection="1">
      <alignment vertical="center"/>
      <protection locked="0"/>
    </xf>
    <xf numFmtId="0" fontId="34" fillId="28" borderId="28" xfId="0" applyFont="1" applyFill="1" applyBorder="1" applyAlignment="1" applyProtection="1">
      <alignment vertical="center" wrapText="1"/>
      <protection locked="0"/>
    </xf>
    <xf numFmtId="38" fontId="47" fillId="25" borderId="18" xfId="34" applyFont="1" applyFill="1" applyBorder="1" applyAlignment="1" applyProtection="1">
      <alignment vertical="center" shrinkToFit="1"/>
    </xf>
    <xf numFmtId="176" fontId="49" fillId="28" borderId="103" xfId="0" applyNumberFormat="1" applyFont="1" applyFill="1" applyBorder="1" applyProtection="1">
      <alignment vertical="center"/>
      <protection locked="0"/>
    </xf>
    <xf numFmtId="176" fontId="72" fillId="28" borderId="12" xfId="0" applyNumberFormat="1" applyFont="1" applyFill="1" applyBorder="1" applyProtection="1">
      <alignment vertical="center"/>
      <protection locked="0"/>
    </xf>
    <xf numFmtId="176" fontId="49" fillId="28" borderId="12" xfId="0" applyNumberFormat="1" applyFont="1" applyFill="1" applyBorder="1" applyProtection="1">
      <alignment vertical="center"/>
      <protection locked="0"/>
    </xf>
    <xf numFmtId="0" fontId="33" fillId="0" borderId="0" xfId="0" applyFont="1" applyAlignment="1">
      <alignment horizontal="center" vertical="center" wrapText="1"/>
    </xf>
    <xf numFmtId="178" fontId="31" fillId="0" borderId="12" xfId="28" applyNumberFormat="1" applyFont="1" applyBorder="1" applyAlignment="1">
      <alignment vertical="center" wrapText="1"/>
    </xf>
    <xf numFmtId="178" fontId="31" fillId="0" borderId="55" xfId="28" applyNumberFormat="1" applyFont="1" applyBorder="1" applyAlignment="1">
      <alignment vertical="center" wrapText="1"/>
    </xf>
    <xf numFmtId="178" fontId="31" fillId="0" borderId="17" xfId="28" applyNumberFormat="1" applyFont="1" applyBorder="1" applyAlignment="1">
      <alignment vertical="center" wrapText="1"/>
    </xf>
    <xf numFmtId="0" fontId="33" fillId="0" borderId="77" xfId="0" applyFont="1" applyBorder="1" applyAlignment="1">
      <alignment horizontal="center" vertical="center" wrapText="1"/>
    </xf>
    <xf numFmtId="0" fontId="33" fillId="0" borderId="10" xfId="0" applyFont="1" applyBorder="1" applyAlignment="1">
      <alignment horizontal="center" vertical="center" wrapText="1"/>
    </xf>
    <xf numFmtId="178" fontId="31" fillId="0" borderId="92" xfId="28" applyNumberFormat="1" applyFont="1" applyBorder="1" applyAlignment="1">
      <alignment vertical="center" wrapText="1"/>
    </xf>
    <xf numFmtId="0" fontId="33" fillId="0" borderId="5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17" xfId="0" applyFont="1" applyBorder="1" applyAlignment="1">
      <alignment horizontal="center" vertical="center"/>
    </xf>
    <xf numFmtId="0" fontId="33" fillId="0" borderId="12" xfId="0" applyFont="1" applyBorder="1" applyAlignment="1">
      <alignment horizontal="center" vertical="center"/>
    </xf>
    <xf numFmtId="0" fontId="33" fillId="0" borderId="55" xfId="0" applyFont="1" applyBorder="1" applyAlignment="1">
      <alignment horizontal="center" vertical="center"/>
    </xf>
    <xf numFmtId="0" fontId="57" fillId="0" borderId="0" xfId="0" applyFont="1" applyAlignment="1">
      <alignment horizontal="left" vertical="center"/>
    </xf>
    <xf numFmtId="0" fontId="33" fillId="0" borderId="92" xfId="0" applyFont="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43" fillId="26" borderId="23" xfId="0" applyFont="1" applyFill="1" applyBorder="1" applyAlignment="1" applyProtection="1">
      <alignment horizontal="center" vertical="center"/>
      <protection locked="0"/>
    </xf>
    <xf numFmtId="0" fontId="32" fillId="0" borderId="111" xfId="0" applyFont="1" applyBorder="1" applyAlignment="1">
      <alignment horizontal="center" vertical="center"/>
    </xf>
    <xf numFmtId="0" fontId="32" fillId="0" borderId="113" xfId="0" applyFont="1" applyBorder="1" applyAlignment="1">
      <alignment horizontal="center" vertical="center"/>
    </xf>
    <xf numFmtId="38" fontId="47"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31" fillId="0" borderId="113" xfId="0" applyFont="1" applyBorder="1">
      <alignment vertical="center"/>
    </xf>
    <xf numFmtId="0" fontId="31" fillId="0" borderId="112" xfId="0" applyFont="1" applyBorder="1">
      <alignment vertical="center"/>
    </xf>
    <xf numFmtId="0" fontId="0" fillId="0" borderId="45" xfId="0" applyBorder="1">
      <alignment vertical="center"/>
    </xf>
    <xf numFmtId="0" fontId="0" fillId="0" borderId="21" xfId="0" applyBorder="1">
      <alignment vertical="center"/>
    </xf>
    <xf numFmtId="0" fontId="31" fillId="0" borderId="138" xfId="0" applyFont="1" applyBorder="1">
      <alignment vertical="center"/>
    </xf>
    <xf numFmtId="0" fontId="0" fillId="0" borderId="31" xfId="0" applyBorder="1">
      <alignment vertical="center"/>
    </xf>
    <xf numFmtId="0" fontId="0" fillId="0" borderId="93" xfId="0" applyBorder="1">
      <alignment vertical="center"/>
    </xf>
    <xf numFmtId="0" fontId="31" fillId="0" borderId="102" xfId="0" applyFont="1" applyBorder="1">
      <alignment vertical="center"/>
    </xf>
    <xf numFmtId="0" fontId="32" fillId="0" borderId="113" xfId="0" applyFont="1" applyBorder="1">
      <alignment vertical="center"/>
    </xf>
    <xf numFmtId="0" fontId="31" fillId="0" borderId="111" xfId="0" applyFont="1" applyBorder="1">
      <alignment vertical="center"/>
    </xf>
    <xf numFmtId="0" fontId="34" fillId="28" borderId="79" xfId="0" applyFont="1" applyFill="1" applyBorder="1" applyProtection="1">
      <alignment vertical="center"/>
      <protection locked="0"/>
    </xf>
    <xf numFmtId="0" fontId="43" fillId="24" borderId="35" xfId="0" applyFont="1" applyFill="1" applyBorder="1" applyAlignment="1" applyProtection="1">
      <alignment horizontal="center" vertical="center"/>
      <protection locked="0"/>
    </xf>
    <xf numFmtId="0" fontId="43" fillId="27" borderId="46" xfId="0" applyFont="1" applyFill="1" applyBorder="1" applyAlignment="1" applyProtection="1">
      <alignment horizontal="center" vertical="center"/>
      <protection locked="0"/>
    </xf>
    <xf numFmtId="0" fontId="89" fillId="0" borderId="0" xfId="0" applyFont="1">
      <alignment vertical="center"/>
    </xf>
    <xf numFmtId="0" fontId="33" fillId="0" borderId="54" xfId="28" applyNumberFormat="1" applyFont="1" applyBorder="1" applyAlignment="1">
      <alignment horizontal="center" vertical="center" wrapText="1"/>
    </xf>
    <xf numFmtId="0" fontId="33" fillId="0" borderId="34" xfId="28" applyNumberFormat="1" applyFont="1" applyBorder="1" applyAlignment="1">
      <alignment horizontal="center" vertical="center" wrapText="1"/>
    </xf>
    <xf numFmtId="0" fontId="90" fillId="0" borderId="110" xfId="0" applyFont="1" applyBorder="1" applyAlignment="1">
      <alignment vertical="center" wrapText="1"/>
    </xf>
    <xf numFmtId="0" fontId="33" fillId="0" borderId="76" xfId="28" applyNumberFormat="1" applyFont="1" applyBorder="1" applyAlignment="1">
      <alignment horizontal="center" vertical="center" wrapText="1"/>
    </xf>
    <xf numFmtId="0" fontId="33" fillId="0" borderId="21" xfId="28" applyNumberFormat="1" applyFont="1" applyBorder="1" applyAlignment="1">
      <alignment horizontal="center" vertical="center" wrapText="1"/>
    </xf>
    <xf numFmtId="0" fontId="33" fillId="0" borderId="22" xfId="28" applyNumberFormat="1" applyFont="1" applyBorder="1" applyAlignment="1">
      <alignment horizontal="center" vertical="center" wrapText="1"/>
    </xf>
    <xf numFmtId="0" fontId="33" fillId="0" borderId="26" xfId="28" applyNumberFormat="1" applyFont="1" applyBorder="1" applyAlignment="1">
      <alignment horizontal="center" vertical="center" wrapText="1"/>
    </xf>
    <xf numFmtId="0" fontId="43" fillId="26" borderId="18" xfId="0" applyFont="1" applyFill="1" applyBorder="1" applyAlignment="1" applyProtection="1">
      <alignment horizontal="center" vertical="center"/>
      <protection locked="0"/>
    </xf>
    <xf numFmtId="0" fontId="43" fillId="27" borderId="20" xfId="0" applyFont="1" applyFill="1" applyBorder="1" applyAlignment="1" applyProtection="1">
      <alignment horizontal="center" vertical="center"/>
      <protection locked="0"/>
    </xf>
    <xf numFmtId="177" fontId="49" fillId="25" borderId="102" xfId="34" applyNumberFormat="1" applyFont="1" applyFill="1" applyBorder="1" applyAlignment="1" applyProtection="1">
      <alignment vertical="center"/>
    </xf>
    <xf numFmtId="38" fontId="61" fillId="25" borderId="0" xfId="34" applyFont="1" applyFill="1" applyBorder="1" applyAlignment="1" applyProtection="1">
      <alignment vertical="center" shrinkToFit="1"/>
    </xf>
    <xf numFmtId="38" fontId="45" fillId="25" borderId="23" xfId="34" applyFont="1" applyFill="1" applyBorder="1" applyAlignment="1" applyProtection="1">
      <alignment vertical="center" shrinkToFit="1"/>
    </xf>
    <xf numFmtId="38" fontId="45" fillId="25" borderId="30" xfId="34" applyFont="1" applyFill="1" applyBorder="1" applyAlignment="1" applyProtection="1">
      <alignment vertical="center" shrinkToFit="1"/>
    </xf>
    <xf numFmtId="38" fontId="61" fillId="25" borderId="32" xfId="34" applyFont="1" applyFill="1" applyBorder="1" applyAlignment="1" applyProtection="1">
      <alignment vertical="center" shrinkToFit="1"/>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9" fillId="28" borderId="28" xfId="0" applyNumberFormat="1" applyFont="1" applyFill="1" applyBorder="1" applyProtection="1">
      <alignment vertical="center"/>
      <protection locked="0"/>
    </xf>
    <xf numFmtId="176" fontId="49" fillId="28" borderId="55" xfId="0" applyNumberFormat="1" applyFont="1" applyFill="1" applyBorder="1" applyProtection="1">
      <alignment vertical="center"/>
      <protection locked="0"/>
    </xf>
    <xf numFmtId="0" fontId="101" fillId="0" borderId="183" xfId="0" applyFont="1" applyBorder="1" applyAlignment="1" applyProtection="1">
      <alignment horizontal="center" vertical="center"/>
      <protection locked="0"/>
    </xf>
    <xf numFmtId="0" fontId="101" fillId="0" borderId="187" xfId="0" applyFont="1" applyBorder="1" applyAlignment="1" applyProtection="1">
      <alignment horizontal="center" vertical="center"/>
      <protection locked="0"/>
    </xf>
    <xf numFmtId="0" fontId="0" fillId="25" borderId="0" xfId="0" applyFill="1" applyProtection="1">
      <alignment vertical="center"/>
    </xf>
    <xf numFmtId="0" fontId="43" fillId="25" borderId="0" xfId="0" applyFont="1" applyFill="1" applyProtection="1">
      <alignment vertical="center"/>
    </xf>
    <xf numFmtId="0" fontId="34" fillId="25" borderId="0" xfId="0" applyFont="1" applyFill="1" applyProtection="1">
      <alignment vertical="center"/>
    </xf>
    <xf numFmtId="0" fontId="0" fillId="0" borderId="0" xfId="0" applyProtection="1">
      <alignment vertical="center"/>
    </xf>
    <xf numFmtId="0" fontId="48" fillId="25" borderId="0" xfId="0" applyFont="1" applyFill="1" applyProtection="1">
      <alignment vertical="center"/>
    </xf>
    <xf numFmtId="0" fontId="48" fillId="0" borderId="0" xfId="0" applyFont="1" applyAlignment="1" applyProtection="1">
      <alignment horizontal="center" vertical="center"/>
    </xf>
    <xf numFmtId="49" fontId="47" fillId="25" borderId="0" xfId="0" applyNumberFormat="1" applyFont="1" applyFill="1" applyAlignment="1" applyProtection="1">
      <alignment horizontal="center" vertical="center"/>
    </xf>
    <xf numFmtId="49" fontId="47" fillId="25" borderId="0" xfId="0" applyNumberFormat="1" applyFont="1" applyFill="1" applyAlignment="1" applyProtection="1">
      <alignment horizontal="left" vertical="center"/>
    </xf>
    <xf numFmtId="0" fontId="42" fillId="25" borderId="0" xfId="0" applyFont="1" applyFill="1" applyProtection="1">
      <alignment vertical="center"/>
    </xf>
    <xf numFmtId="0" fontId="50" fillId="25" borderId="0" xfId="0" applyFont="1" applyFill="1" applyAlignment="1" applyProtection="1"/>
    <xf numFmtId="0" fontId="52" fillId="25" borderId="0" xfId="0" applyFont="1" applyFill="1" applyProtection="1">
      <alignment vertical="center"/>
    </xf>
    <xf numFmtId="0" fontId="52" fillId="0" borderId="0" xfId="0" applyFont="1" applyProtection="1">
      <alignment vertical="center"/>
    </xf>
    <xf numFmtId="0" fontId="51" fillId="25" borderId="69" xfId="0" applyFont="1" applyFill="1" applyBorder="1" applyProtection="1">
      <alignment vertical="center"/>
    </xf>
    <xf numFmtId="0" fontId="51" fillId="25" borderId="12" xfId="0" applyFont="1" applyFill="1" applyBorder="1" applyProtection="1">
      <alignment vertical="center"/>
    </xf>
    <xf numFmtId="0" fontId="51" fillId="25" borderId="35" xfId="0" applyFont="1" applyFill="1" applyBorder="1" applyProtection="1">
      <alignment vertical="center"/>
    </xf>
    <xf numFmtId="0" fontId="52" fillId="25" borderId="35" xfId="0" applyFont="1" applyFill="1" applyBorder="1" applyProtection="1">
      <alignment vertical="center"/>
    </xf>
    <xf numFmtId="49" fontId="42" fillId="25" borderId="0" xfId="0" applyNumberFormat="1" applyFont="1" applyFill="1" applyAlignment="1" applyProtection="1">
      <alignment horizontal="left" vertical="center"/>
    </xf>
    <xf numFmtId="49" fontId="50" fillId="25" borderId="0" xfId="0" applyNumberFormat="1" applyFont="1" applyFill="1" applyAlignment="1" applyProtection="1">
      <alignment horizontal="left" vertical="center"/>
    </xf>
    <xf numFmtId="0" fontId="50" fillId="25" borderId="0" xfId="0" applyFont="1" applyFill="1" applyProtection="1">
      <alignment vertical="center"/>
    </xf>
    <xf numFmtId="0" fontId="51" fillId="25" borderId="0" xfId="0" applyFont="1" applyFill="1" applyProtection="1">
      <alignment vertical="center"/>
    </xf>
    <xf numFmtId="0" fontId="57" fillId="25" borderId="14" xfId="0" applyFont="1" applyFill="1" applyBorder="1" applyAlignment="1" applyProtection="1">
      <alignment horizontal="center" vertical="center"/>
    </xf>
    <xf numFmtId="0" fontId="57" fillId="0" borderId="29" xfId="0" applyFont="1" applyBorder="1" applyProtection="1">
      <alignment vertical="center"/>
    </xf>
    <xf numFmtId="0" fontId="57" fillId="25" borderId="32" xfId="0" applyFont="1" applyFill="1" applyBorder="1" applyAlignment="1" applyProtection="1">
      <alignment horizontal="center" vertical="center"/>
    </xf>
    <xf numFmtId="0" fontId="57" fillId="0" borderId="14" xfId="0" applyFont="1" applyBorder="1" applyProtection="1">
      <alignment vertical="center"/>
    </xf>
    <xf numFmtId="0" fontId="57" fillId="25" borderId="17" xfId="0" applyFont="1" applyFill="1" applyBorder="1" applyAlignment="1" applyProtection="1">
      <alignment horizontal="center" vertical="center"/>
    </xf>
    <xf numFmtId="0" fontId="57" fillId="25" borderId="75" xfId="0" applyFont="1" applyFill="1" applyBorder="1" applyAlignment="1" applyProtection="1">
      <alignment horizontal="left" vertical="center"/>
    </xf>
    <xf numFmtId="0" fontId="57" fillId="0" borderId="12" xfId="0" applyFont="1" applyBorder="1" applyAlignment="1" applyProtection="1">
      <alignment horizontal="center" vertical="center"/>
    </xf>
    <xf numFmtId="0" fontId="57" fillId="0" borderId="11" xfId="0" applyFont="1" applyBorder="1" applyProtection="1">
      <alignment vertical="center"/>
    </xf>
    <xf numFmtId="0" fontId="46" fillId="29" borderId="102" xfId="0" applyFont="1" applyFill="1" applyBorder="1" applyAlignment="1" applyProtection="1">
      <alignment horizontal="center" vertical="center"/>
    </xf>
    <xf numFmtId="0" fontId="57" fillId="25" borderId="12" xfId="0" applyFont="1" applyFill="1" applyBorder="1" applyAlignment="1" applyProtection="1">
      <alignment horizontal="center" vertical="center"/>
    </xf>
    <xf numFmtId="0" fontId="57" fillId="0" borderId="116" xfId="0" applyFont="1" applyBorder="1" applyProtection="1">
      <alignment vertical="center"/>
    </xf>
    <xf numFmtId="0" fontId="57" fillId="0" borderId="77" xfId="0" applyFont="1" applyBorder="1" applyProtection="1">
      <alignment vertical="center"/>
    </xf>
    <xf numFmtId="183" fontId="0" fillId="0" borderId="0" xfId="0" applyNumberFormat="1" applyProtection="1">
      <alignment vertical="center"/>
    </xf>
    <xf numFmtId="0" fontId="57" fillId="0" borderId="0" xfId="0" applyFont="1" applyProtection="1">
      <alignment vertical="center"/>
    </xf>
    <xf numFmtId="0" fontId="34" fillId="0" borderId="0" xfId="0" applyFont="1" applyProtection="1">
      <alignment vertical="center"/>
    </xf>
    <xf numFmtId="0" fontId="30" fillId="25" borderId="0" xfId="0" applyFont="1" applyFill="1" applyProtection="1">
      <alignment vertical="center"/>
    </xf>
    <xf numFmtId="0" fontId="30" fillId="25" borderId="0" xfId="0" applyFont="1" applyFill="1" applyAlignment="1" applyProtection="1">
      <alignment horizontal="center" vertical="top"/>
    </xf>
    <xf numFmtId="0" fontId="30" fillId="25" borderId="0" xfId="0" applyFont="1" applyFill="1" applyAlignment="1" applyProtection="1">
      <alignment horizontal="center" vertical="center"/>
    </xf>
    <xf numFmtId="0" fontId="55" fillId="0" borderId="0" xfId="0" applyFont="1" applyProtection="1">
      <alignment vertical="center"/>
    </xf>
    <xf numFmtId="0" fontId="46" fillId="0" borderId="0" xfId="0" applyFont="1" applyAlignment="1" applyProtection="1">
      <alignment horizontal="left" vertical="center"/>
    </xf>
    <xf numFmtId="0" fontId="50" fillId="0" borderId="0" xfId="0" applyFont="1" applyProtection="1">
      <alignment vertical="center"/>
    </xf>
    <xf numFmtId="0" fontId="51" fillId="0" borderId="79" xfId="0" applyFont="1" applyBorder="1" applyProtection="1">
      <alignment vertical="center"/>
    </xf>
    <xf numFmtId="0" fontId="51" fillId="25" borderId="23" xfId="0" applyFont="1" applyFill="1" applyBorder="1" applyProtection="1">
      <alignment vertical="center"/>
    </xf>
    <xf numFmtId="0" fontId="51" fillId="0" borderId="23" xfId="0" applyFont="1" applyBorder="1" applyProtection="1">
      <alignment vertical="center"/>
    </xf>
    <xf numFmtId="0" fontId="51"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1" fillId="25" borderId="18" xfId="0" applyFont="1" applyFill="1" applyBorder="1" applyProtection="1">
      <alignment vertical="center"/>
    </xf>
    <xf numFmtId="0" fontId="45" fillId="25" borderId="104" xfId="0" applyFont="1" applyFill="1" applyBorder="1" applyProtection="1">
      <alignment vertical="center"/>
    </xf>
    <xf numFmtId="0" fontId="47" fillId="25" borderId="20" xfId="0" applyFont="1" applyFill="1" applyBorder="1" applyProtection="1">
      <alignment vertical="center"/>
    </xf>
    <xf numFmtId="0" fontId="51" fillId="25" borderId="20" xfId="0" applyFont="1" applyFill="1" applyBorder="1" applyProtection="1">
      <alignment vertical="center"/>
    </xf>
    <xf numFmtId="0" fontId="47" fillId="25" borderId="0" xfId="0" applyFont="1" applyFill="1" applyProtection="1">
      <alignment vertical="center"/>
    </xf>
    <xf numFmtId="0" fontId="51" fillId="25" borderId="37" xfId="0" applyFont="1" applyFill="1" applyBorder="1" applyProtection="1">
      <alignment vertical="center"/>
    </xf>
    <xf numFmtId="0" fontId="99" fillId="33" borderId="77" xfId="0" applyFont="1" applyFill="1" applyBorder="1" applyProtection="1">
      <alignment vertical="center"/>
    </xf>
    <xf numFmtId="0" fontId="45" fillId="25" borderId="0" xfId="0" applyFont="1" applyFill="1" applyProtection="1">
      <alignment vertical="center"/>
    </xf>
    <xf numFmtId="0" fontId="99" fillId="33" borderId="10" xfId="0" applyFont="1" applyFill="1" applyBorder="1" applyProtection="1">
      <alignment vertical="center"/>
    </xf>
    <xf numFmtId="0" fontId="45" fillId="25" borderId="36" xfId="0" applyFont="1" applyFill="1" applyBorder="1" applyProtection="1">
      <alignment vertical="center"/>
    </xf>
    <xf numFmtId="0" fontId="45" fillId="25" borderId="33" xfId="0" applyFont="1" applyFill="1" applyBorder="1" applyProtection="1">
      <alignment vertical="center"/>
    </xf>
    <xf numFmtId="0" fontId="45" fillId="25" borderId="0" xfId="0" applyFont="1" applyFill="1" applyAlignment="1" applyProtection="1">
      <alignment horizontal="center" vertical="center"/>
    </xf>
    <xf numFmtId="0" fontId="100" fillId="0" borderId="0" xfId="0" applyFont="1" applyProtection="1">
      <alignment vertical="center"/>
    </xf>
    <xf numFmtId="0" fontId="47" fillId="25" borderId="33" xfId="0" applyFont="1" applyFill="1" applyBorder="1" applyProtection="1">
      <alignment vertical="center"/>
    </xf>
    <xf numFmtId="0" fontId="51" fillId="25" borderId="36" xfId="0" applyFont="1" applyFill="1" applyBorder="1" applyProtection="1">
      <alignment vertical="center"/>
    </xf>
    <xf numFmtId="0" fontId="45" fillId="0" borderId="101" xfId="0" applyFont="1" applyBorder="1" applyAlignment="1" applyProtection="1">
      <alignment horizontal="left" vertical="center"/>
    </xf>
    <xf numFmtId="0" fontId="51"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5" fillId="25" borderId="0" xfId="0" applyFont="1" applyFill="1" applyAlignment="1" applyProtection="1">
      <alignment horizontal="left" vertical="center"/>
    </xf>
    <xf numFmtId="0" fontId="51" fillId="25" borderId="0" xfId="0" applyFont="1" applyFill="1" applyAlignment="1" applyProtection="1">
      <alignment horizontal="center" vertical="center"/>
    </xf>
    <xf numFmtId="0" fontId="51" fillId="25" borderId="36" xfId="0" applyFont="1" applyFill="1" applyBorder="1" applyAlignment="1" applyProtection="1">
      <alignment horizontal="center" vertical="center"/>
    </xf>
    <xf numFmtId="0" fontId="45" fillId="25" borderId="0" xfId="0" applyFont="1" applyFill="1" applyAlignment="1" applyProtection="1">
      <alignment vertical="center" wrapText="1"/>
    </xf>
    <xf numFmtId="0" fontId="30" fillId="0" borderId="12" xfId="0" applyFont="1" applyBorder="1" applyAlignment="1" applyProtection="1">
      <alignment horizontal="center" vertical="center"/>
    </xf>
    <xf numFmtId="0" fontId="30" fillId="25" borderId="33" xfId="0" applyFont="1" applyFill="1" applyBorder="1" applyAlignment="1" applyProtection="1">
      <alignment vertical="center" wrapText="1"/>
    </xf>
    <xf numFmtId="0" fontId="30" fillId="25" borderId="0" xfId="0" applyFont="1" applyFill="1" applyAlignment="1" applyProtection="1">
      <alignment vertical="center" wrapText="1"/>
    </xf>
    <xf numFmtId="49" fontId="54" fillId="25" borderId="0" xfId="0" applyNumberFormat="1" applyFont="1" applyFill="1" applyProtection="1">
      <alignment vertical="center"/>
    </xf>
    <xf numFmtId="0" fontId="77" fillId="0" borderId="0" xfId="0" applyFont="1" applyAlignment="1" applyProtection="1">
      <alignment horizontal="center" vertical="top" wrapText="1"/>
    </xf>
    <xf numFmtId="0" fontId="47" fillId="25" borderId="0" xfId="0" applyFont="1" applyFill="1" applyAlignment="1" applyProtection="1">
      <alignment vertical="center" wrapText="1"/>
    </xf>
    <xf numFmtId="0" fontId="47" fillId="25" borderId="0" xfId="0" applyFont="1" applyFill="1" applyAlignment="1" applyProtection="1">
      <alignment horizontal="left" vertical="top" wrapText="1"/>
    </xf>
    <xf numFmtId="0" fontId="45" fillId="25" borderId="29" xfId="0" applyFont="1" applyFill="1" applyBorder="1" applyProtection="1">
      <alignment vertical="center"/>
    </xf>
    <xf numFmtId="0" fontId="0" fillId="25" borderId="0" xfId="0" applyFill="1" applyAlignment="1" applyProtection="1"/>
    <xf numFmtId="0" fontId="47" fillId="25" borderId="0" xfId="0" applyFont="1" applyFill="1" applyAlignment="1" applyProtection="1">
      <alignment horizontal="left" vertical="center"/>
    </xf>
    <xf numFmtId="0" fontId="46" fillId="30" borderId="102" xfId="0" applyFont="1" applyFill="1" applyBorder="1" applyAlignment="1" applyProtection="1">
      <alignment horizontal="center" vertical="center"/>
    </xf>
    <xf numFmtId="0" fontId="45" fillId="25" borderId="15" xfId="0" applyFont="1" applyFill="1" applyBorder="1" applyProtection="1">
      <alignment vertical="center"/>
    </xf>
    <xf numFmtId="0" fontId="63" fillId="25" borderId="36" xfId="0" applyFont="1" applyFill="1" applyBorder="1" applyAlignment="1" applyProtection="1">
      <alignment horizontal="right" vertical="center" shrinkToFit="1"/>
    </xf>
    <xf numFmtId="0" fontId="63"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5" fillId="25" borderId="61" xfId="0" applyFont="1" applyFill="1" applyBorder="1" applyProtection="1">
      <alignment vertical="center"/>
    </xf>
    <xf numFmtId="0" fontId="0" fillId="25" borderId="0" xfId="0" applyFill="1" applyAlignment="1" applyProtection="1">
      <alignment vertical="top"/>
    </xf>
    <xf numFmtId="0" fontId="66" fillId="25" borderId="0" xfId="0" applyFont="1" applyFill="1" applyProtection="1">
      <alignment vertical="center"/>
    </xf>
    <xf numFmtId="0" fontId="63" fillId="25" borderId="0" xfId="0" applyFont="1" applyFill="1" applyAlignment="1" applyProtection="1">
      <alignment horizontal="right" vertical="center" shrinkToFit="1"/>
    </xf>
    <xf numFmtId="2" fontId="63" fillId="25" borderId="0" xfId="0" applyNumberFormat="1" applyFont="1" applyFill="1" applyAlignment="1" applyProtection="1">
      <alignment horizontal="center" vertical="center" shrinkToFit="1"/>
    </xf>
    <xf numFmtId="0" fontId="45" fillId="25" borderId="75" xfId="0" applyFont="1" applyFill="1" applyBorder="1" applyAlignment="1" applyProtection="1">
      <alignment horizontal="left" vertical="top" wrapText="1"/>
    </xf>
    <xf numFmtId="0" fontId="0" fillId="0" borderId="103" xfId="0" applyBorder="1" applyProtection="1">
      <alignment vertical="center"/>
    </xf>
    <xf numFmtId="0" fontId="46" fillId="25" borderId="0" xfId="0" applyFont="1" applyFill="1" applyProtection="1">
      <alignment vertical="center"/>
    </xf>
    <xf numFmtId="0" fontId="30" fillId="0" borderId="0" xfId="0" applyFont="1" applyProtection="1">
      <alignment vertical="center"/>
    </xf>
    <xf numFmtId="0" fontId="47" fillId="0" borderId="0" xfId="0" applyFont="1" applyAlignment="1" applyProtection="1">
      <alignment horizontal="left" vertical="center" wrapText="1"/>
    </xf>
    <xf numFmtId="0" fontId="30" fillId="25" borderId="0" xfId="0" applyFont="1" applyFill="1" applyAlignment="1" applyProtection="1">
      <alignment horizontal="left" vertical="center" wrapText="1"/>
    </xf>
    <xf numFmtId="0" fontId="60" fillId="25" borderId="0" xfId="0" applyFont="1" applyFill="1" applyAlignment="1" applyProtection="1">
      <alignment horizontal="left" vertical="center" wrapText="1"/>
    </xf>
    <xf numFmtId="0" fontId="41" fillId="0" borderId="0" xfId="0" applyFont="1" applyAlignment="1" applyProtection="1">
      <alignment horizontal="left" vertical="top" wrapText="1"/>
    </xf>
    <xf numFmtId="49" fontId="47" fillId="25" borderId="0" xfId="0" applyNumberFormat="1" applyFont="1" applyFill="1" applyAlignment="1" applyProtection="1">
      <alignment horizontal="center" vertical="top"/>
    </xf>
    <xf numFmtId="0" fontId="0" fillId="25" borderId="16" xfId="0" applyFill="1" applyBorder="1" applyProtection="1">
      <alignment vertical="center"/>
    </xf>
    <xf numFmtId="0" fontId="45" fillId="25" borderId="116" xfId="0" applyFont="1" applyFill="1" applyBorder="1" applyProtection="1">
      <alignment vertical="center"/>
    </xf>
    <xf numFmtId="0" fontId="45" fillId="0" borderId="0" xfId="0" applyFont="1" applyAlignment="1" applyProtection="1">
      <alignment horizontal="left" vertical="center"/>
    </xf>
    <xf numFmtId="2" fontId="63" fillId="25" borderId="0" xfId="0" applyNumberFormat="1" applyFont="1" applyFill="1" applyAlignment="1" applyProtection="1">
      <alignment vertical="center" shrinkToFit="1"/>
    </xf>
    <xf numFmtId="0" fontId="0" fillId="25" borderId="32" xfId="0" applyFill="1" applyBorder="1" applyProtection="1">
      <alignment vertical="center"/>
    </xf>
    <xf numFmtId="0" fontId="45" fillId="25" borderId="17" xfId="0" applyFont="1" applyFill="1" applyBorder="1" applyAlignment="1" applyProtection="1">
      <alignment vertical="center" wrapText="1"/>
    </xf>
    <xf numFmtId="0" fontId="0" fillId="0" borderId="118" xfId="0" applyBorder="1" applyProtection="1">
      <alignment vertical="center"/>
    </xf>
    <xf numFmtId="0" fontId="45"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5" fillId="25" borderId="17" xfId="0" applyFont="1" applyFill="1" applyBorder="1" applyAlignment="1" applyProtection="1">
      <alignment horizontal="left" vertical="center" wrapText="1"/>
    </xf>
    <xf numFmtId="0" fontId="63" fillId="25" borderId="0" xfId="0" applyFont="1" applyFill="1" applyAlignment="1" applyProtection="1">
      <alignment vertical="center" textRotation="255" shrinkToFit="1"/>
    </xf>
    <xf numFmtId="0" fontId="47" fillId="25" borderId="0" xfId="0" applyFont="1" applyFill="1" applyAlignment="1" applyProtection="1">
      <alignment horizontal="center" vertical="center"/>
    </xf>
    <xf numFmtId="0" fontId="38" fillId="25" borderId="0" xfId="0" applyFont="1" applyFill="1" applyProtection="1">
      <alignment vertical="center"/>
    </xf>
    <xf numFmtId="49" fontId="38" fillId="0" borderId="0" xfId="0" applyNumberFormat="1" applyFont="1" applyAlignment="1" applyProtection="1">
      <alignment horizontal="left" vertical="center"/>
    </xf>
    <xf numFmtId="0" fontId="38" fillId="0" borderId="0" xfId="0" applyFont="1" applyProtection="1">
      <alignment vertical="center"/>
    </xf>
    <xf numFmtId="49" fontId="54" fillId="25" borderId="0" xfId="0" applyNumberFormat="1" applyFont="1" applyFill="1" applyAlignment="1" applyProtection="1">
      <alignment horizontal="center" vertical="center"/>
    </xf>
    <xf numFmtId="0" fontId="54" fillId="25" borderId="0" xfId="0" applyFont="1" applyFill="1" applyProtection="1">
      <alignment vertical="center"/>
    </xf>
    <xf numFmtId="0" fontId="60" fillId="25" borderId="0" xfId="0" applyFont="1" applyFill="1" applyAlignment="1" applyProtection="1">
      <alignment vertical="center" wrapText="1"/>
    </xf>
    <xf numFmtId="0" fontId="54" fillId="25" borderId="0" xfId="0" applyFont="1" applyFill="1" applyAlignment="1" applyProtection="1">
      <alignment vertical="center" wrapText="1"/>
    </xf>
    <xf numFmtId="0" fontId="60" fillId="25" borderId="0" xfId="0" applyFont="1" applyFill="1" applyAlignment="1" applyProtection="1">
      <alignment horizontal="left" vertical="center"/>
    </xf>
    <xf numFmtId="0" fontId="47" fillId="25" borderId="0" xfId="0" applyFont="1" applyFill="1" applyAlignment="1" applyProtection="1">
      <alignment horizontal="left" vertical="center" wrapText="1"/>
    </xf>
    <xf numFmtId="0" fontId="81" fillId="0" borderId="0" xfId="0" applyFont="1" applyProtection="1">
      <alignment vertical="center"/>
    </xf>
    <xf numFmtId="0" fontId="51" fillId="0" borderId="92" xfId="0" applyFont="1" applyBorder="1" applyAlignment="1" applyProtection="1">
      <alignment horizontal="center" vertical="center" wrapText="1"/>
    </xf>
    <xf numFmtId="0" fontId="52" fillId="25" borderId="18" xfId="0" applyFont="1" applyFill="1" applyBorder="1" applyProtection="1">
      <alignment vertical="center"/>
    </xf>
    <xf numFmtId="0" fontId="62" fillId="25" borderId="0" xfId="0" applyFont="1" applyFill="1" applyProtection="1">
      <alignment vertical="center"/>
    </xf>
    <xf numFmtId="0" fontId="45" fillId="25" borderId="163" xfId="0" applyFont="1" applyFill="1" applyBorder="1" applyAlignment="1" applyProtection="1">
      <alignment horizontal="center" vertical="center"/>
    </xf>
    <xf numFmtId="0" fontId="45" fillId="25" borderId="20" xfId="0" applyFont="1" applyFill="1" applyBorder="1" applyProtection="1">
      <alignment vertical="center"/>
    </xf>
    <xf numFmtId="176" fontId="45" fillId="25" borderId="0" xfId="0" applyNumberFormat="1" applyFont="1" applyFill="1" applyAlignment="1" applyProtection="1">
      <alignment vertical="center" wrapText="1"/>
    </xf>
    <xf numFmtId="0" fontId="47" fillId="25" borderId="16" xfId="0" applyFont="1" applyFill="1" applyBorder="1" applyProtection="1">
      <alignment vertical="center"/>
    </xf>
    <xf numFmtId="0" fontId="45" fillId="25" borderId="70" xfId="0" applyFont="1" applyFill="1" applyBorder="1" applyAlignment="1" applyProtection="1">
      <alignment horizontal="center" vertical="center"/>
    </xf>
    <xf numFmtId="0" fontId="45" fillId="25" borderId="49" xfId="0" applyFont="1" applyFill="1" applyBorder="1" applyProtection="1">
      <alignment vertical="center"/>
    </xf>
    <xf numFmtId="176" fontId="45" fillId="25" borderId="49" xfId="0" applyNumberFormat="1" applyFont="1" applyFill="1" applyBorder="1" applyAlignment="1" applyProtection="1">
      <alignment vertical="center" wrapText="1"/>
    </xf>
    <xf numFmtId="0" fontId="51" fillId="25" borderId="49" xfId="0" applyFont="1" applyFill="1" applyBorder="1" applyProtection="1">
      <alignment vertical="center"/>
    </xf>
    <xf numFmtId="0" fontId="47" fillId="25" borderId="49" xfId="0" applyFont="1" applyFill="1" applyBorder="1" applyProtection="1">
      <alignment vertical="center"/>
    </xf>
    <xf numFmtId="0" fontId="47" fillId="25" borderId="61" xfId="0" applyFont="1" applyFill="1" applyBorder="1" applyProtection="1">
      <alignment vertical="center"/>
    </xf>
    <xf numFmtId="0" fontId="45" fillId="25" borderId="135" xfId="0" applyFont="1" applyFill="1" applyBorder="1" applyAlignment="1" applyProtection="1">
      <alignment horizontal="center" vertical="center"/>
    </xf>
    <xf numFmtId="0" fontId="45" fillId="25" borderId="127" xfId="0" applyFont="1" applyFill="1" applyBorder="1" applyProtection="1">
      <alignment vertical="center"/>
    </xf>
    <xf numFmtId="0" fontId="45" fillId="25" borderId="18" xfId="0" applyFont="1" applyFill="1" applyBorder="1" applyAlignment="1" applyProtection="1">
      <alignment vertical="center" wrapText="1"/>
    </xf>
    <xf numFmtId="176" fontId="45" fillId="25" borderId="18" xfId="0" applyNumberFormat="1" applyFont="1" applyFill="1" applyBorder="1" applyAlignment="1" applyProtection="1">
      <alignment vertical="center" wrapText="1"/>
    </xf>
    <xf numFmtId="0" fontId="47" fillId="25" borderId="18" xfId="0" applyFont="1" applyFill="1" applyBorder="1" applyProtection="1">
      <alignment vertical="center"/>
    </xf>
    <xf numFmtId="0" fontId="47" fillId="25" borderId="63" xfId="0" applyFont="1" applyFill="1" applyBorder="1" applyProtection="1">
      <alignment vertical="center"/>
    </xf>
    <xf numFmtId="0" fontId="30" fillId="0" borderId="0" xfId="0" applyFont="1" applyAlignment="1" applyProtection="1">
      <alignment vertical="center" wrapText="1"/>
    </xf>
    <xf numFmtId="176" fontId="52" fillId="25" borderId="0" xfId="0" applyNumberFormat="1" applyFont="1" applyFill="1" applyProtection="1">
      <alignment vertical="center"/>
    </xf>
    <xf numFmtId="0" fontId="62" fillId="25" borderId="0" xfId="0" applyFont="1" applyFill="1" applyAlignment="1" applyProtection="1">
      <alignment horizontal="left" vertical="center" wrapText="1"/>
    </xf>
    <xf numFmtId="176" fontId="52" fillId="25" borderId="101" xfId="0" applyNumberFormat="1" applyFont="1" applyFill="1" applyBorder="1" applyProtection="1">
      <alignment vertical="center"/>
    </xf>
    <xf numFmtId="176" fontId="52" fillId="25" borderId="18" xfId="0" applyNumberFormat="1" applyFont="1" applyFill="1" applyBorder="1" applyProtection="1">
      <alignment vertical="center"/>
    </xf>
    <xf numFmtId="0" fontId="46" fillId="0" borderId="0" xfId="0" applyFont="1" applyAlignment="1" applyProtection="1">
      <alignment vertical="center" wrapText="1"/>
    </xf>
    <xf numFmtId="0" fontId="45" fillId="25" borderId="60" xfId="0" applyFont="1" applyFill="1" applyBorder="1" applyProtection="1">
      <alignment vertical="center"/>
    </xf>
    <xf numFmtId="0" fontId="64" fillId="25" borderId="49" xfId="0" applyFont="1" applyFill="1" applyBorder="1" applyAlignment="1" applyProtection="1">
      <alignment vertical="center" wrapText="1"/>
    </xf>
    <xf numFmtId="0" fontId="62" fillId="25" borderId="16" xfId="0" applyFont="1" applyFill="1" applyBorder="1" applyProtection="1">
      <alignment vertical="center"/>
    </xf>
    <xf numFmtId="0" fontId="45" fillId="0" borderId="62" xfId="0" applyFont="1" applyBorder="1" applyAlignment="1" applyProtection="1">
      <alignment horizontal="center" vertical="center"/>
    </xf>
    <xf numFmtId="0" fontId="45" fillId="25" borderId="62" xfId="0" applyFont="1" applyFill="1" applyBorder="1" applyAlignment="1" applyProtection="1">
      <alignment vertical="center" wrapText="1"/>
    </xf>
    <xf numFmtId="0" fontId="47" fillId="25" borderId="19" xfId="0" applyFont="1" applyFill="1" applyBorder="1" applyProtection="1">
      <alignment vertical="center"/>
    </xf>
    <xf numFmtId="0" fontId="51" fillId="25" borderId="0" xfId="0" applyFont="1" applyFill="1" applyAlignment="1" applyProtection="1">
      <alignment horizontal="left" vertical="center"/>
    </xf>
    <xf numFmtId="0" fontId="52" fillId="0" borderId="0" xfId="0" applyFont="1" applyAlignment="1" applyProtection="1">
      <alignment horizontal="center" vertical="center"/>
    </xf>
    <xf numFmtId="0" fontId="101" fillId="30" borderId="183" xfId="0" applyFont="1" applyFill="1" applyBorder="1" applyAlignment="1" applyProtection="1">
      <alignment horizontal="center" vertical="center" shrinkToFit="1"/>
    </xf>
    <xf numFmtId="0" fontId="62" fillId="25" borderId="86" xfId="0" applyFont="1" applyFill="1" applyBorder="1" applyProtection="1">
      <alignment vertical="center"/>
    </xf>
    <xf numFmtId="0" fontId="65" fillId="25" borderId="0" xfId="0" applyFont="1" applyFill="1" applyProtection="1">
      <alignment vertical="center"/>
    </xf>
    <xf numFmtId="0" fontId="65" fillId="25" borderId="18" xfId="0" applyFont="1" applyFill="1" applyBorder="1" applyProtection="1">
      <alignment vertical="center"/>
    </xf>
    <xf numFmtId="0" fontId="47" fillId="25" borderId="81" xfId="0" applyFont="1" applyFill="1" applyBorder="1" applyAlignment="1" applyProtection="1">
      <alignment horizontal="center" vertical="center" wrapText="1"/>
    </xf>
    <xf numFmtId="176" fontId="52" fillId="25" borderId="33" xfId="0" applyNumberFormat="1" applyFont="1" applyFill="1" applyBorder="1" applyProtection="1">
      <alignment vertical="center"/>
    </xf>
    <xf numFmtId="0" fontId="51" fillId="33" borderId="124" xfId="0" applyFont="1" applyFill="1" applyBorder="1" applyAlignment="1" applyProtection="1">
      <alignment horizontal="center" vertical="center"/>
    </xf>
    <xf numFmtId="0" fontId="63" fillId="0" borderId="125" xfId="0" applyFont="1" applyBorder="1" applyAlignment="1" applyProtection="1">
      <alignment horizontal="center" vertical="center"/>
    </xf>
    <xf numFmtId="0" fontId="51" fillId="33" borderId="126" xfId="0" applyFont="1" applyFill="1" applyBorder="1" applyAlignment="1" applyProtection="1">
      <alignment horizontal="center" vertical="center"/>
    </xf>
    <xf numFmtId="0" fontId="63" fillId="0" borderId="48" xfId="0" applyFont="1" applyBorder="1" applyAlignment="1" applyProtection="1">
      <alignment horizontal="center" vertical="center"/>
    </xf>
    <xf numFmtId="0" fontId="51" fillId="33" borderId="161" xfId="0" applyFont="1" applyFill="1" applyBorder="1" applyAlignment="1" applyProtection="1">
      <alignment horizontal="center" vertical="center"/>
    </xf>
    <xf numFmtId="0" fontId="63" fillId="0" borderId="162" xfId="0" applyFont="1" applyBorder="1" applyAlignment="1" applyProtection="1">
      <alignment horizontal="center" vertical="center"/>
    </xf>
    <xf numFmtId="0" fontId="45" fillId="25" borderId="105" xfId="0" applyFont="1" applyFill="1" applyBorder="1" applyAlignment="1" applyProtection="1">
      <alignment horizontal="center" vertical="center"/>
    </xf>
    <xf numFmtId="0" fontId="47" fillId="25" borderId="20" xfId="0" applyFont="1" applyFill="1" applyBorder="1" applyAlignment="1" applyProtection="1">
      <alignment vertical="center" wrapText="1"/>
    </xf>
    <xf numFmtId="0" fontId="57" fillId="0" borderId="0" xfId="0" applyFont="1" applyAlignment="1" applyProtection="1">
      <alignment vertical="center" wrapText="1"/>
    </xf>
    <xf numFmtId="0" fontId="47" fillId="25" borderId="0" xfId="0" applyFont="1" applyFill="1" applyAlignment="1" applyProtection="1">
      <alignment horizontal="center" vertical="center" wrapText="1"/>
    </xf>
    <xf numFmtId="0" fontId="50" fillId="30" borderId="102" xfId="0" applyFont="1" applyFill="1" applyBorder="1" applyAlignment="1" applyProtection="1">
      <alignment vertical="center" wrapText="1"/>
    </xf>
    <xf numFmtId="0" fontId="101" fillId="30" borderId="183" xfId="0" applyFont="1" applyFill="1" applyBorder="1" applyAlignment="1" applyProtection="1">
      <alignment horizontal="center" vertical="center"/>
    </xf>
    <xf numFmtId="0" fontId="82" fillId="0" borderId="0" xfId="0" applyFont="1" applyProtection="1">
      <alignment vertical="center"/>
    </xf>
    <xf numFmtId="0" fontId="62" fillId="0" borderId="0" xfId="0" applyFont="1" applyProtection="1">
      <alignment vertical="center"/>
    </xf>
    <xf numFmtId="0" fontId="47" fillId="0" borderId="0" xfId="0" applyFont="1" applyAlignment="1" applyProtection="1">
      <alignment horizontal="left" vertical="top" wrapText="1"/>
    </xf>
    <xf numFmtId="0" fontId="45" fillId="25" borderId="40" xfId="0" applyFont="1" applyFill="1" applyBorder="1" applyProtection="1">
      <alignment vertical="center"/>
    </xf>
    <xf numFmtId="0" fontId="52" fillId="0" borderId="41" xfId="0" applyFont="1" applyBorder="1" applyProtection="1">
      <alignment vertical="center"/>
    </xf>
    <xf numFmtId="0" fontId="52" fillId="25" borderId="41" xfId="0" applyFont="1" applyFill="1" applyBorder="1" applyProtection="1">
      <alignment vertical="center"/>
    </xf>
    <xf numFmtId="0" fontId="47" fillId="25" borderId="41" xfId="0" applyFont="1" applyFill="1" applyBorder="1" applyProtection="1">
      <alignment vertical="center"/>
    </xf>
    <xf numFmtId="0" fontId="47" fillId="25" borderId="41" xfId="0" applyFont="1" applyFill="1" applyBorder="1" applyAlignment="1" applyProtection="1">
      <alignment vertical="center" wrapText="1"/>
    </xf>
    <xf numFmtId="0" fontId="51" fillId="25" borderId="42" xfId="0" applyFont="1" applyFill="1" applyBorder="1" applyAlignment="1" applyProtection="1">
      <alignment horizontal="center" vertical="center"/>
    </xf>
    <xf numFmtId="177" fontId="30" fillId="0" borderId="0" xfId="0" applyNumberFormat="1" applyFont="1" applyProtection="1">
      <alignment vertical="center"/>
    </xf>
    <xf numFmtId="180" fontId="30" fillId="0" borderId="0" xfId="0" applyNumberFormat="1" applyFont="1" applyProtection="1">
      <alignment vertical="center"/>
    </xf>
    <xf numFmtId="0" fontId="53" fillId="0" borderId="0" xfId="0" applyFont="1" applyProtection="1">
      <alignment vertical="center"/>
    </xf>
    <xf numFmtId="0" fontId="51" fillId="33" borderId="166" xfId="0" applyFont="1" applyFill="1" applyBorder="1" applyAlignment="1" applyProtection="1">
      <alignment horizontal="center" vertical="center"/>
    </xf>
    <xf numFmtId="0" fontId="51" fillId="33" borderId="167" xfId="0" applyFont="1" applyFill="1" applyBorder="1" applyAlignment="1" applyProtection="1">
      <alignment horizontal="center" vertical="center"/>
    </xf>
    <xf numFmtId="0" fontId="45" fillId="25" borderId="0" xfId="0" applyFont="1" applyFill="1" applyAlignment="1" applyProtection="1">
      <alignment vertical="top"/>
    </xf>
    <xf numFmtId="177" fontId="30" fillId="25" borderId="0" xfId="0" applyNumberFormat="1" applyFont="1" applyFill="1" applyProtection="1">
      <alignment vertical="center"/>
    </xf>
    <xf numFmtId="0" fontId="45" fillId="25" borderId="160" xfId="0" applyFont="1" applyFill="1" applyBorder="1" applyProtection="1">
      <alignment vertical="center"/>
    </xf>
    <xf numFmtId="0" fontId="51" fillId="33" borderId="168" xfId="0" applyFont="1" applyFill="1" applyBorder="1" applyAlignment="1" applyProtection="1">
      <alignment horizontal="center" vertical="center"/>
    </xf>
    <xf numFmtId="0" fontId="47" fillId="25" borderId="86" xfId="0" applyFont="1" applyFill="1" applyBorder="1" applyProtection="1">
      <alignment vertical="center"/>
    </xf>
    <xf numFmtId="0" fontId="45" fillId="25" borderId="86" xfId="0" applyFont="1" applyFill="1" applyBorder="1" applyAlignment="1" applyProtection="1">
      <alignment vertical="top"/>
    </xf>
    <xf numFmtId="0" fontId="45" fillId="25" borderId="159" xfId="0" applyFont="1" applyFill="1" applyBorder="1" applyProtection="1">
      <alignment vertical="center"/>
    </xf>
    <xf numFmtId="0" fontId="30" fillId="25" borderId="0" xfId="0" applyFont="1" applyFill="1" applyAlignment="1" applyProtection="1">
      <alignment horizontal="left" vertical="top" wrapText="1"/>
    </xf>
    <xf numFmtId="0" fontId="30" fillId="25" borderId="0" xfId="0" applyFont="1" applyFill="1" applyAlignment="1" applyProtection="1">
      <alignment horizontal="left" vertical="top"/>
    </xf>
    <xf numFmtId="0" fontId="100" fillId="30" borderId="183" xfId="0" applyFont="1" applyFill="1" applyBorder="1" applyAlignment="1" applyProtection="1">
      <alignment horizontal="center" vertical="center" shrinkToFit="1"/>
    </xf>
    <xf numFmtId="0" fontId="50" fillId="29" borderId="102" xfId="0" applyFont="1" applyFill="1" applyBorder="1" applyAlignment="1" applyProtection="1">
      <alignment vertical="center" wrapText="1"/>
    </xf>
    <xf numFmtId="0" fontId="46" fillId="29" borderId="102" xfId="0" applyFont="1" applyFill="1" applyBorder="1" applyAlignment="1" applyProtection="1">
      <alignment vertical="center" wrapText="1"/>
    </xf>
    <xf numFmtId="49" fontId="45" fillId="25" borderId="18" xfId="0" applyNumberFormat="1" applyFont="1" applyFill="1" applyBorder="1" applyAlignment="1" applyProtection="1">
      <alignment horizontal="left" vertical="center" wrapText="1"/>
    </xf>
    <xf numFmtId="0" fontId="46" fillId="29" borderId="109" xfId="0" applyFont="1" applyFill="1" applyBorder="1" applyAlignment="1" applyProtection="1">
      <alignment horizontal="center" vertical="center"/>
    </xf>
    <xf numFmtId="0" fontId="101" fillId="0" borderId="183" xfId="0" applyFont="1" applyBorder="1" applyAlignment="1" applyProtection="1">
      <alignment horizontal="center" vertical="center" shrinkToFit="1"/>
    </xf>
    <xf numFmtId="0" fontId="47" fillId="33" borderId="73" xfId="0" applyFont="1" applyFill="1" applyBorder="1" applyAlignment="1" applyProtection="1">
      <alignment horizontal="center" vertical="center" wrapText="1"/>
    </xf>
    <xf numFmtId="0" fontId="47" fillId="33" borderId="91" xfId="0" applyFont="1" applyFill="1" applyBorder="1" applyAlignment="1" applyProtection="1">
      <alignment horizontal="center" vertical="center" wrapText="1"/>
    </xf>
    <xf numFmtId="0" fontId="52" fillId="25" borderId="0" xfId="0" applyFont="1" applyFill="1" applyAlignment="1" applyProtection="1">
      <alignment vertical="top"/>
    </xf>
    <xf numFmtId="0" fontId="47" fillId="33" borderId="74" xfId="0" applyFont="1" applyFill="1" applyBorder="1" applyAlignment="1" applyProtection="1">
      <alignment horizontal="center" vertical="center" wrapText="1"/>
    </xf>
    <xf numFmtId="49" fontId="45" fillId="25" borderId="0" xfId="0" applyNumberFormat="1" applyFont="1" applyFill="1" applyAlignment="1" applyProtection="1">
      <alignment horizontal="left" vertical="center" wrapText="1"/>
    </xf>
    <xf numFmtId="0" fontId="52" fillId="0" borderId="0" xfId="0" applyFont="1" applyAlignment="1" applyProtection="1">
      <alignment vertical="top"/>
    </xf>
    <xf numFmtId="0" fontId="38" fillId="25" borderId="0" xfId="0" applyFont="1" applyFill="1" applyAlignment="1" applyProtection="1">
      <alignment vertical="top"/>
    </xf>
    <xf numFmtId="0" fontId="38" fillId="0" borderId="0" xfId="0" applyFont="1" applyAlignment="1" applyProtection="1">
      <alignment vertical="top"/>
    </xf>
    <xf numFmtId="0" fontId="41" fillId="0" borderId="0" xfId="0" applyFont="1" applyProtection="1">
      <alignment vertical="center"/>
    </xf>
    <xf numFmtId="49" fontId="45" fillId="25" borderId="0" xfId="0" applyNumberFormat="1" applyFont="1" applyFill="1" applyAlignment="1" applyProtection="1">
      <alignment horizontal="center" vertical="center"/>
    </xf>
    <xf numFmtId="49" fontId="34" fillId="25" borderId="0" xfId="0" applyNumberFormat="1" applyFont="1" applyFill="1" applyProtection="1">
      <alignment vertical="center"/>
    </xf>
    <xf numFmtId="0" fontId="67" fillId="25" borderId="0" xfId="0" applyFont="1" applyFill="1" applyAlignment="1" applyProtection="1">
      <alignment vertical="center" wrapText="1"/>
    </xf>
    <xf numFmtId="0" fontId="59" fillId="0" borderId="0" xfId="0" applyFont="1" applyProtection="1">
      <alignment vertical="center"/>
    </xf>
    <xf numFmtId="0" fontId="57" fillId="25" borderId="0" xfId="0" applyFont="1" applyFill="1" applyAlignment="1" applyProtection="1">
      <alignment horizontal="center" vertical="top"/>
    </xf>
    <xf numFmtId="0" fontId="45" fillId="25" borderId="0" xfId="0" applyFont="1" applyFill="1" applyAlignment="1" applyProtection="1">
      <alignment horizontal="left" vertical="top"/>
    </xf>
    <xf numFmtId="0" fontId="57" fillId="25" borderId="0" xfId="0" applyFont="1" applyFill="1" applyProtection="1">
      <alignment vertical="center"/>
    </xf>
    <xf numFmtId="0" fontId="47" fillId="25" borderId="0" xfId="0" applyFont="1" applyFill="1" applyAlignment="1" applyProtection="1">
      <alignment horizontal="right" vertical="top" wrapText="1"/>
    </xf>
    <xf numFmtId="0" fontId="67" fillId="25" borderId="40" xfId="0" applyFont="1" applyFill="1" applyBorder="1" applyAlignment="1" applyProtection="1">
      <alignment vertical="center" wrapText="1"/>
    </xf>
    <xf numFmtId="0" fontId="67" fillId="25" borderId="41" xfId="0" applyFont="1" applyFill="1" applyBorder="1" applyAlignment="1" applyProtection="1">
      <alignment vertical="center" wrapText="1"/>
    </xf>
    <xf numFmtId="0" fontId="67" fillId="25" borderId="42" xfId="0" applyFont="1" applyFill="1" applyBorder="1" applyAlignment="1" applyProtection="1">
      <alignment vertical="center" wrapText="1"/>
    </xf>
    <xf numFmtId="0" fontId="67" fillId="25" borderId="33" xfId="0" applyFont="1" applyFill="1" applyBorder="1" applyAlignment="1" applyProtection="1">
      <alignment vertical="center" wrapText="1"/>
    </xf>
    <xf numFmtId="0" fontId="67" fillId="25" borderId="36" xfId="0" applyFont="1" applyFill="1" applyBorder="1" applyAlignment="1" applyProtection="1">
      <alignment vertical="center" wrapText="1"/>
    </xf>
    <xf numFmtId="0" fontId="67" fillId="25" borderId="33" xfId="0" applyFont="1" applyFill="1" applyBorder="1" applyProtection="1">
      <alignment vertical="center"/>
    </xf>
    <xf numFmtId="0" fontId="67" fillId="25" borderId="0" xfId="0" applyFont="1" applyFill="1" applyProtection="1">
      <alignment vertical="center"/>
    </xf>
    <xf numFmtId="0" fontId="67" fillId="25" borderId="0" xfId="0" applyFont="1" applyFill="1" applyAlignment="1" applyProtection="1">
      <alignment vertical="center" shrinkToFit="1"/>
    </xf>
    <xf numFmtId="0" fontId="67" fillId="25" borderId="36" xfId="0" applyFont="1" applyFill="1" applyBorder="1" applyAlignment="1" applyProtection="1">
      <alignment vertical="center" shrinkToFit="1"/>
    </xf>
    <xf numFmtId="0" fontId="68" fillId="25" borderId="0" xfId="0" applyFont="1" applyFill="1" applyProtection="1">
      <alignment vertical="center"/>
    </xf>
    <xf numFmtId="0" fontId="68" fillId="0" borderId="0" xfId="0" applyFont="1" applyProtection="1">
      <alignment vertical="center"/>
    </xf>
    <xf numFmtId="0" fontId="69" fillId="25" borderId="0" xfId="0" applyFont="1" applyFill="1" applyProtection="1">
      <alignment vertical="center"/>
    </xf>
    <xf numFmtId="0" fontId="69" fillId="25" borderId="36" xfId="0" applyFont="1" applyFill="1" applyBorder="1" applyProtection="1">
      <alignment vertical="center"/>
    </xf>
    <xf numFmtId="0" fontId="70" fillId="25" borderId="88" xfId="0" applyFont="1" applyFill="1" applyBorder="1" applyProtection="1">
      <alignment vertical="center"/>
    </xf>
    <xf numFmtId="0" fontId="68" fillId="25" borderId="86" xfId="0" applyFont="1" applyFill="1" applyBorder="1" applyProtection="1">
      <alignment vertical="center"/>
    </xf>
    <xf numFmtId="0" fontId="70" fillId="25" borderId="86" xfId="0" applyFont="1" applyFill="1" applyBorder="1" applyProtection="1">
      <alignment vertical="center"/>
    </xf>
    <xf numFmtId="0" fontId="70" fillId="25" borderId="86" xfId="0" applyFont="1" applyFill="1" applyBorder="1" applyAlignment="1" applyProtection="1">
      <alignment horizontal="center" vertical="center"/>
    </xf>
    <xf numFmtId="0" fontId="71" fillId="25" borderId="86" xfId="0" applyFont="1" applyFill="1" applyBorder="1" applyAlignment="1" applyProtection="1">
      <alignment vertical="center" shrinkToFit="1"/>
    </xf>
    <xf numFmtId="0" fontId="68" fillId="25" borderId="86" xfId="0" applyFont="1" applyFill="1" applyBorder="1" applyAlignment="1" applyProtection="1">
      <alignment horizontal="center" vertical="center"/>
    </xf>
    <xf numFmtId="0" fontId="68" fillId="25" borderId="87" xfId="0" applyFont="1" applyFill="1" applyBorder="1" applyProtection="1">
      <alignment vertical="center"/>
    </xf>
    <xf numFmtId="0" fontId="70" fillId="25" borderId="0" xfId="0" applyFont="1" applyFill="1" applyProtection="1">
      <alignment vertical="center"/>
    </xf>
    <xf numFmtId="0" fontId="70" fillId="25" borderId="0" xfId="0" applyFont="1" applyFill="1" applyAlignment="1" applyProtection="1">
      <alignment horizontal="center" vertical="center"/>
    </xf>
    <xf numFmtId="0" fontId="71" fillId="25" borderId="0" xfId="0" applyFont="1" applyFill="1" applyAlignment="1" applyProtection="1">
      <alignment vertical="center" shrinkToFit="1"/>
    </xf>
    <xf numFmtId="0" fontId="68" fillId="25" borderId="0" xfId="0" applyFont="1" applyFill="1" applyAlignment="1" applyProtection="1">
      <alignment horizontal="center" vertical="center"/>
    </xf>
    <xf numFmtId="0" fontId="40" fillId="25" borderId="0" xfId="0" applyFont="1" applyFill="1" applyProtection="1">
      <alignment vertical="center"/>
    </xf>
    <xf numFmtId="0" fontId="59" fillId="29" borderId="10" xfId="0" applyFont="1" applyFill="1" applyBorder="1" applyAlignment="1" applyProtection="1">
      <alignment horizontal="center"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30" fillId="0" borderId="70" xfId="0" quotePrefix="1" applyFont="1" applyBorder="1" applyProtection="1">
      <alignment vertical="center"/>
    </xf>
    <xf numFmtId="0" fontId="86" fillId="25" borderId="0" xfId="0" applyFont="1" applyFill="1" applyAlignment="1" applyProtection="1">
      <alignment vertical="top" wrapText="1"/>
    </xf>
    <xf numFmtId="0" fontId="86" fillId="25" borderId="0" xfId="0" applyFont="1" applyFill="1" applyAlignment="1" applyProtection="1">
      <alignment vertical="center" wrapText="1"/>
    </xf>
    <xf numFmtId="0" fontId="86"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3" fillId="0" borderId="0" xfId="0" applyFont="1" applyProtection="1">
      <alignment vertical="center"/>
    </xf>
    <xf numFmtId="0" fontId="43" fillId="0" borderId="0" xfId="0" applyFont="1" applyProtection="1">
      <alignment vertical="center"/>
    </xf>
    <xf numFmtId="0" fontId="37" fillId="0" borderId="0" xfId="0" applyFont="1" applyProtection="1">
      <alignment vertical="center"/>
    </xf>
    <xf numFmtId="0" fontId="39" fillId="0" borderId="0" xfId="0" applyFont="1" applyProtection="1">
      <alignment vertical="center"/>
    </xf>
    <xf numFmtId="0" fontId="42" fillId="0" borderId="0" xfId="0" applyFont="1" applyProtection="1">
      <alignment vertical="center"/>
    </xf>
    <xf numFmtId="0" fontId="95" fillId="0" borderId="0" xfId="0" applyFont="1" applyProtection="1">
      <alignment vertical="center"/>
    </xf>
    <xf numFmtId="0" fontId="34" fillId="0" borderId="12" xfId="0" applyFont="1" applyBorder="1" applyAlignment="1" applyProtection="1">
      <alignment horizontal="center" vertical="center"/>
    </xf>
    <xf numFmtId="0" fontId="37" fillId="0" borderId="0" xfId="0" applyFont="1" applyAlignment="1" applyProtection="1">
      <alignment horizontal="right" vertical="top" wrapText="1"/>
    </xf>
    <xf numFmtId="0" fontId="0" fillId="0" borderId="0" xfId="0" applyAlignment="1" applyProtection="1">
      <alignment vertical="center" wrapText="1"/>
    </xf>
    <xf numFmtId="0" fontId="34" fillId="0" borderId="13" xfId="0" applyFont="1" applyBorder="1" applyProtection="1">
      <alignment vertical="center"/>
    </xf>
    <xf numFmtId="0" fontId="34" fillId="0" borderId="75" xfId="0" applyFont="1" applyBorder="1" applyProtection="1">
      <alignment vertical="center"/>
    </xf>
    <xf numFmtId="0" fontId="34" fillId="0" borderId="27" xfId="0" applyFont="1" applyBorder="1" applyProtection="1">
      <alignment vertical="center"/>
    </xf>
    <xf numFmtId="0" fontId="34" fillId="0" borderId="25" xfId="0" applyFont="1" applyBorder="1" applyProtection="1">
      <alignment vertical="center"/>
    </xf>
    <xf numFmtId="0" fontId="34" fillId="0" borderId="30" xfId="0" applyFont="1" applyBorder="1" applyProtection="1">
      <alignment vertical="center"/>
    </xf>
    <xf numFmtId="0" fontId="34" fillId="0" borderId="82" xfId="0" applyFont="1" applyBorder="1" applyProtection="1">
      <alignment vertical="center"/>
    </xf>
    <xf numFmtId="0" fontId="34" fillId="0" borderId="75" xfId="0" applyFont="1" applyBorder="1" applyAlignment="1" applyProtection="1">
      <alignment vertical="center" shrinkToFit="1"/>
    </xf>
    <xf numFmtId="0" fontId="34" fillId="0" borderId="0" xfId="0" applyFont="1" applyAlignment="1" applyProtection="1">
      <alignment horizontal="center" vertical="center" wrapText="1"/>
    </xf>
    <xf numFmtId="0" fontId="38" fillId="0" borderId="0" xfId="0" applyFont="1" applyAlignment="1" applyProtection="1">
      <alignment vertical="top" wrapText="1"/>
    </xf>
    <xf numFmtId="0" fontId="34" fillId="0" borderId="82" xfId="0" applyFont="1" applyBorder="1" applyAlignment="1" applyProtection="1">
      <alignment horizontal="center" vertical="center"/>
    </xf>
    <xf numFmtId="176" fontId="0" fillId="0" borderId="0" xfId="0" applyNumberFormat="1" applyProtection="1">
      <alignment vertical="center"/>
    </xf>
    <xf numFmtId="179" fontId="0" fillId="0" borderId="0" xfId="0" applyNumberFormat="1" applyProtection="1">
      <alignment vertical="center"/>
    </xf>
    <xf numFmtId="177" fontId="34" fillId="0" borderId="177" xfId="0" applyNumberFormat="1" applyFont="1" applyBorder="1" applyProtection="1">
      <alignment vertical="center"/>
      <protection locked="0"/>
    </xf>
    <xf numFmtId="177" fontId="38" fillId="0" borderId="23" xfId="0" applyNumberFormat="1" applyFont="1" applyBorder="1" applyAlignment="1" applyProtection="1">
      <alignment horizontal="center" vertical="center" wrapText="1"/>
      <protection locked="0"/>
    </xf>
    <xf numFmtId="177" fontId="34" fillId="0" borderId="79" xfId="0" applyNumberFormat="1" applyFont="1" applyBorder="1" applyAlignment="1" applyProtection="1">
      <alignment horizontal="center" vertical="center"/>
      <protection locked="0"/>
    </xf>
    <xf numFmtId="177" fontId="38" fillId="0" borderId="79" xfId="0" applyNumberFormat="1" applyFont="1" applyBorder="1" applyAlignment="1" applyProtection="1">
      <alignment horizontal="center" vertical="center" wrapText="1"/>
      <protection locked="0"/>
    </xf>
    <xf numFmtId="0" fontId="0" fillId="0" borderId="152" xfId="0" applyBorder="1" applyProtection="1">
      <alignment vertical="center"/>
      <protection locked="0"/>
    </xf>
    <xf numFmtId="0" fontId="38" fillId="0" borderId="150" xfId="0" applyFont="1" applyBorder="1" applyProtection="1">
      <alignment vertical="center"/>
      <protection locked="0"/>
    </xf>
    <xf numFmtId="177" fontId="43" fillId="0" borderId="147" xfId="0" applyNumberFormat="1" applyFont="1" applyBorder="1" applyProtection="1">
      <alignment vertical="center"/>
      <protection locked="0"/>
    </xf>
    <xf numFmtId="177" fontId="43" fillId="0" borderId="173" xfId="0" applyNumberFormat="1" applyFont="1" applyBorder="1" applyAlignment="1" applyProtection="1">
      <alignment horizontal="center" vertical="center" wrapText="1"/>
      <protection locked="0"/>
    </xf>
    <xf numFmtId="177" fontId="43" fillId="0" borderId="147" xfId="0" applyNumberFormat="1" applyFont="1" applyBorder="1" applyAlignment="1" applyProtection="1">
      <alignment horizontal="center" vertical="center"/>
      <protection locked="0"/>
    </xf>
    <xf numFmtId="177" fontId="43" fillId="0" borderId="147" xfId="0" applyNumberFormat="1" applyFont="1" applyBorder="1" applyAlignment="1" applyProtection="1">
      <alignment horizontal="center" vertical="center" wrapText="1"/>
      <protection locked="0"/>
    </xf>
    <xf numFmtId="0" fontId="43" fillId="0" borderId="75" xfId="0" applyFont="1" applyBorder="1" applyProtection="1">
      <alignment vertical="center"/>
      <protection locked="0"/>
    </xf>
    <xf numFmtId="0" fontId="38" fillId="0" borderId="22" xfId="0" applyFont="1" applyBorder="1" applyAlignment="1" applyProtection="1">
      <alignment vertical="center" wrapText="1"/>
      <protection locked="0"/>
    </xf>
    <xf numFmtId="177" fontId="43" fillId="0" borderId="28" xfId="0" applyNumberFormat="1" applyFont="1" applyBorder="1" applyAlignment="1" applyProtection="1">
      <alignment horizontal="center" vertical="center"/>
      <protection locked="0"/>
    </xf>
    <xf numFmtId="177" fontId="43" fillId="0" borderId="174" xfId="0" applyNumberFormat="1" applyFont="1" applyBorder="1" applyAlignment="1" applyProtection="1">
      <alignment horizontal="center" vertical="center" wrapText="1"/>
      <protection locked="0"/>
    </xf>
    <xf numFmtId="177" fontId="43" fillId="0" borderId="151"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wrapText="1"/>
      <protection locked="0"/>
    </xf>
    <xf numFmtId="177" fontId="43" fillId="0" borderId="148" xfId="0" applyNumberFormat="1" applyFont="1" applyBorder="1" applyProtection="1">
      <alignment vertical="center"/>
      <protection locked="0"/>
    </xf>
    <xf numFmtId="0" fontId="38" fillId="0" borderId="149" xfId="0" applyFont="1" applyBorder="1" applyProtection="1">
      <alignment vertical="center"/>
      <protection locked="0"/>
    </xf>
    <xf numFmtId="177" fontId="43" fillId="0" borderId="177" xfId="0" applyNumberFormat="1" applyFont="1" applyBorder="1" applyProtection="1">
      <alignment vertical="center"/>
      <protection locked="0"/>
    </xf>
    <xf numFmtId="0" fontId="43" fillId="0" borderId="23" xfId="0"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protection locked="0"/>
    </xf>
    <xf numFmtId="0" fontId="43" fillId="0" borderId="79" xfId="0" applyFont="1" applyBorder="1" applyAlignment="1" applyProtection="1">
      <alignment horizontal="center" vertical="center" wrapText="1"/>
      <protection locked="0"/>
    </xf>
    <xf numFmtId="0" fontId="38" fillId="0" borderId="175" xfId="0" applyFont="1" applyBorder="1" applyProtection="1">
      <alignment vertical="center"/>
      <protection locked="0"/>
    </xf>
    <xf numFmtId="177" fontId="43" fillId="0" borderId="79" xfId="0" applyNumberFormat="1" applyFont="1" applyBorder="1" applyAlignment="1" applyProtection="1">
      <alignment horizontal="center" vertical="center"/>
      <protection locked="0"/>
    </xf>
    <xf numFmtId="177" fontId="43" fillId="0" borderId="79" xfId="0" applyNumberFormat="1" applyFont="1" applyBorder="1" applyAlignment="1" applyProtection="1">
      <alignment horizontal="center" vertical="center" wrapText="1"/>
      <protection locked="0"/>
    </xf>
    <xf numFmtId="0" fontId="43" fillId="0" borderId="28" xfId="0" applyFont="1" applyBorder="1" applyAlignment="1" applyProtection="1">
      <alignment horizontal="center" vertical="center"/>
      <protection locked="0"/>
    </xf>
    <xf numFmtId="177" fontId="43" fillId="0" borderId="23" xfId="0" applyNumberFormat="1" applyFont="1" applyBorder="1" applyAlignment="1" applyProtection="1">
      <alignment horizontal="center" vertical="center" wrapText="1"/>
      <protection locked="0"/>
    </xf>
    <xf numFmtId="0" fontId="43" fillId="0" borderId="79" xfId="0"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protection locked="0"/>
    </xf>
    <xf numFmtId="177" fontId="43" fillId="0" borderId="200" xfId="0" applyNumberFormat="1" applyFont="1" applyBorder="1" applyAlignment="1" applyProtection="1">
      <alignment horizontal="center" vertical="center" wrapText="1"/>
      <protection locked="0"/>
    </xf>
    <xf numFmtId="177" fontId="43" fillId="0" borderId="201" xfId="0" applyNumberFormat="1" applyFont="1" applyBorder="1" applyAlignment="1" applyProtection="1">
      <alignment horizontal="center" vertical="center"/>
      <protection locked="0"/>
    </xf>
    <xf numFmtId="177" fontId="43" fillId="0" borderId="201" xfId="0" applyNumberFormat="1" applyFont="1" applyBorder="1" applyAlignment="1" applyProtection="1">
      <alignment horizontal="center" vertical="center" wrapText="1"/>
      <protection locked="0"/>
    </xf>
    <xf numFmtId="177" fontId="43" fillId="0" borderId="182" xfId="0" applyNumberFormat="1" applyFont="1" applyBorder="1" applyProtection="1">
      <alignment vertical="center"/>
      <protection locked="0"/>
    </xf>
    <xf numFmtId="0" fontId="38" fillId="0" borderId="202" xfId="0" applyFont="1" applyBorder="1" applyProtection="1">
      <alignment vertical="center"/>
      <protection locked="0"/>
    </xf>
    <xf numFmtId="177" fontId="43" fillId="0" borderId="181" xfId="0" applyNumberFormat="1" applyFont="1" applyBorder="1" applyProtection="1">
      <alignment vertical="center"/>
      <protection locked="0"/>
    </xf>
    <xf numFmtId="177" fontId="43" fillId="0" borderId="18"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0" fillId="0" borderId="172" xfId="0" applyBorder="1" applyProtection="1">
      <alignment vertical="center"/>
      <protection locked="0"/>
    </xf>
    <xf numFmtId="0" fontId="34" fillId="25" borderId="0" xfId="0" applyFont="1" applyFill="1" applyAlignment="1" applyProtection="1">
      <alignment vertical="center" shrinkToFit="1"/>
    </xf>
    <xf numFmtId="0" fontId="49" fillId="25" borderId="0" xfId="0" applyFont="1" applyFill="1" applyAlignment="1" applyProtection="1">
      <alignment vertical="center" shrinkToFit="1"/>
    </xf>
    <xf numFmtId="0" fontId="49" fillId="25" borderId="0" xfId="0" applyFont="1" applyFill="1" applyProtection="1">
      <alignment vertical="center"/>
    </xf>
    <xf numFmtId="181" fontId="72"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9" fillId="0" borderId="0" xfId="0" applyFont="1" applyAlignment="1" applyProtection="1">
      <alignment horizontal="center" vertical="center"/>
    </xf>
    <xf numFmtId="0" fontId="94" fillId="0" borderId="0" xfId="0" applyFont="1" applyProtection="1">
      <alignment vertical="center"/>
    </xf>
    <xf numFmtId="0" fontId="79" fillId="25" borderId="0" xfId="0" applyFont="1" applyFill="1" applyProtection="1">
      <alignment vertical="center"/>
    </xf>
    <xf numFmtId="177" fontId="80" fillId="25" borderId="0" xfId="0" applyNumberFormat="1" applyFont="1" applyFill="1" applyProtection="1">
      <alignment vertical="center"/>
    </xf>
    <xf numFmtId="177" fontId="43" fillId="25" borderId="0" xfId="0" applyNumberFormat="1" applyFont="1" applyFill="1" applyProtection="1">
      <alignment vertical="center"/>
    </xf>
    <xf numFmtId="181" fontId="49" fillId="25" borderId="0" xfId="0" applyNumberFormat="1" applyFont="1" applyFill="1" applyProtection="1">
      <alignment vertical="center"/>
    </xf>
    <xf numFmtId="0" fontId="34" fillId="25" borderId="0" xfId="0" applyFont="1" applyFill="1" applyAlignment="1" applyProtection="1">
      <alignment horizontal="center" vertical="center"/>
    </xf>
    <xf numFmtId="0" fontId="43" fillId="25" borderId="0" xfId="0" applyFont="1" applyFill="1" applyAlignment="1" applyProtection="1">
      <alignment horizontal="center" vertical="center"/>
    </xf>
    <xf numFmtId="0" fontId="43" fillId="25" borderId="0" xfId="0" applyFont="1" applyFill="1" applyAlignment="1" applyProtection="1">
      <alignment horizontal="center" vertical="center" shrinkToFit="1"/>
    </xf>
    <xf numFmtId="0" fontId="43" fillId="25" borderId="0" xfId="0" applyFont="1" applyFill="1" applyAlignment="1" applyProtection="1">
      <alignment horizontal="left" vertical="center" shrinkToFit="1"/>
    </xf>
    <xf numFmtId="0" fontId="43" fillId="25" borderId="0" xfId="0" applyFont="1" applyFill="1" applyAlignment="1" applyProtection="1">
      <alignment horizontal="left" vertical="center"/>
    </xf>
    <xf numFmtId="177" fontId="49" fillId="25" borderId="102" xfId="0" applyNumberFormat="1" applyFont="1" applyFill="1" applyBorder="1" applyProtection="1">
      <alignment vertical="center"/>
    </xf>
    <xf numFmtId="0" fontId="38" fillId="25" borderId="11" xfId="0" applyFont="1" applyFill="1" applyBorder="1" applyProtection="1">
      <alignment vertical="center"/>
    </xf>
    <xf numFmtId="0" fontId="49" fillId="25" borderId="0" xfId="0" applyFont="1" applyFill="1" applyAlignment="1" applyProtection="1">
      <alignment horizontal="center" vertical="center" shrinkToFit="1"/>
    </xf>
    <xf numFmtId="0" fontId="49" fillId="25" borderId="0" xfId="0" applyFont="1" applyFill="1" applyAlignment="1" applyProtection="1">
      <alignment horizontal="center" vertical="center"/>
    </xf>
    <xf numFmtId="181" fontId="49" fillId="25" borderId="0" xfId="0" applyNumberFormat="1" applyFont="1" applyFill="1" applyAlignment="1" applyProtection="1">
      <alignment horizontal="center" vertical="center"/>
    </xf>
    <xf numFmtId="181" fontId="49" fillId="25" borderId="0" xfId="0" applyNumberFormat="1" applyFont="1" applyFill="1" applyAlignment="1" applyProtection="1">
      <alignment horizontal="left" vertical="center"/>
    </xf>
    <xf numFmtId="0" fontId="96" fillId="0" borderId="0" xfId="0" applyFont="1" applyAlignment="1" applyProtection="1">
      <alignment horizontal="center" vertical="center" wrapText="1"/>
    </xf>
    <xf numFmtId="177" fontId="72" fillId="25" borderId="102" xfId="0" applyNumberFormat="1" applyFont="1" applyFill="1" applyBorder="1" applyProtection="1">
      <alignment vertical="center"/>
    </xf>
    <xf numFmtId="0" fontId="38"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9" fillId="25" borderId="0" xfId="0" applyFont="1" applyFill="1" applyAlignment="1" applyProtection="1">
      <alignment vertical="center" wrapText="1"/>
    </xf>
    <xf numFmtId="182" fontId="72" fillId="0" borderId="102" xfId="0" applyNumberFormat="1" applyFont="1" applyBorder="1" applyProtection="1">
      <alignment vertical="center"/>
    </xf>
    <xf numFmtId="0" fontId="96" fillId="0" borderId="183" xfId="0" applyFont="1" applyBorder="1" applyAlignment="1" applyProtection="1">
      <alignment horizontal="center" vertical="center" wrapText="1"/>
    </xf>
    <xf numFmtId="0" fontId="95" fillId="0" borderId="183" xfId="0" applyFont="1" applyBorder="1" applyAlignment="1" applyProtection="1">
      <alignment horizontal="center" vertical="center"/>
    </xf>
    <xf numFmtId="0" fontId="38"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2"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8" fillId="25" borderId="0" xfId="0" applyNumberFormat="1" applyFont="1" applyFill="1" applyProtection="1">
      <alignment vertical="center"/>
    </xf>
    <xf numFmtId="0" fontId="95" fillId="0" borderId="0" xfId="0" applyFont="1" applyAlignment="1" applyProtection="1">
      <alignment horizontal="center" vertical="center"/>
    </xf>
    <xf numFmtId="0" fontId="72" fillId="25" borderId="0" xfId="0" applyFont="1" applyFill="1" applyAlignment="1" applyProtection="1">
      <alignment horizontal="left" vertical="center" shrinkToFit="1"/>
    </xf>
    <xf numFmtId="0" fontId="72" fillId="25" borderId="0" xfId="0" applyFont="1" applyFill="1" applyAlignment="1" applyProtection="1">
      <alignment horizontal="left" vertical="center" wrapText="1"/>
    </xf>
    <xf numFmtId="182" fontId="38"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9" fillId="25" borderId="0" xfId="0" applyNumberFormat="1" applyFont="1" applyFill="1" applyAlignment="1" applyProtection="1">
      <alignment horizontal="right" vertical="center"/>
    </xf>
    <xf numFmtId="0" fontId="83" fillId="29" borderId="109" xfId="0" applyFont="1" applyFill="1" applyBorder="1" applyAlignment="1" applyProtection="1">
      <alignment horizontal="center" vertical="center" shrinkToFit="1"/>
    </xf>
    <xf numFmtId="0" fontId="83" fillId="30" borderId="102" xfId="0" applyFont="1" applyFill="1" applyBorder="1" applyAlignment="1" applyProtection="1">
      <alignment horizontal="center" vertical="center" shrinkToFit="1"/>
    </xf>
    <xf numFmtId="0" fontId="83" fillId="29" borderId="102" xfId="0" applyFont="1" applyFill="1" applyBorder="1" applyAlignment="1" applyProtection="1">
      <alignment horizontal="center" vertical="center"/>
    </xf>
    <xf numFmtId="0" fontId="38" fillId="0" borderId="102" xfId="0" applyFont="1" applyBorder="1" applyAlignment="1" applyProtection="1">
      <alignment vertical="center" wrapText="1"/>
    </xf>
    <xf numFmtId="0" fontId="49" fillId="25" borderId="103" xfId="0" applyFont="1" applyFill="1" applyBorder="1" applyAlignment="1" applyProtection="1">
      <alignment horizontal="center" vertical="center" wrapText="1"/>
    </xf>
    <xf numFmtId="0" fontId="72" fillId="0" borderId="21" xfId="0" applyFont="1" applyBorder="1" applyAlignment="1" applyProtection="1">
      <alignment horizontal="center" vertical="center" wrapText="1"/>
    </xf>
    <xf numFmtId="0" fontId="49" fillId="25" borderId="28" xfId="0" applyFont="1" applyFill="1" applyBorder="1" applyAlignment="1" applyProtection="1">
      <alignment horizontal="center" vertical="center" wrapText="1" shrinkToFit="1"/>
    </xf>
    <xf numFmtId="0" fontId="49" fillId="25" borderId="156"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xf>
    <xf numFmtId="181" fontId="49" fillId="25" borderId="155" xfId="0" applyNumberFormat="1" applyFont="1" applyFill="1" applyBorder="1" applyAlignment="1" applyProtection="1">
      <alignment horizontal="center" vertical="center" wrapText="1"/>
    </xf>
    <xf numFmtId="181" fontId="72" fillId="0" borderId="50" xfId="0" applyNumberFormat="1" applyFont="1" applyBorder="1" applyAlignment="1" applyProtection="1">
      <alignment horizontal="center" vertical="center" wrapText="1"/>
    </xf>
    <xf numFmtId="0" fontId="72" fillId="0" borderId="28" xfId="0" applyFont="1" applyBorder="1" applyAlignment="1" applyProtection="1">
      <alignment horizontal="center" vertical="center" wrapText="1"/>
    </xf>
    <xf numFmtId="0" fontId="72" fillId="0" borderId="47" xfId="0" applyFont="1" applyBorder="1" applyAlignment="1" applyProtection="1">
      <alignment horizontal="center" vertical="center" wrapText="1"/>
    </xf>
    <xf numFmtId="0" fontId="72" fillId="0" borderId="55" xfId="0" applyFont="1" applyBorder="1" applyAlignment="1" applyProtection="1">
      <alignment horizontal="center" vertical="center" wrapText="1"/>
    </xf>
    <xf numFmtId="0" fontId="72" fillId="0" borderId="146" xfId="0" applyFont="1" applyBorder="1" applyAlignment="1" applyProtection="1">
      <alignment horizontal="center" vertical="center" wrapText="1"/>
    </xf>
    <xf numFmtId="0" fontId="38" fillId="0" borderId="0" xfId="0" applyFont="1" applyAlignment="1" applyProtection="1">
      <alignment horizontal="center" vertical="center" wrapText="1"/>
    </xf>
    <xf numFmtId="0" fontId="95" fillId="0" borderId="183" xfId="0" applyFont="1" applyBorder="1" applyAlignment="1" applyProtection="1">
      <alignment vertical="center" wrapText="1"/>
    </xf>
    <xf numFmtId="0" fontId="95" fillId="0" borderId="186" xfId="0" applyFont="1" applyBorder="1" applyAlignment="1" applyProtection="1">
      <alignment vertical="center" wrapText="1"/>
    </xf>
    <xf numFmtId="0" fontId="95" fillId="0" borderId="185" xfId="0" applyFont="1" applyBorder="1" applyAlignment="1" applyProtection="1">
      <alignment vertical="center" wrapText="1"/>
    </xf>
    <xf numFmtId="0" fontId="95" fillId="0" borderId="184" xfId="0" applyFont="1" applyBorder="1" applyAlignment="1" applyProtection="1">
      <alignment vertical="center" wrapText="1"/>
    </xf>
    <xf numFmtId="40" fontId="43" fillId="0" borderId="141" xfId="34" applyNumberFormat="1" applyFont="1" applyFill="1" applyBorder="1" applyAlignment="1" applyProtection="1">
      <alignment horizontal="center" vertical="center" shrinkToFit="1"/>
    </xf>
    <xf numFmtId="178" fontId="49" fillId="0" borderId="79" xfId="28" applyNumberFormat="1" applyFont="1" applyFill="1" applyBorder="1" applyAlignment="1" applyProtection="1">
      <alignment vertical="center" shrinkToFit="1"/>
    </xf>
    <xf numFmtId="0" fontId="51" fillId="25" borderId="103" xfId="0" applyFont="1" applyFill="1" applyBorder="1" applyProtection="1">
      <alignment vertical="center"/>
    </xf>
    <xf numFmtId="0" fontId="43" fillId="25" borderId="23" xfId="0" applyFont="1" applyFill="1" applyBorder="1" applyAlignment="1" applyProtection="1">
      <alignment horizontal="center" vertical="center"/>
    </xf>
    <xf numFmtId="0" fontId="34" fillId="25" borderId="23" xfId="0" applyFont="1" applyFill="1" applyBorder="1" applyProtection="1">
      <alignment vertical="center"/>
    </xf>
    <xf numFmtId="0" fontId="34" fillId="25" borderId="23" xfId="0" applyFont="1" applyFill="1" applyBorder="1" applyAlignment="1" applyProtection="1">
      <alignment horizontal="center" vertical="center"/>
    </xf>
    <xf numFmtId="181" fontId="49" fillId="0" borderId="103" xfId="0" applyNumberFormat="1" applyFont="1" applyBorder="1" applyProtection="1">
      <alignment vertical="center"/>
    </xf>
    <xf numFmtId="181" fontId="49" fillId="0" borderId="21" xfId="0" applyNumberFormat="1" applyFont="1" applyBorder="1" applyAlignment="1" applyProtection="1">
      <alignment horizontal="right" vertical="center"/>
    </xf>
    <xf numFmtId="181" fontId="49" fillId="0" borderId="176" xfId="0" applyNumberFormat="1" applyFont="1" applyBorder="1" applyProtection="1">
      <alignment vertical="center"/>
    </xf>
    <xf numFmtId="0" fontId="0" fillId="0" borderId="111" xfId="0" applyFont="1" applyFill="1" applyBorder="1" applyAlignment="1" applyProtection="1">
      <alignment vertical="center" wrapText="1"/>
    </xf>
    <xf numFmtId="0" fontId="94" fillId="0" borderId="183" xfId="0" applyFont="1" applyBorder="1" applyProtection="1">
      <alignment vertical="center"/>
    </xf>
    <xf numFmtId="0" fontId="95" fillId="0" borderId="183" xfId="0" applyFont="1" applyBorder="1" applyProtection="1">
      <alignment vertical="center"/>
    </xf>
    <xf numFmtId="0" fontId="95" fillId="0" borderId="186" xfId="0" applyFont="1" applyBorder="1" applyProtection="1">
      <alignment vertical="center"/>
    </xf>
    <xf numFmtId="0" fontId="95" fillId="0" borderId="185" xfId="0" applyFont="1" applyBorder="1" applyProtection="1">
      <alignment vertical="center"/>
    </xf>
    <xf numFmtId="40" fontId="43" fillId="0" borderId="77" xfId="34"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vertical="center" shrinkToFit="1"/>
    </xf>
    <xf numFmtId="0" fontId="43" fillId="25" borderId="35" xfId="0" applyFont="1" applyFill="1" applyBorder="1" applyAlignment="1" applyProtection="1">
      <alignment horizontal="center" vertical="center"/>
    </xf>
    <xf numFmtId="0" fontId="34" fillId="25" borderId="35" xfId="0" applyFont="1" applyFill="1" applyBorder="1" applyProtection="1">
      <alignment vertical="center"/>
    </xf>
    <xf numFmtId="0" fontId="34" fillId="25" borderId="35" xfId="0" applyFont="1" applyFill="1" applyBorder="1" applyAlignment="1" applyProtection="1">
      <alignment horizontal="center" vertical="center"/>
    </xf>
    <xf numFmtId="181" fontId="49" fillId="0" borderId="17" xfId="0" applyNumberFormat="1" applyFont="1" applyBorder="1" applyProtection="1">
      <alignment vertical="center"/>
    </xf>
    <xf numFmtId="181" fontId="49" fillId="0" borderId="92" xfId="0" applyNumberFormat="1" applyFont="1" applyBorder="1" applyAlignment="1" applyProtection="1">
      <alignment horizontal="right" vertical="center"/>
    </xf>
    <xf numFmtId="181" fontId="49" fillId="0" borderId="178" xfId="0" applyNumberFormat="1" applyFont="1" applyBorder="1" applyProtection="1">
      <alignment vertical="center"/>
    </xf>
    <xf numFmtId="0" fontId="0" fillId="0" borderId="112" xfId="0" applyFont="1" applyFill="1" applyBorder="1" applyAlignment="1" applyProtection="1">
      <alignment vertical="center" wrapText="1"/>
    </xf>
    <xf numFmtId="0" fontId="38" fillId="0" borderId="0" xfId="0" applyFont="1" applyAlignment="1" applyProtection="1">
      <alignment vertical="center" wrapText="1"/>
    </xf>
    <xf numFmtId="40" fontId="43" fillId="0" borderId="137" xfId="34"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vertical="center" shrinkToFit="1"/>
    </xf>
    <xf numFmtId="0" fontId="51" fillId="25" borderId="55" xfId="0" applyFont="1" applyFill="1" applyBorder="1" applyProtection="1">
      <alignment vertical="center"/>
    </xf>
    <xf numFmtId="0" fontId="43" fillId="25" borderId="46" xfId="0" applyFont="1" applyFill="1" applyBorder="1" applyAlignment="1" applyProtection="1">
      <alignment horizontal="center" vertical="center"/>
    </xf>
    <xf numFmtId="0" fontId="51" fillId="25" borderId="46" xfId="0" applyFont="1" applyFill="1" applyBorder="1" applyProtection="1">
      <alignment vertical="center"/>
    </xf>
    <xf numFmtId="0" fontId="34" fillId="25" borderId="46" xfId="0" applyFont="1" applyFill="1" applyBorder="1" applyProtection="1">
      <alignment vertical="center"/>
    </xf>
    <xf numFmtId="0" fontId="34" fillId="25" borderId="46" xfId="0" applyFont="1" applyFill="1" applyBorder="1" applyAlignment="1" applyProtection="1">
      <alignment horizontal="center" vertical="center"/>
    </xf>
    <xf numFmtId="181" fontId="49" fillId="0" borderId="155" xfId="0" applyNumberFormat="1" applyFont="1" applyBorder="1" applyProtection="1">
      <alignment vertical="center"/>
    </xf>
    <xf numFmtId="181" fontId="49" fillId="0" borderId="146" xfId="0" applyNumberFormat="1" applyFont="1" applyBorder="1" applyAlignment="1" applyProtection="1">
      <alignment horizontal="right" vertical="center"/>
    </xf>
    <xf numFmtId="181" fontId="49" fillId="0" borderId="160" xfId="0" applyNumberFormat="1" applyFont="1" applyBorder="1" applyProtection="1">
      <alignment vertical="center"/>
    </xf>
    <xf numFmtId="0" fontId="0" fillId="0" borderId="113" xfId="0" applyFont="1" applyFill="1" applyBorder="1" applyAlignment="1" applyProtection="1">
      <alignment vertical="center" wrapText="1"/>
    </xf>
    <xf numFmtId="0" fontId="94" fillId="0" borderId="189" xfId="0" applyFont="1" applyBorder="1" applyProtection="1">
      <alignment vertical="center"/>
    </xf>
    <xf numFmtId="38" fontId="95" fillId="0" borderId="0" xfId="34" applyFont="1" applyFill="1" applyAlignment="1" applyProtection="1">
      <alignment horizontal="right" vertical="center"/>
    </xf>
    <xf numFmtId="0" fontId="95" fillId="0" borderId="0" xfId="0" applyFont="1" applyAlignment="1" applyProtection="1">
      <alignment vertical="center" wrapText="1"/>
    </xf>
    <xf numFmtId="40" fontId="43" fillId="0" borderId="51" xfId="34" applyNumberFormat="1" applyFont="1" applyFill="1" applyBorder="1" applyAlignment="1" applyProtection="1">
      <alignment horizontal="center" vertical="center" shrinkToFit="1"/>
    </xf>
    <xf numFmtId="0" fontId="51" fillId="25" borderId="17" xfId="0" applyFont="1" applyFill="1" applyBorder="1" applyProtection="1">
      <alignment vertical="center"/>
    </xf>
    <xf numFmtId="0" fontId="43" fillId="25" borderId="18" xfId="0" applyFont="1" applyFill="1" applyBorder="1" applyAlignment="1" applyProtection="1">
      <alignment horizontal="center" vertical="center"/>
    </xf>
    <xf numFmtId="0" fontId="34" fillId="25" borderId="18" xfId="0" applyFont="1" applyFill="1" applyBorder="1" applyProtection="1">
      <alignment vertical="center"/>
    </xf>
    <xf numFmtId="0" fontId="34" fillId="25" borderId="18" xfId="0" applyFont="1" applyFill="1" applyBorder="1" applyAlignment="1" applyProtection="1">
      <alignment horizontal="center" vertical="center"/>
    </xf>
    <xf numFmtId="0" fontId="51" fillId="25" borderId="14" xfId="0" applyFont="1" applyFill="1" applyBorder="1" applyProtection="1">
      <alignment vertical="center"/>
    </xf>
    <xf numFmtId="0" fontId="43" fillId="25" borderId="20" xfId="0" applyFont="1" applyFill="1" applyBorder="1" applyAlignment="1" applyProtection="1">
      <alignment horizontal="center" vertical="center"/>
    </xf>
    <xf numFmtId="0" fontId="34" fillId="25" borderId="20" xfId="0" applyFont="1" applyFill="1" applyBorder="1" applyProtection="1">
      <alignment vertical="center"/>
    </xf>
    <xf numFmtId="0" fontId="34" fillId="25" borderId="20" xfId="0" applyFont="1" applyFill="1" applyBorder="1" applyAlignment="1" applyProtection="1">
      <alignment horizontal="center"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2" fillId="0" borderId="0" xfId="0" applyNumberFormat="1" applyFont="1" applyProtection="1">
      <alignment vertical="center"/>
    </xf>
    <xf numFmtId="0" fontId="72" fillId="0" borderId="0" xfId="0" applyFont="1" applyAlignment="1" applyProtection="1">
      <alignment vertical="center" shrinkToFit="1"/>
    </xf>
    <xf numFmtId="0" fontId="72" fillId="0" borderId="0" xfId="0" applyFont="1" applyProtection="1">
      <alignment vertical="center"/>
    </xf>
    <xf numFmtId="0" fontId="72" fillId="25" borderId="0" xfId="0" applyFont="1" applyFill="1" applyAlignment="1" applyProtection="1">
      <alignment vertical="center" shrinkToFit="1"/>
    </xf>
    <xf numFmtId="0" fontId="72" fillId="25" borderId="0" xfId="0" applyFont="1" applyFill="1" applyProtection="1">
      <alignment vertical="center"/>
    </xf>
    <xf numFmtId="0" fontId="80" fillId="25" borderId="0" xfId="0" applyFont="1" applyFill="1" applyProtection="1">
      <alignment vertical="center"/>
    </xf>
    <xf numFmtId="0" fontId="105" fillId="25" borderId="0" xfId="0" applyFont="1" applyFill="1" applyProtection="1">
      <alignment vertical="center"/>
    </xf>
    <xf numFmtId="0" fontId="88" fillId="25" borderId="0" xfId="0" applyFont="1" applyFill="1" applyProtection="1">
      <alignment vertical="center"/>
    </xf>
    <xf numFmtId="0" fontId="91" fillId="25" borderId="10" xfId="0" applyFont="1" applyFill="1" applyBorder="1" applyAlignment="1" applyProtection="1">
      <alignment horizontal="center" vertical="center" wrapText="1"/>
    </xf>
    <xf numFmtId="0" fontId="91" fillId="25" borderId="0" xfId="0" applyFont="1" applyFill="1" applyAlignment="1" applyProtection="1">
      <alignment horizontal="center" vertical="center" wrapText="1"/>
    </xf>
    <xf numFmtId="0" fontId="91" fillId="0" borderId="0" xfId="0" applyFont="1" applyAlignment="1" applyProtection="1">
      <alignment horizontal="center" vertical="center" wrapText="1"/>
    </xf>
    <xf numFmtId="0" fontId="72" fillId="25" borderId="0" xfId="0" applyFont="1" applyFill="1" applyAlignment="1" applyProtection="1">
      <alignment horizontal="right" vertical="center"/>
    </xf>
    <xf numFmtId="0" fontId="97" fillId="0" borderId="0" xfId="0" applyFont="1" applyAlignment="1" applyProtection="1">
      <alignment vertical="center" wrapText="1"/>
    </xf>
    <xf numFmtId="0" fontId="72" fillId="25" borderId="0" xfId="0" applyFont="1" applyFill="1" applyAlignment="1" applyProtection="1">
      <alignment horizontal="center" vertical="center" shrinkToFit="1"/>
    </xf>
    <xf numFmtId="0" fontId="72" fillId="25" borderId="0" xfId="0" applyFont="1" applyFill="1" applyAlignment="1" applyProtection="1">
      <alignment horizontal="center" vertical="center"/>
    </xf>
    <xf numFmtId="177" fontId="72" fillId="25" borderId="111" xfId="0" applyNumberFormat="1" applyFont="1" applyFill="1" applyBorder="1" applyProtection="1">
      <alignment vertical="center"/>
    </xf>
    <xf numFmtId="0" fontId="52" fillId="25" borderId="0" xfId="0" applyFont="1" applyFill="1" applyAlignment="1" applyProtection="1">
      <alignment horizontal="center" vertical="center" wrapText="1"/>
    </xf>
    <xf numFmtId="0" fontId="72" fillId="25" borderId="0" xfId="0" applyFont="1" applyFill="1" applyAlignment="1" applyProtection="1">
      <alignment horizontal="center" vertical="center" wrapText="1"/>
    </xf>
    <xf numFmtId="0" fontId="39"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2" fillId="25" borderId="112" xfId="0" applyNumberFormat="1" applyFont="1" applyFill="1" applyBorder="1" applyProtection="1">
      <alignment vertical="center"/>
    </xf>
    <xf numFmtId="0" fontId="72" fillId="25" borderId="0" xfId="0" applyFont="1" applyFill="1" applyAlignment="1" applyProtection="1">
      <alignment horizontal="left" vertical="center"/>
    </xf>
    <xf numFmtId="0" fontId="38" fillId="25" borderId="0" xfId="0" applyFont="1" applyFill="1" applyAlignment="1" applyProtection="1">
      <alignment horizontal="left" vertical="center" wrapText="1"/>
    </xf>
    <xf numFmtId="0" fontId="76"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6" fillId="0" borderId="190" xfId="0" applyFont="1" applyBorder="1" applyAlignment="1" applyProtection="1">
      <alignment vertical="center" wrapText="1"/>
    </xf>
    <xf numFmtId="182" fontId="72"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2"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2" fillId="25" borderId="0" xfId="0" applyFont="1" applyFill="1" applyAlignment="1" applyProtection="1">
      <alignment vertical="center" wrapText="1"/>
    </xf>
    <xf numFmtId="182" fontId="72" fillId="25" borderId="113" xfId="0" applyNumberFormat="1" applyFont="1" applyFill="1" applyBorder="1" applyProtection="1">
      <alignment vertical="center"/>
    </xf>
    <xf numFmtId="177" fontId="72" fillId="25" borderId="113" xfId="0" applyNumberFormat="1" applyFont="1" applyFill="1" applyBorder="1" applyProtection="1">
      <alignment vertical="center"/>
    </xf>
    <xf numFmtId="182" fontId="72" fillId="25" borderId="0" xfId="0" applyNumberFormat="1" applyFont="1" applyFill="1" applyProtection="1">
      <alignment vertical="center"/>
    </xf>
    <xf numFmtId="0" fontId="96" fillId="0" borderId="0" xfId="0" applyFont="1" applyAlignment="1" applyProtection="1">
      <alignment vertical="center" wrapText="1"/>
    </xf>
    <xf numFmtId="0" fontId="106" fillId="25" borderId="0" xfId="0" applyFont="1" applyFill="1" applyProtection="1">
      <alignment vertical="center"/>
    </xf>
    <xf numFmtId="0" fontId="83" fillId="29" borderId="102" xfId="0" applyFont="1" applyFill="1" applyBorder="1" applyAlignment="1" applyProtection="1">
      <alignment horizontal="center" vertical="center" shrinkToFit="1"/>
    </xf>
    <xf numFmtId="0" fontId="83" fillId="30" borderId="109" xfId="0" applyFont="1" applyFill="1" applyBorder="1" applyAlignment="1" applyProtection="1">
      <alignment horizontal="center" vertical="center"/>
    </xf>
    <xf numFmtId="0" fontId="83" fillId="29" borderId="102" xfId="0" applyFont="1" applyFill="1" applyBorder="1" applyAlignment="1" applyProtection="1">
      <alignment horizontal="center" vertical="center" wrapText="1"/>
    </xf>
    <xf numFmtId="0" fontId="38" fillId="0" borderId="102" xfId="0" applyFont="1" applyBorder="1" applyAlignment="1" applyProtection="1">
      <alignment horizontal="left" vertical="center" wrapText="1"/>
    </xf>
    <xf numFmtId="0" fontId="0" fillId="0" borderId="0" xfId="0" applyBorder="1" applyProtection="1">
      <alignment vertical="center"/>
    </xf>
    <xf numFmtId="0" fontId="72"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5" fillId="25" borderId="183" xfId="0" applyFont="1" applyFill="1" applyBorder="1" applyAlignment="1" applyProtection="1">
      <alignment horizontal="center" vertical="center" wrapText="1"/>
    </xf>
    <xf numFmtId="0" fontId="95" fillId="25" borderId="188"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40" fillId="0" borderId="0" xfId="0" applyFont="1" applyAlignment="1" applyProtection="1">
      <alignment horizontal="left" vertical="top" wrapText="1"/>
    </xf>
    <xf numFmtId="40" fontId="95" fillId="0" borderId="184"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5" fillId="0" borderId="183" xfId="34" applyNumberFormat="1" applyFont="1" applyFill="1" applyBorder="1" applyAlignment="1" applyProtection="1">
      <alignment horizontal="center" vertical="center" shrinkToFit="1"/>
    </xf>
    <xf numFmtId="0" fontId="72" fillId="0" borderId="0" xfId="0" applyFont="1" applyAlignment="1" applyProtection="1">
      <alignment horizontal="right" vertical="center"/>
    </xf>
    <xf numFmtId="0" fontId="72" fillId="25" borderId="0" xfId="0" applyFont="1" applyFill="1" applyAlignment="1" applyProtection="1">
      <alignment horizontal="right" vertical="center" wrapText="1"/>
    </xf>
    <xf numFmtId="0" fontId="72" fillId="25" borderId="11" xfId="0" applyFont="1" applyFill="1" applyBorder="1" applyProtection="1">
      <alignment vertical="center"/>
    </xf>
    <xf numFmtId="182" fontId="72" fillId="25" borderId="109" xfId="0" applyNumberFormat="1" applyFont="1" applyFill="1" applyBorder="1" applyAlignment="1" applyProtection="1">
      <alignment vertical="center" wrapText="1"/>
    </xf>
    <xf numFmtId="182" fontId="72" fillId="25" borderId="113" xfId="0" applyNumberFormat="1" applyFont="1" applyFill="1" applyBorder="1" applyAlignment="1" applyProtection="1">
      <alignment vertical="center" wrapText="1"/>
    </xf>
    <xf numFmtId="177" fontId="72" fillId="25" borderId="154" xfId="0" applyNumberFormat="1" applyFont="1" applyFill="1" applyBorder="1" applyProtection="1">
      <alignment vertical="center"/>
    </xf>
    <xf numFmtId="178" fontId="72" fillId="25" borderId="0" xfId="28" applyNumberFormat="1" applyFont="1" applyFill="1" applyProtection="1">
      <alignment vertical="center"/>
    </xf>
    <xf numFmtId="0" fontId="83" fillId="30" borderId="109" xfId="0" applyFont="1" applyFill="1" applyBorder="1" applyAlignment="1" applyProtection="1">
      <alignment horizontal="center" vertical="center" shrinkToFit="1"/>
    </xf>
    <xf numFmtId="0" fontId="72" fillId="0" borderId="0" xfId="0" applyFont="1" applyAlignment="1" applyProtection="1">
      <alignment horizontal="center" vertical="center" wrapText="1"/>
    </xf>
    <xf numFmtId="0" fontId="72" fillId="0" borderId="104" xfId="0" applyFont="1" applyBorder="1" applyAlignment="1" applyProtection="1">
      <alignment horizontal="center" vertical="center" wrapText="1"/>
    </xf>
    <xf numFmtId="0" fontId="72" fillId="0" borderId="13" xfId="0" applyFont="1" applyBorder="1" applyAlignment="1" applyProtection="1">
      <alignment horizontal="center" vertical="center" wrapText="1"/>
    </xf>
    <xf numFmtId="0" fontId="72" fillId="0" borderId="15" xfId="0" applyFont="1" applyBorder="1" applyAlignment="1" applyProtection="1">
      <alignment horizontal="center" vertical="center" wrapText="1"/>
    </xf>
    <xf numFmtId="0" fontId="72" fillId="0" borderId="14" xfId="0" applyFont="1" applyBorder="1" applyAlignment="1" applyProtection="1">
      <alignment horizontal="center" vertical="center" wrapText="1"/>
    </xf>
    <xf numFmtId="0" fontId="72"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7" fillId="34" borderId="0" xfId="0" applyFont="1" applyFill="1" applyAlignment="1" applyProtection="1">
      <alignment vertical="center" wrapText="1"/>
    </xf>
    <xf numFmtId="40" fontId="95" fillId="0" borderId="187" xfId="34" applyNumberFormat="1" applyFont="1" applyFill="1" applyBorder="1" applyAlignment="1" applyProtection="1">
      <alignment horizontal="center" vertical="center" shrinkToFit="1"/>
    </xf>
    <xf numFmtId="0" fontId="37" fillId="34" borderId="0" xfId="0" applyFont="1" applyFill="1" applyAlignment="1" applyProtection="1">
      <alignment horizontal="left" vertical="center" wrapText="1"/>
    </xf>
    <xf numFmtId="0" fontId="95" fillId="0" borderId="188" xfId="0" applyFont="1" applyBorder="1" applyProtection="1">
      <alignment vertical="center"/>
    </xf>
    <xf numFmtId="0" fontId="0" fillId="25" borderId="113" xfId="0" applyFont="1" applyFill="1" applyBorder="1" applyAlignment="1" applyProtection="1">
      <alignment vertical="center" wrapText="1"/>
    </xf>
    <xf numFmtId="0" fontId="95" fillId="0" borderId="187" xfId="0" applyFont="1" applyBorder="1" applyProtection="1">
      <alignment vertical="center"/>
    </xf>
    <xf numFmtId="177" fontId="43" fillId="0" borderId="0" xfId="0" applyNumberFormat="1" applyFont="1" applyAlignment="1" applyProtection="1">
      <alignment horizontal="center" vertical="center" wrapText="1"/>
    </xf>
    <xf numFmtId="0" fontId="72" fillId="0" borderId="0" xfId="0" applyFont="1" applyAlignment="1" applyProtection="1">
      <alignment horizontal="right" vertical="center" wrapText="1"/>
    </xf>
    <xf numFmtId="0" fontId="114" fillId="25" borderId="0" xfId="0" applyFont="1" applyFill="1" applyProtection="1">
      <alignment vertical="center"/>
    </xf>
    <xf numFmtId="0" fontId="34" fillId="25" borderId="0" xfId="0" applyFont="1" applyFill="1" applyAlignment="1" applyProtection="1">
      <alignment horizontal="left" vertical="center"/>
    </xf>
    <xf numFmtId="0" fontId="49" fillId="25" borderId="0" xfId="0" applyFont="1" applyFill="1" applyAlignment="1" applyProtection="1">
      <alignment horizontal="left" vertical="center"/>
    </xf>
    <xf numFmtId="0" fontId="0" fillId="0" borderId="0" xfId="0" applyAlignment="1" applyProtection="1">
      <alignment horizontal="left" vertical="center"/>
    </xf>
    <xf numFmtId="0" fontId="108" fillId="27" borderId="28" xfId="0" applyFont="1" applyFill="1" applyBorder="1" applyAlignment="1" applyProtection="1">
      <alignment horizontal="center" vertical="center" shrinkToFit="1"/>
      <protection locked="0"/>
    </xf>
    <xf numFmtId="0" fontId="34" fillId="28" borderId="10" xfId="0" applyFont="1" applyFill="1" applyBorder="1" applyProtection="1">
      <alignment vertical="center"/>
      <protection locked="0"/>
    </xf>
    <xf numFmtId="0" fontId="34" fillId="28" borderId="28" xfId="0" applyFont="1" applyFill="1" applyBorder="1" applyProtection="1">
      <alignment vertical="center"/>
      <protection locked="0"/>
    </xf>
    <xf numFmtId="0" fontId="72" fillId="25" borderId="146" xfId="0" applyFont="1" applyFill="1" applyBorder="1" applyAlignment="1" applyProtection="1">
      <alignment horizontal="center" vertical="center" wrapText="1"/>
    </xf>
    <xf numFmtId="0" fontId="33" fillId="0" borderId="42" xfId="0" applyFont="1" applyBorder="1" applyAlignment="1">
      <alignment horizontal="center" vertical="center" wrapText="1"/>
    </xf>
    <xf numFmtId="176" fontId="49" fillId="0" borderId="144" xfId="0" applyNumberFormat="1" applyFont="1" applyBorder="1" applyProtection="1">
      <alignment vertical="center"/>
    </xf>
    <xf numFmtId="176" fontId="49" fillId="0" borderId="22" xfId="0" applyNumberFormat="1" applyFont="1" applyBorder="1" applyProtection="1">
      <alignment vertical="center"/>
    </xf>
    <xf numFmtId="176" fontId="49" fillId="0" borderId="26" xfId="0" applyNumberFormat="1" applyFont="1" applyBorder="1" applyProtection="1">
      <alignment vertical="center"/>
    </xf>
    <xf numFmtId="178" fontId="31" fillId="0" borderId="147" xfId="28" applyNumberFormat="1" applyFont="1" applyBorder="1" applyAlignment="1">
      <alignment vertical="center" wrapText="1"/>
    </xf>
    <xf numFmtId="178" fontId="31" fillId="0" borderId="77" xfId="28" applyNumberFormat="1" applyFont="1" applyBorder="1" applyAlignment="1">
      <alignment horizontal="right" vertical="center" wrapText="1"/>
    </xf>
    <xf numFmtId="178" fontId="31" fillId="0" borderId="10" xfId="28" applyNumberFormat="1" applyFont="1" applyBorder="1" applyAlignment="1">
      <alignment horizontal="right" vertical="center" wrapText="1"/>
    </xf>
    <xf numFmtId="178" fontId="31" fillId="0" borderId="22" xfId="28" applyNumberFormat="1" applyFont="1" applyBorder="1" applyAlignment="1">
      <alignment horizontal="right" vertical="center" wrapText="1"/>
    </xf>
    <xf numFmtId="0" fontId="33" fillId="0" borderId="14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42" xfId="0" applyFont="1" applyBorder="1" applyAlignment="1">
      <alignment horizontal="center" vertical="center" wrapText="1"/>
    </xf>
    <xf numFmtId="0" fontId="33" fillId="0" borderId="144" xfId="0" applyFont="1" applyBorder="1" applyAlignment="1">
      <alignment horizontal="center" vertical="center" wrapText="1"/>
    </xf>
    <xf numFmtId="0" fontId="33" fillId="0" borderId="40" xfId="0" applyFont="1" applyBorder="1" applyAlignment="1">
      <alignment horizontal="center" vertical="center"/>
    </xf>
    <xf numFmtId="0" fontId="33" fillId="0" borderId="119" xfId="28" applyNumberFormat="1" applyFont="1" applyBorder="1" applyAlignment="1">
      <alignment horizontal="center" vertical="center" wrapText="1"/>
    </xf>
    <xf numFmtId="0" fontId="33" fillId="0" borderId="144" xfId="28" applyNumberFormat="1" applyFont="1" applyBorder="1" applyAlignment="1">
      <alignment horizontal="center" vertical="center" wrapText="1"/>
    </xf>
    <xf numFmtId="178" fontId="32" fillId="0" borderId="10" xfId="28" applyNumberFormat="1" applyFont="1" applyBorder="1">
      <alignment vertical="center"/>
    </xf>
    <xf numFmtId="178" fontId="31" fillId="0" borderId="10" xfId="28" applyNumberFormat="1" applyFont="1" applyBorder="1" applyAlignment="1">
      <alignment horizontal="center" vertical="center" wrapText="1"/>
    </xf>
    <xf numFmtId="178" fontId="32" fillId="0" borderId="75" xfId="28" applyNumberFormat="1" applyFont="1" applyBorder="1">
      <alignment vertical="center"/>
    </xf>
    <xf numFmtId="178" fontId="31" fillId="0" borderId="181" xfId="28" applyNumberFormat="1" applyFont="1" applyBorder="1" applyAlignment="1">
      <alignment vertical="center" wrapText="1"/>
    </xf>
    <xf numFmtId="178" fontId="31" fillId="0" borderId="75" xfId="28" applyNumberFormat="1" applyFont="1" applyBorder="1" applyAlignment="1">
      <alignment horizontal="center" vertical="center" wrapText="1"/>
    </xf>
    <xf numFmtId="178" fontId="32" fillId="0" borderId="208" xfId="28" applyNumberFormat="1" applyFont="1" applyBorder="1">
      <alignment vertical="center"/>
    </xf>
    <xf numFmtId="178" fontId="31" fillId="0" borderId="208" xfId="28" applyNumberFormat="1" applyFont="1" applyBorder="1" applyAlignment="1">
      <alignment horizontal="center" vertical="center" wrapText="1"/>
    </xf>
    <xf numFmtId="0" fontId="118" fillId="0" borderId="77" xfId="0" applyFont="1" applyBorder="1">
      <alignment vertical="center"/>
    </xf>
    <xf numFmtId="178" fontId="31" fillId="0" borderId="22" xfId="28" applyNumberFormat="1" applyFont="1" applyBorder="1" applyAlignment="1">
      <alignment horizontal="center" vertical="center" wrapText="1"/>
    </xf>
    <xf numFmtId="178" fontId="31" fillId="0" borderId="210" xfId="28" applyNumberFormat="1" applyFont="1" applyBorder="1" applyAlignment="1">
      <alignment horizontal="center" vertical="center" wrapText="1"/>
    </xf>
    <xf numFmtId="178" fontId="31" fillId="0" borderId="92" xfId="28" applyNumberFormat="1" applyFont="1" applyBorder="1" applyAlignment="1">
      <alignment horizontal="center" vertical="center" wrapText="1"/>
    </xf>
    <xf numFmtId="178" fontId="32" fillId="0" borderId="28" xfId="28" applyNumberFormat="1" applyFont="1" applyBorder="1">
      <alignment vertical="center"/>
    </xf>
    <xf numFmtId="178" fontId="31" fillId="0" borderId="148" xfId="28" applyNumberFormat="1" applyFont="1" applyBorder="1" applyAlignment="1">
      <alignment vertical="center" wrapText="1"/>
    </xf>
    <xf numFmtId="178" fontId="31" fillId="0" borderId="28" xfId="28" applyNumberFormat="1" applyFont="1" applyBorder="1" applyAlignment="1">
      <alignment horizontal="center" vertical="center" wrapText="1"/>
    </xf>
    <xf numFmtId="178" fontId="31" fillId="0" borderId="26" xfId="28" applyNumberFormat="1" applyFont="1" applyBorder="1" applyAlignment="1">
      <alignment horizontal="center" vertical="center" wrapText="1"/>
    </xf>
    <xf numFmtId="0" fontId="118" fillId="0" borderId="54" xfId="0" applyFont="1" applyBorder="1">
      <alignment vertical="center"/>
    </xf>
    <xf numFmtId="0" fontId="118" fillId="0" borderId="211" xfId="0" applyFont="1" applyBorder="1">
      <alignment vertical="center"/>
    </xf>
    <xf numFmtId="178" fontId="32" fillId="0" borderId="11" xfId="28" applyNumberFormat="1" applyFont="1" applyBorder="1">
      <alignment vertical="center"/>
    </xf>
    <xf numFmtId="178" fontId="32" fillId="0" borderId="212" xfId="28" applyNumberFormat="1" applyFont="1" applyBorder="1">
      <alignment vertical="center"/>
    </xf>
    <xf numFmtId="178" fontId="32" fillId="0" borderId="19" xfId="28" applyNumberFormat="1" applyFont="1" applyBorder="1">
      <alignment vertical="center"/>
    </xf>
    <xf numFmtId="178" fontId="32" fillId="0" borderId="47" xfId="28" applyNumberFormat="1" applyFont="1" applyBorder="1">
      <alignment vertical="center"/>
    </xf>
    <xf numFmtId="178" fontId="32" fillId="0" borderId="77" xfId="28" applyNumberFormat="1" applyFont="1" applyBorder="1">
      <alignment vertical="center"/>
    </xf>
    <xf numFmtId="178" fontId="32" fillId="0" borderId="209" xfId="28" applyNumberFormat="1" applyFont="1" applyBorder="1">
      <alignment vertical="center"/>
    </xf>
    <xf numFmtId="178" fontId="31" fillId="0" borderId="210" xfId="28" applyNumberFormat="1" applyFont="1" applyBorder="1" applyAlignment="1">
      <alignment vertical="center" wrapText="1"/>
    </xf>
    <xf numFmtId="178" fontId="32" fillId="0" borderId="100" xfId="28" applyNumberFormat="1" applyFont="1" applyBorder="1">
      <alignment vertical="center"/>
    </xf>
    <xf numFmtId="178" fontId="32" fillId="0" borderId="50" xfId="28" applyNumberFormat="1" applyFont="1" applyBorder="1">
      <alignment vertical="center"/>
    </xf>
    <xf numFmtId="178" fontId="31" fillId="0" borderId="213" xfId="28" applyNumberFormat="1" applyFont="1" applyBorder="1" applyAlignment="1">
      <alignment vertical="center" wrapText="1"/>
    </xf>
    <xf numFmtId="178" fontId="31" fillId="0" borderId="64" xfId="28" applyNumberFormat="1" applyFont="1" applyBorder="1" applyAlignment="1">
      <alignment vertical="center" wrapText="1"/>
    </xf>
    <xf numFmtId="178" fontId="31" fillId="0" borderId="214" xfId="28" applyNumberFormat="1" applyFont="1" applyBorder="1" applyAlignment="1">
      <alignment vertical="center" wrapText="1"/>
    </xf>
    <xf numFmtId="178" fontId="31" fillId="0" borderId="80" xfId="28" applyNumberFormat="1" applyFont="1" applyBorder="1" applyAlignment="1">
      <alignment vertical="center" wrapText="1"/>
    </xf>
    <xf numFmtId="178" fontId="31" fillId="0" borderId="115" xfId="28" applyNumberFormat="1" applyFont="1" applyBorder="1" applyAlignment="1">
      <alignment vertical="center" wrapText="1"/>
    </xf>
    <xf numFmtId="0" fontId="33" fillId="0" borderId="141" xfId="28" applyNumberFormat="1" applyFont="1" applyBorder="1" applyAlignment="1">
      <alignment horizontal="center" vertical="center" wrapText="1"/>
    </xf>
    <xf numFmtId="178" fontId="31" fillId="0" borderId="215" xfId="28" applyNumberFormat="1" applyFont="1" applyBorder="1" applyAlignment="1">
      <alignment vertical="center" wrapText="1"/>
    </xf>
    <xf numFmtId="178" fontId="31" fillId="0" borderId="77" xfId="28" applyNumberFormat="1" applyFont="1" applyBorder="1" applyAlignment="1">
      <alignment horizontal="center" vertical="center" wrapText="1"/>
    </xf>
    <xf numFmtId="178" fontId="31" fillId="0" borderId="209" xfId="28" applyNumberFormat="1" applyFont="1" applyBorder="1" applyAlignment="1">
      <alignment horizontal="center" vertical="center" wrapText="1"/>
    </xf>
    <xf numFmtId="178" fontId="31" fillId="0" borderId="100" xfId="28" applyNumberFormat="1" applyFont="1" applyBorder="1" applyAlignment="1">
      <alignment horizontal="center" vertical="center" wrapText="1"/>
    </xf>
    <xf numFmtId="178" fontId="31" fillId="0" borderId="50" xfId="28" applyNumberFormat="1" applyFont="1" applyBorder="1" applyAlignment="1">
      <alignment horizontal="center" vertical="center" wrapText="1"/>
    </xf>
    <xf numFmtId="0" fontId="33" fillId="0" borderId="17" xfId="0" applyFont="1" applyBorder="1">
      <alignment vertical="center"/>
    </xf>
    <xf numFmtId="0" fontId="33" fillId="0" borderId="12" xfId="0" applyFont="1" applyBorder="1">
      <alignment vertical="center"/>
    </xf>
    <xf numFmtId="0" fontId="33" fillId="0" borderId="22" xfId="0" applyFont="1" applyBorder="1" applyAlignment="1">
      <alignment vertical="top" wrapText="1"/>
    </xf>
    <xf numFmtId="0" fontId="33" fillId="0" borderId="77" xfId="0" applyFont="1" applyBorder="1">
      <alignment vertical="center"/>
    </xf>
    <xf numFmtId="0" fontId="33" fillId="0" borderId="209" xfId="0" applyFont="1" applyBorder="1">
      <alignment vertical="center"/>
    </xf>
    <xf numFmtId="178" fontId="33" fillId="0" borderId="22" xfId="50" applyNumberFormat="1" applyFont="1" applyBorder="1" applyAlignment="1">
      <alignment vertical="center" wrapText="1"/>
    </xf>
    <xf numFmtId="0" fontId="33" fillId="0" borderId="22" xfId="43" applyFont="1" applyBorder="1" applyAlignment="1">
      <alignment vertical="center" wrapText="1"/>
    </xf>
    <xf numFmtId="178" fontId="33" fillId="0" borderId="22" xfId="50" applyNumberFormat="1" applyFont="1" applyFill="1" applyBorder="1" applyAlignment="1">
      <alignment vertical="center" wrapText="1"/>
    </xf>
    <xf numFmtId="0" fontId="33" fillId="0" borderId="22" xfId="0" applyFont="1" applyBorder="1">
      <alignment vertical="center"/>
    </xf>
    <xf numFmtId="0" fontId="33" fillId="0" borderId="210" xfId="0" applyFont="1" applyBorder="1">
      <alignment vertical="center"/>
    </xf>
    <xf numFmtId="0" fontId="33" fillId="0" borderId="100" xfId="0" applyFont="1" applyBorder="1">
      <alignment vertical="center"/>
    </xf>
    <xf numFmtId="0" fontId="33" fillId="0" borderId="92" xfId="0" applyFont="1" applyBorder="1">
      <alignment vertical="center"/>
    </xf>
    <xf numFmtId="0" fontId="33" fillId="0" borderId="50" xfId="0" applyFont="1" applyBorder="1">
      <alignment vertical="center"/>
    </xf>
    <xf numFmtId="0" fontId="33" fillId="0" borderId="26" xfId="0" applyFont="1" applyBorder="1">
      <alignment vertical="center"/>
    </xf>
    <xf numFmtId="0" fontId="118" fillId="0" borderId="64" xfId="0" applyFont="1" applyBorder="1">
      <alignment vertical="center"/>
    </xf>
    <xf numFmtId="0" fontId="33" fillId="0" borderId="64" xfId="0" applyFont="1" applyBorder="1">
      <alignment vertical="center"/>
    </xf>
    <xf numFmtId="0" fontId="33" fillId="0" borderId="214" xfId="0" applyFont="1" applyBorder="1">
      <alignment vertical="center"/>
    </xf>
    <xf numFmtId="0" fontId="33" fillId="0" borderId="80" xfId="0" applyFont="1" applyBorder="1">
      <alignment vertical="center"/>
    </xf>
    <xf numFmtId="0" fontId="33" fillId="0" borderId="159" xfId="0" applyFont="1" applyBorder="1">
      <alignment vertical="center"/>
    </xf>
    <xf numFmtId="0" fontId="118" fillId="0" borderId="24" xfId="0" applyFont="1" applyBorder="1">
      <alignment vertical="center"/>
    </xf>
    <xf numFmtId="0" fontId="118" fillId="0" borderId="45" xfId="0" applyFont="1" applyBorder="1">
      <alignment vertical="center"/>
    </xf>
    <xf numFmtId="0" fontId="33" fillId="0" borderId="137" xfId="0" applyFont="1" applyBorder="1">
      <alignment vertical="center"/>
    </xf>
    <xf numFmtId="0" fontId="46" fillId="0" borderId="0" xfId="0" applyFont="1" applyBorder="1" applyAlignment="1" applyProtection="1">
      <alignment horizontal="left" vertical="center" wrapText="1"/>
    </xf>
    <xf numFmtId="0" fontId="47" fillId="33" borderId="73" xfId="0" applyFont="1" applyFill="1" applyBorder="1" applyAlignment="1">
      <alignment horizontal="center" vertical="center" wrapText="1"/>
    </xf>
    <xf numFmtId="0" fontId="47" fillId="33" borderId="65" xfId="0" applyFont="1" applyFill="1" applyBorder="1" applyAlignment="1">
      <alignment horizontal="center" vertical="center" wrapText="1"/>
    </xf>
    <xf numFmtId="0" fontId="47" fillId="25" borderId="52" xfId="0" applyFont="1" applyFill="1" applyBorder="1" applyAlignment="1">
      <alignment vertical="center" wrapText="1"/>
    </xf>
    <xf numFmtId="0" fontId="47" fillId="33" borderId="89" xfId="0" applyFont="1" applyFill="1" applyBorder="1" applyAlignment="1">
      <alignment horizontal="center" vertical="center" wrapText="1"/>
    </xf>
    <xf numFmtId="0" fontId="47" fillId="25" borderId="98" xfId="0" applyFont="1" applyFill="1" applyBorder="1" applyAlignment="1">
      <alignment vertical="center" wrapText="1"/>
    </xf>
    <xf numFmtId="0" fontId="47" fillId="33" borderId="90" xfId="0" applyFont="1" applyFill="1" applyBorder="1" applyAlignment="1">
      <alignment horizontal="center" vertical="center" wrapText="1"/>
    </xf>
    <xf numFmtId="0" fontId="47" fillId="25" borderId="85" xfId="0" applyFont="1" applyFill="1" applyBorder="1" applyAlignment="1">
      <alignment vertical="center" wrapText="1"/>
    </xf>
    <xf numFmtId="0" fontId="47" fillId="33" borderId="97" xfId="0" applyFont="1" applyFill="1" applyBorder="1" applyAlignment="1">
      <alignment horizontal="center" vertical="center" wrapText="1"/>
    </xf>
    <xf numFmtId="0" fontId="47" fillId="33" borderId="91" xfId="0" applyFont="1" applyFill="1" applyBorder="1" applyAlignment="1">
      <alignment horizontal="center" vertical="center" wrapText="1"/>
    </xf>
    <xf numFmtId="0" fontId="47" fillId="25" borderId="108" xfId="0" applyFont="1" applyFill="1" applyBorder="1" applyAlignment="1">
      <alignment vertical="center" wrapText="1"/>
    </xf>
    <xf numFmtId="0" fontId="47" fillId="25" borderId="36" xfId="0" applyFont="1" applyFill="1" applyBorder="1" applyAlignment="1">
      <alignment vertical="center" wrapText="1"/>
    </xf>
    <xf numFmtId="0" fontId="47" fillId="25" borderId="159" xfId="0" applyFont="1" applyFill="1" applyBorder="1" applyAlignment="1">
      <alignment vertical="center" wrapText="1"/>
    </xf>
    <xf numFmtId="0" fontId="47" fillId="33" borderId="74" xfId="0" applyFont="1" applyFill="1" applyBorder="1" applyAlignment="1">
      <alignment horizontal="center" vertical="center" wrapText="1"/>
    </xf>
    <xf numFmtId="0" fontId="101" fillId="0" borderId="184" xfId="0" applyFont="1" applyBorder="1" applyAlignment="1" applyProtection="1">
      <alignment horizontal="center" vertical="center"/>
      <protection locked="0"/>
    </xf>
    <xf numFmtId="0" fontId="52" fillId="0" borderId="0" xfId="0" applyFont="1" applyBorder="1" applyProtection="1">
      <alignment vertical="center"/>
    </xf>
    <xf numFmtId="0" fontId="38"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9" fillId="28" borderId="101" xfId="0" applyNumberFormat="1" applyFont="1" applyFill="1" applyBorder="1" applyAlignment="1" applyProtection="1">
      <alignment horizontal="center" vertical="center"/>
      <protection locked="0"/>
    </xf>
    <xf numFmtId="49" fontId="49" fillId="28" borderId="18" xfId="0" applyNumberFormat="1" applyFont="1" applyFill="1" applyBorder="1" applyAlignment="1" applyProtection="1">
      <alignment horizontal="center" vertical="center"/>
      <protection locked="0"/>
    </xf>
    <xf numFmtId="49" fontId="49" fillId="28" borderId="19" xfId="0" applyNumberFormat="1" applyFont="1" applyFill="1" applyBorder="1" applyAlignment="1" applyProtection="1">
      <alignment horizontal="center" vertical="center"/>
      <protection locked="0"/>
    </xf>
    <xf numFmtId="49" fontId="49" fillId="28" borderId="34" xfId="0" applyNumberFormat="1" applyFont="1" applyFill="1" applyBorder="1" applyAlignment="1" applyProtection="1">
      <alignment horizontal="center" vertical="center"/>
      <protection locked="0"/>
    </xf>
    <xf numFmtId="49" fontId="49" fillId="28" borderId="46" xfId="0" applyNumberFormat="1" applyFont="1" applyFill="1" applyBorder="1" applyAlignment="1" applyProtection="1">
      <alignment horizontal="center" vertical="center"/>
      <protection locked="0"/>
    </xf>
    <xf numFmtId="49" fontId="49" fillId="28" borderId="47" xfId="0" applyNumberFormat="1" applyFont="1" applyFill="1" applyBorder="1" applyAlignment="1" applyProtection="1">
      <alignment horizontal="center" vertical="center"/>
      <protection locked="0"/>
    </xf>
    <xf numFmtId="0" fontId="34" fillId="28" borderId="10" xfId="0" applyFont="1" applyFill="1" applyBorder="1" applyProtection="1">
      <alignment vertical="center"/>
      <protection locked="0"/>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4" fillId="0" borderId="10" xfId="0" applyFont="1" applyBorder="1" applyAlignment="1" applyProtection="1">
      <alignment horizontal="left" vertical="center"/>
    </xf>
    <xf numFmtId="0" fontId="34" fillId="0" borderId="12" xfId="0" applyFont="1" applyBorder="1" applyAlignment="1" applyProtection="1">
      <alignment horizontal="left" vertical="center"/>
    </xf>
    <xf numFmtId="0" fontId="34" fillId="28" borderId="12" xfId="0" applyFont="1" applyFill="1" applyBorder="1" applyProtection="1">
      <alignment vertical="center"/>
      <protection locked="0"/>
    </xf>
    <xf numFmtId="0" fontId="34" fillId="28" borderId="35" xfId="0" applyFont="1" applyFill="1" applyBorder="1" applyProtection="1">
      <alignment vertical="center"/>
      <protection locked="0"/>
    </xf>
    <xf numFmtId="0" fontId="34" fillId="28" borderId="11" xfId="0" applyFont="1" applyFill="1" applyBorder="1" applyProtection="1">
      <alignment vertical="center"/>
      <protection locked="0"/>
    </xf>
    <xf numFmtId="0" fontId="44" fillId="28" borderId="50" xfId="48" applyFont="1" applyFill="1" applyBorder="1" applyAlignment="1" applyProtection="1">
      <alignment horizontal="left" vertical="center"/>
      <protection locked="0"/>
    </xf>
    <xf numFmtId="0" fontId="11" fillId="28" borderId="28" xfId="0" applyFont="1" applyFill="1" applyBorder="1" applyAlignment="1" applyProtection="1">
      <alignment horizontal="left" vertical="center"/>
      <protection locked="0"/>
    </xf>
    <xf numFmtId="0" fontId="11" fillId="28" borderId="55" xfId="0" applyFont="1" applyFill="1" applyBorder="1" applyAlignment="1" applyProtection="1">
      <alignment horizontal="left" vertical="center"/>
      <protection locked="0"/>
    </xf>
    <xf numFmtId="0" fontId="11" fillId="28" borderId="26" xfId="0" applyFont="1" applyFill="1" applyBorder="1" applyAlignment="1" applyProtection="1">
      <alignment horizontal="left" vertical="center"/>
      <protection locked="0"/>
    </xf>
    <xf numFmtId="49" fontId="49" fillId="28" borderId="54" xfId="0" applyNumberFormat="1" applyFont="1" applyFill="1" applyBorder="1" applyAlignment="1" applyProtection="1">
      <alignment horizontal="center" vertical="center"/>
      <protection locked="0"/>
    </xf>
    <xf numFmtId="49" fontId="49" fillId="28" borderId="35" xfId="0" applyNumberFormat="1" applyFont="1" applyFill="1" applyBorder="1" applyAlignment="1" applyProtection="1">
      <alignment horizontal="center" vertical="center"/>
      <protection locked="0"/>
    </xf>
    <xf numFmtId="49" fontId="49" fillId="28" borderId="11" xfId="0" applyNumberFormat="1" applyFont="1" applyFill="1" applyBorder="1" applyAlignment="1" applyProtection="1">
      <alignment horizontal="center" vertical="center"/>
      <protection locked="0"/>
    </xf>
    <xf numFmtId="0" fontId="34"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4" fillId="0" borderId="13" xfId="0" applyFont="1" applyBorder="1" applyAlignment="1" applyProtection="1">
      <alignment vertical="center" wrapText="1" shrinkToFit="1"/>
    </xf>
    <xf numFmtId="0" fontId="34" fillId="0" borderId="75" xfId="0" applyFont="1" applyBorder="1" applyAlignment="1" applyProtection="1">
      <alignment vertical="center" wrapText="1" shrinkToFit="1"/>
    </xf>
    <xf numFmtId="0" fontId="34" fillId="28" borderId="142" xfId="0" applyFont="1" applyFill="1" applyBorder="1" applyProtection="1">
      <alignment vertical="center"/>
      <protection locked="0"/>
    </xf>
    <xf numFmtId="0" fontId="34" fillId="28" borderId="41" xfId="0" applyFont="1" applyFill="1" applyBorder="1" applyProtection="1">
      <alignment vertical="center"/>
      <protection locked="0"/>
    </xf>
    <xf numFmtId="0" fontId="34" fillId="28" borderId="143" xfId="0" applyFont="1" applyFill="1" applyBorder="1" applyProtection="1">
      <alignment vertical="center"/>
      <protection locked="0"/>
    </xf>
    <xf numFmtId="0" fontId="34" fillId="28" borderId="12" xfId="0" applyFont="1" applyFill="1" applyBorder="1" applyAlignment="1" applyProtection="1">
      <alignment vertical="center" wrapText="1"/>
      <protection locked="0"/>
    </xf>
    <xf numFmtId="0" fontId="34" fillId="28" borderId="35" xfId="0" applyFont="1" applyFill="1" applyBorder="1" applyAlignment="1" applyProtection="1">
      <alignment vertical="center" wrapText="1"/>
      <protection locked="0"/>
    </xf>
    <xf numFmtId="0" fontId="34" fillId="28" borderId="11" xfId="0" applyFont="1" applyFill="1" applyBorder="1" applyAlignment="1" applyProtection="1">
      <alignment vertical="center" wrapText="1"/>
      <protection locked="0"/>
    </xf>
    <xf numFmtId="49" fontId="49" fillId="28" borderId="76" xfId="0" applyNumberFormat="1" applyFont="1" applyFill="1" applyBorder="1" applyAlignment="1" applyProtection="1">
      <alignment horizontal="center" vertical="center"/>
      <protection locked="0"/>
    </xf>
    <xf numFmtId="49" fontId="49" fillId="28" borderId="23" xfId="0" applyNumberFormat="1" applyFont="1" applyFill="1" applyBorder="1" applyAlignment="1" applyProtection="1">
      <alignment horizontal="center" vertical="center"/>
      <protection locked="0"/>
    </xf>
    <xf numFmtId="49" fontId="49" fillId="28" borderId="106" xfId="0" applyNumberFormat="1" applyFont="1" applyFill="1" applyBorder="1" applyAlignment="1" applyProtection="1">
      <alignment horizontal="center" vertical="center"/>
      <protection locked="0"/>
    </xf>
    <xf numFmtId="0" fontId="38" fillId="0" borderId="0" xfId="0" applyFont="1" applyAlignment="1" applyProtection="1">
      <alignment horizontal="left" vertical="top" wrapText="1"/>
    </xf>
    <xf numFmtId="0" fontId="43" fillId="0" borderId="0" xfId="0" applyFont="1" applyAlignment="1" applyProtection="1">
      <alignment horizontal="left" vertical="center" wrapText="1"/>
    </xf>
    <xf numFmtId="0" fontId="34" fillId="0" borderId="32" xfId="0" applyFont="1" applyBorder="1" applyAlignment="1" applyProtection="1">
      <alignment horizontal="center" vertical="center" wrapText="1"/>
    </xf>
    <xf numFmtId="0" fontId="34" fillId="0" borderId="13" xfId="0" applyFont="1" applyBorder="1" applyAlignment="1" applyProtection="1">
      <alignment horizontal="center" vertical="center"/>
    </xf>
    <xf numFmtId="0" fontId="34" fillId="0" borderId="82" xfId="0" applyFont="1" applyBorder="1" applyAlignment="1" applyProtection="1">
      <alignment horizontal="center" vertical="center"/>
    </xf>
    <xf numFmtId="0" fontId="34" fillId="0" borderId="12" xfId="0" applyFont="1" applyBorder="1" applyAlignment="1" applyProtection="1">
      <alignment horizontal="center" vertical="center" wrapText="1"/>
    </xf>
    <xf numFmtId="0" fontId="34" fillId="0" borderId="35"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75" xfId="0" applyFont="1" applyBorder="1" applyAlignment="1" applyProtection="1">
      <alignment horizontal="center" vertical="center"/>
    </xf>
    <xf numFmtId="0" fontId="34" fillId="0" borderId="20" xfId="0" applyFont="1" applyBorder="1" applyAlignment="1" applyProtection="1">
      <alignment horizontal="center" vertical="center" wrapText="1"/>
    </xf>
    <xf numFmtId="0" fontId="34" fillId="0" borderId="20" xfId="0" applyFont="1" applyBorder="1" applyAlignment="1" applyProtection="1">
      <alignment horizontal="center" vertical="center"/>
    </xf>
    <xf numFmtId="0" fontId="34" fillId="0" borderId="15"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16" xfId="0" applyFont="1" applyBorder="1" applyAlignment="1" applyProtection="1">
      <alignment horizontal="center" vertical="center"/>
    </xf>
    <xf numFmtId="0" fontId="34" fillId="0" borderId="82" xfId="0" applyFont="1" applyBorder="1" applyAlignment="1" applyProtection="1">
      <alignment horizontal="center" vertical="center" wrapText="1"/>
    </xf>
    <xf numFmtId="0" fontId="34" fillId="0" borderId="14" xfId="0" applyFont="1" applyBorder="1" applyAlignment="1" applyProtection="1">
      <alignment horizontal="center" vertical="center"/>
    </xf>
    <xf numFmtId="0" fontId="34" fillId="0" borderId="32" xfId="0" applyFont="1" applyBorder="1" applyAlignment="1" applyProtection="1">
      <alignment horizontal="center" vertical="center"/>
    </xf>
    <xf numFmtId="0" fontId="34" fillId="28" borderId="45" xfId="0" applyFont="1" applyFill="1" applyBorder="1" applyAlignment="1" applyProtection="1">
      <alignment horizontal="left" vertical="center"/>
      <protection locked="0"/>
    </xf>
    <xf numFmtId="0" fontId="34" fillId="28" borderId="79" xfId="0" applyFont="1" applyFill="1" applyBorder="1" applyAlignment="1" applyProtection="1">
      <alignment horizontal="left" vertical="center"/>
      <protection locked="0"/>
    </xf>
    <xf numFmtId="0" fontId="34" fillId="28" borderId="103" xfId="0" applyFont="1" applyFill="1" applyBorder="1" applyAlignment="1" applyProtection="1">
      <alignment horizontal="left" vertical="center"/>
      <protection locked="0"/>
    </xf>
    <xf numFmtId="0" fontId="34" fillId="28" borderId="21" xfId="0" applyFont="1" applyFill="1" applyBorder="1" applyAlignment="1" applyProtection="1">
      <alignment horizontal="left" vertical="center"/>
      <protection locked="0"/>
    </xf>
    <xf numFmtId="0" fontId="34" fillId="28" borderId="104" xfId="0" applyFont="1" applyFill="1" applyBorder="1" applyAlignment="1" applyProtection="1">
      <alignment horizontal="left" vertical="center"/>
      <protection locked="0"/>
    </xf>
    <xf numFmtId="0" fontId="34" fillId="28" borderId="20" xfId="0" applyFont="1" applyFill="1" applyBorder="1" applyAlignment="1" applyProtection="1">
      <alignment horizontal="left" vertical="center"/>
      <protection locked="0"/>
    </xf>
    <xf numFmtId="0" fontId="34" fillId="28" borderId="37" xfId="0" applyFont="1" applyFill="1" applyBorder="1" applyAlignment="1" applyProtection="1">
      <alignment horizontal="left" vertical="center"/>
      <protection locked="0"/>
    </xf>
    <xf numFmtId="0" fontId="34" fillId="28" borderId="77" xfId="0" applyFont="1" applyFill="1" applyBorder="1" applyAlignment="1" applyProtection="1">
      <alignment horizontal="left" vertical="center"/>
      <protection locked="0"/>
    </xf>
    <xf numFmtId="0" fontId="34" fillId="28" borderId="10" xfId="0" applyFont="1" applyFill="1" applyBorder="1" applyAlignment="1" applyProtection="1">
      <alignment horizontal="left" vertical="center"/>
      <protection locked="0"/>
    </xf>
    <xf numFmtId="0" fontId="34" fillId="28" borderId="75" xfId="0" applyFont="1" applyFill="1" applyBorder="1" applyAlignment="1" applyProtection="1">
      <alignment horizontal="left" vertical="center"/>
      <protection locked="0"/>
    </xf>
    <xf numFmtId="0" fontId="34" fillId="28" borderId="17" xfId="0" applyFont="1" applyFill="1" applyBorder="1" applyAlignment="1" applyProtection="1">
      <alignment horizontal="left" vertical="center"/>
      <protection locked="0"/>
    </xf>
    <xf numFmtId="0" fontId="34" fillId="28" borderId="92" xfId="0" applyFont="1" applyFill="1" applyBorder="1" applyAlignment="1" applyProtection="1">
      <alignment horizontal="left" vertical="center"/>
      <protection locked="0"/>
    </xf>
    <xf numFmtId="0" fontId="34" fillId="28" borderId="12" xfId="0" applyFont="1" applyFill="1" applyBorder="1" applyAlignment="1" applyProtection="1">
      <alignment horizontal="left" vertical="center"/>
      <protection locked="0"/>
    </xf>
    <xf numFmtId="0" fontId="34"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4" fillId="28" borderId="93" xfId="0" applyFont="1" applyFill="1" applyBorder="1" applyAlignment="1" applyProtection="1">
      <alignment horizontal="left" vertical="center"/>
      <protection locked="0"/>
    </xf>
    <xf numFmtId="0" fontId="34" fillId="28" borderId="94" xfId="0" applyFont="1" applyFill="1" applyBorder="1" applyAlignment="1" applyProtection="1">
      <alignment horizontal="left" vertical="center"/>
      <protection locked="0"/>
    </xf>
    <xf numFmtId="0" fontId="34" fillId="28" borderId="95" xfId="0" applyFont="1" applyFill="1" applyBorder="1" applyAlignment="1" applyProtection="1">
      <alignment horizontal="left" vertical="center"/>
      <protection locked="0"/>
    </xf>
    <xf numFmtId="0" fontId="34" fillId="0" borderId="10" xfId="0" applyFont="1" applyBorder="1" applyProtection="1">
      <alignment vertical="center"/>
    </xf>
    <xf numFmtId="0" fontId="34" fillId="28" borderId="55" xfId="0" applyFont="1" applyFill="1" applyBorder="1" applyProtection="1">
      <alignment vertical="center"/>
      <protection locked="0"/>
    </xf>
    <xf numFmtId="0" fontId="34" fillId="28" borderId="46" xfId="0" applyFont="1" applyFill="1" applyBorder="1" applyProtection="1">
      <alignment vertical="center"/>
      <protection locked="0"/>
    </xf>
    <xf numFmtId="0" fontId="34" fillId="28" borderId="47" xfId="0" applyFont="1" applyFill="1" applyBorder="1" applyProtection="1">
      <alignment vertical="center"/>
      <protection locked="0"/>
    </xf>
    <xf numFmtId="0" fontId="57" fillId="0" borderId="18" xfId="0" applyFont="1" applyBorder="1" applyAlignment="1" applyProtection="1">
      <alignment horizontal="left" vertical="center" wrapText="1"/>
    </xf>
    <xf numFmtId="0" fontId="57" fillId="0" borderId="19" xfId="0" applyFont="1" applyBorder="1" applyAlignment="1" applyProtection="1">
      <alignment horizontal="left" vertical="center" wrapText="1"/>
    </xf>
    <xf numFmtId="0" fontId="46" fillId="0" borderId="0" xfId="0" applyFont="1" applyBorder="1" applyAlignment="1" applyProtection="1">
      <alignment horizontal="left" vertical="center" wrapText="1"/>
    </xf>
    <xf numFmtId="0" fontId="46" fillId="0" borderId="40" xfId="0" applyFont="1" applyBorder="1" applyAlignment="1" applyProtection="1">
      <alignment horizontal="left" vertical="center" wrapText="1"/>
    </xf>
    <xf numFmtId="0" fontId="46" fillId="0" borderId="41" xfId="0" applyFont="1" applyBorder="1" applyAlignment="1" applyProtection="1">
      <alignment horizontal="left" vertical="center" wrapText="1"/>
    </xf>
    <xf numFmtId="0" fontId="46" fillId="0" borderId="42" xfId="0" applyFont="1" applyBorder="1" applyAlignment="1" applyProtection="1">
      <alignment horizontal="left" vertical="center" wrapText="1"/>
    </xf>
    <xf numFmtId="0" fontId="46" fillId="0" borderId="160" xfId="0" applyFont="1" applyBorder="1" applyAlignment="1" applyProtection="1">
      <alignment horizontal="left" vertical="center" wrapText="1"/>
    </xf>
    <xf numFmtId="0" fontId="46" fillId="0" borderId="157" xfId="0" applyFont="1" applyBorder="1" applyAlignment="1" applyProtection="1">
      <alignment horizontal="left" vertical="center" wrapText="1"/>
    </xf>
    <xf numFmtId="0" fontId="46" fillId="0" borderId="159" xfId="0" applyFont="1" applyBorder="1" applyAlignment="1" applyProtection="1">
      <alignment horizontal="left" vertical="center" wrapText="1"/>
    </xf>
    <xf numFmtId="0" fontId="67" fillId="25" borderId="0" xfId="0" applyFont="1" applyFill="1" applyAlignment="1" applyProtection="1">
      <alignment horizontal="left" vertical="center" shrinkToFit="1"/>
    </xf>
    <xf numFmtId="0" fontId="52" fillId="30" borderId="10" xfId="0" applyFont="1" applyFill="1" applyBorder="1" applyAlignment="1" applyProtection="1">
      <alignment horizontal="center" vertical="center"/>
    </xf>
    <xf numFmtId="0" fontId="67" fillId="25" borderId="0" xfId="0" applyFont="1" applyFill="1" applyAlignment="1" applyProtection="1">
      <alignment horizontal="center" vertical="center" wrapText="1"/>
    </xf>
    <xf numFmtId="0" fontId="57" fillId="0" borderId="127" xfId="0" applyFont="1" applyBorder="1" applyAlignment="1" applyProtection="1">
      <alignment horizontal="left" vertical="center"/>
    </xf>
    <xf numFmtId="0" fontId="57" fillId="0" borderId="62" xfId="0" applyFont="1" applyBorder="1" applyAlignment="1" applyProtection="1">
      <alignment horizontal="left" vertical="center"/>
    </xf>
    <xf numFmtId="0" fontId="57" fillId="0" borderId="63" xfId="0" applyFont="1" applyBorder="1" applyAlignment="1" applyProtection="1">
      <alignment horizontal="left" vertical="center"/>
    </xf>
    <xf numFmtId="0" fontId="57" fillId="0" borderId="60" xfId="0" applyFont="1" applyBorder="1" applyAlignment="1" applyProtection="1">
      <alignment horizontal="left" vertical="center"/>
    </xf>
    <xf numFmtId="0" fontId="57" fillId="0" borderId="49" xfId="0" applyFont="1" applyBorder="1" applyAlignment="1" applyProtection="1">
      <alignment horizontal="left" vertical="center"/>
    </xf>
    <xf numFmtId="0" fontId="57" fillId="0" borderId="61" xfId="0" applyFont="1" applyBorder="1" applyAlignment="1" applyProtection="1">
      <alignment horizontal="left" vertical="center"/>
    </xf>
    <xf numFmtId="0" fontId="67" fillId="33" borderId="0" xfId="0" applyFont="1" applyFill="1" applyAlignment="1" applyProtection="1">
      <alignment horizontal="center" vertical="center"/>
      <protection locked="0"/>
    </xf>
    <xf numFmtId="0" fontId="34" fillId="33" borderId="0" xfId="0" applyFont="1" applyFill="1" applyAlignment="1" applyProtection="1">
      <alignment horizontal="center" vertical="center"/>
      <protection locked="0"/>
    </xf>
    <xf numFmtId="0" fontId="67" fillId="25" borderId="0" xfId="0" applyFont="1" applyFill="1" applyAlignment="1" applyProtection="1">
      <alignment horizontal="center" vertical="center"/>
    </xf>
    <xf numFmtId="0" fontId="67" fillId="33" borderId="0" xfId="0" applyFont="1" applyFill="1" applyAlignment="1" applyProtection="1">
      <alignment vertical="center" shrinkToFit="1"/>
      <protection locked="0"/>
    </xf>
    <xf numFmtId="0" fontId="54" fillId="25" borderId="0" xfId="0" applyFont="1" applyFill="1" applyAlignment="1" applyProtection="1">
      <alignment horizontal="center" vertical="center"/>
    </xf>
    <xf numFmtId="0" fontId="30" fillId="0" borderId="70" xfId="0" quotePrefix="1" applyFont="1" applyBorder="1" applyAlignment="1" applyProtection="1">
      <alignment horizontal="center" vertical="center"/>
    </xf>
    <xf numFmtId="0" fontId="45" fillId="0" borderId="0" xfId="0" applyFont="1" applyAlignment="1" applyProtection="1">
      <alignment horizontal="left" vertical="top" wrapText="1"/>
    </xf>
    <xf numFmtId="0" fontId="30" fillId="0" borderId="39" xfId="0" quotePrefix="1" applyFont="1" applyBorder="1" applyAlignment="1" applyProtection="1">
      <alignment horizontal="center" vertical="center"/>
    </xf>
    <xf numFmtId="0" fontId="30" fillId="0" borderId="44" xfId="0" quotePrefix="1" applyFont="1" applyBorder="1" applyAlignment="1" applyProtection="1">
      <alignment horizontal="center" vertical="center"/>
    </xf>
    <xf numFmtId="0" fontId="30" fillId="0" borderId="107" xfId="0" quotePrefix="1" applyFont="1" applyBorder="1" applyAlignment="1" applyProtection="1">
      <alignment horizontal="center" vertical="center"/>
    </xf>
    <xf numFmtId="0" fontId="45" fillId="30" borderId="14" xfId="0" applyFont="1" applyFill="1" applyBorder="1" applyAlignment="1" applyProtection="1">
      <alignment horizontal="center" vertical="center" wrapText="1"/>
    </xf>
    <xf numFmtId="0" fontId="45" fillId="30" borderId="20" xfId="0" applyFont="1" applyFill="1" applyBorder="1" applyAlignment="1" applyProtection="1">
      <alignment horizontal="center" vertical="center" wrapText="1"/>
    </xf>
    <xf numFmtId="0" fontId="45" fillId="30" borderId="37" xfId="0" applyFont="1" applyFill="1" applyBorder="1" applyAlignment="1" applyProtection="1">
      <alignment horizontal="center" vertical="center" wrapText="1"/>
    </xf>
    <xf numFmtId="0" fontId="45" fillId="0" borderId="130" xfId="0" applyFont="1" applyBorder="1" applyAlignment="1" applyProtection="1">
      <alignment horizontal="center" vertical="center" wrapText="1"/>
    </xf>
    <xf numFmtId="0" fontId="45" fillId="0" borderId="56" xfId="0" applyFont="1" applyBorder="1" applyAlignment="1" applyProtection="1">
      <alignment horizontal="center" vertical="center" wrapText="1"/>
    </xf>
    <xf numFmtId="0" fontId="45" fillId="0" borderId="53" xfId="0" applyFont="1" applyBorder="1" applyAlignment="1" applyProtection="1">
      <alignment horizontal="center" vertical="center" wrapText="1"/>
    </xf>
    <xf numFmtId="0" fontId="45" fillId="0" borderId="117" xfId="0" applyFont="1" applyBorder="1" applyAlignment="1" applyProtection="1">
      <alignment horizontal="center" vertical="center" wrapText="1"/>
    </xf>
    <xf numFmtId="0" fontId="45" fillId="0" borderId="49" xfId="0" applyFont="1" applyBorder="1" applyAlignment="1" applyProtection="1">
      <alignment horizontal="center" vertical="center" wrapText="1"/>
    </xf>
    <xf numFmtId="0" fontId="45" fillId="0" borderId="52" xfId="0" applyFont="1" applyBorder="1" applyAlignment="1" applyProtection="1">
      <alignment horizontal="center" vertical="center" wrapText="1"/>
    </xf>
    <xf numFmtId="0" fontId="57" fillId="0" borderId="57" xfId="0" applyFont="1" applyBorder="1" applyAlignment="1" applyProtection="1">
      <alignment horizontal="left" vertical="center"/>
    </xf>
    <xf numFmtId="0" fontId="57" fillId="0" borderId="58" xfId="0" applyFont="1" applyBorder="1" applyAlignment="1" applyProtection="1">
      <alignment horizontal="left" vertical="center"/>
    </xf>
    <xf numFmtId="0" fontId="57" fillId="0" borderId="59" xfId="0" applyFont="1" applyBorder="1" applyAlignment="1" applyProtection="1">
      <alignment horizontal="left" vertical="center"/>
    </xf>
    <xf numFmtId="0" fontId="57" fillId="0" borderId="58" xfId="0" applyFont="1" applyBorder="1" applyAlignment="1" applyProtection="1">
      <alignment horizontal="left" vertical="center" wrapText="1"/>
    </xf>
    <xf numFmtId="0" fontId="57" fillId="0" borderId="59" xfId="0" applyFont="1" applyBorder="1" applyAlignment="1" applyProtection="1">
      <alignment horizontal="left" vertical="center" wrapText="1"/>
    </xf>
    <xf numFmtId="0" fontId="51" fillId="33" borderId="25" xfId="0" applyFont="1" applyFill="1" applyBorder="1" applyAlignment="1" applyProtection="1">
      <alignment horizontal="center" vertical="center"/>
    </xf>
    <xf numFmtId="0" fontId="51" fillId="33" borderId="31" xfId="0" applyFont="1" applyFill="1" applyBorder="1" applyAlignment="1" applyProtection="1">
      <alignment horizontal="center" vertical="center"/>
    </xf>
    <xf numFmtId="0" fontId="59" fillId="0" borderId="25" xfId="0" applyFont="1" applyBorder="1" applyAlignment="1" applyProtection="1">
      <alignment horizontal="left" vertical="center"/>
    </xf>
    <xf numFmtId="0" fontId="59" fillId="0" borderId="30" xfId="0" applyFont="1" applyBorder="1" applyAlignment="1" applyProtection="1">
      <alignment horizontal="left" vertical="center"/>
    </xf>
    <xf numFmtId="0" fontId="59" fillId="0" borderId="31" xfId="0" applyFont="1" applyBorder="1" applyAlignment="1" applyProtection="1">
      <alignment horizontal="left" vertical="center"/>
    </xf>
    <xf numFmtId="0" fontId="58" fillId="0" borderId="40" xfId="0" applyFont="1" applyBorder="1" applyAlignment="1" applyProtection="1">
      <alignment horizontal="left" vertical="center" wrapText="1"/>
    </xf>
    <xf numFmtId="0" fontId="58" fillId="0" borderId="41" xfId="0" applyFont="1" applyBorder="1" applyAlignment="1" applyProtection="1">
      <alignment horizontal="left" vertical="center" wrapText="1"/>
    </xf>
    <xf numFmtId="0" fontId="58" fillId="0" borderId="42" xfId="0" applyFont="1" applyBorder="1" applyAlignment="1" applyProtection="1">
      <alignment horizontal="left" vertical="center" wrapText="1"/>
    </xf>
    <xf numFmtId="0" fontId="58" fillId="0" borderId="160" xfId="0" applyFont="1" applyBorder="1" applyAlignment="1" applyProtection="1">
      <alignment horizontal="left" vertical="center" wrapText="1"/>
    </xf>
    <xf numFmtId="0" fontId="58" fillId="0" borderId="157" xfId="0" applyFont="1" applyBorder="1" applyAlignment="1" applyProtection="1">
      <alignment horizontal="left" vertical="center" wrapText="1"/>
    </xf>
    <xf numFmtId="0" fontId="58" fillId="0" borderId="159" xfId="0" applyFont="1" applyBorder="1" applyAlignment="1" applyProtection="1">
      <alignment horizontal="left" vertical="center" wrapText="1"/>
    </xf>
    <xf numFmtId="2" fontId="63" fillId="25" borderId="0" xfId="0" applyNumberFormat="1" applyFont="1" applyFill="1" applyAlignment="1" applyProtection="1">
      <alignment horizontal="center" vertical="center" shrinkToFit="1"/>
    </xf>
    <xf numFmtId="0" fontId="47" fillId="25" borderId="62" xfId="0" applyFont="1" applyFill="1" applyBorder="1" applyAlignment="1">
      <alignment horizontal="left" vertical="center" wrapText="1"/>
    </xf>
    <xf numFmtId="0" fontId="47" fillId="25" borderId="108" xfId="0" applyFont="1" applyFill="1" applyBorder="1" applyAlignment="1">
      <alignment horizontal="left" vertical="center" wrapText="1"/>
    </xf>
    <xf numFmtId="0" fontId="47" fillId="25" borderId="58" xfId="0" applyFont="1" applyFill="1" applyBorder="1" applyAlignment="1">
      <alignment horizontal="left" vertical="center" wrapText="1"/>
    </xf>
    <xf numFmtId="0" fontId="47" fillId="25" borderId="84" xfId="0" applyFont="1" applyFill="1" applyBorder="1" applyAlignment="1">
      <alignment horizontal="left" vertical="center" wrapTex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57" xfId="34" applyNumberFormat="1" applyFont="1" applyFill="1" applyBorder="1" applyAlignment="1" applyProtection="1">
      <alignment horizontal="right" vertical="center"/>
      <protection locked="0"/>
    </xf>
    <xf numFmtId="181" fontId="0" fillId="27" borderId="159" xfId="34" applyNumberFormat="1" applyFont="1" applyFill="1" applyBorder="1" applyAlignment="1" applyProtection="1">
      <alignment horizontal="right" vertical="center"/>
      <protection locked="0"/>
    </xf>
    <xf numFmtId="0" fontId="47" fillId="25" borderId="14" xfId="0" applyFont="1" applyFill="1" applyBorder="1" applyAlignment="1" applyProtection="1">
      <alignment horizontal="left" vertical="center" wrapText="1"/>
    </xf>
    <xf numFmtId="0" fontId="47" fillId="25" borderId="20" xfId="0" applyFont="1" applyFill="1" applyBorder="1" applyAlignment="1" applyProtection="1">
      <alignment horizontal="left" vertical="center" wrapText="1"/>
    </xf>
    <xf numFmtId="0" fontId="47" fillId="25" borderId="32" xfId="0" applyFont="1" applyFill="1" applyBorder="1" applyAlignment="1" applyProtection="1">
      <alignment horizontal="left" vertical="center" wrapText="1"/>
    </xf>
    <xf numFmtId="0" fontId="47" fillId="25" borderId="0" xfId="0" applyFont="1" applyFill="1" applyAlignment="1" applyProtection="1">
      <alignment horizontal="left" vertical="center" wrapText="1"/>
    </xf>
    <xf numFmtId="0" fontId="47" fillId="25" borderId="17" xfId="0" applyFont="1" applyFill="1" applyBorder="1" applyAlignment="1" applyProtection="1">
      <alignment horizontal="left" vertical="center" wrapText="1"/>
    </xf>
    <xf numFmtId="0" fontId="47" fillId="25" borderId="18" xfId="0" applyFont="1" applyFill="1" applyBorder="1" applyAlignment="1" applyProtection="1">
      <alignment horizontal="left" vertical="center" wrapText="1"/>
    </xf>
    <xf numFmtId="0" fontId="46" fillId="0" borderId="25" xfId="0" applyFont="1" applyBorder="1" applyAlignment="1" applyProtection="1">
      <alignment horizontal="left" vertical="center" wrapText="1"/>
    </xf>
    <xf numFmtId="0" fontId="46" fillId="0" borderId="30" xfId="0" applyFont="1" applyBorder="1" applyAlignment="1" applyProtection="1">
      <alignment horizontal="left" vertical="center" wrapText="1"/>
    </xf>
    <xf numFmtId="0" fontId="46" fillId="0" borderId="31" xfId="0" applyFont="1" applyBorder="1" applyAlignment="1" applyProtection="1">
      <alignment horizontal="left" vertical="center" wrapText="1"/>
    </xf>
    <xf numFmtId="0" fontId="46" fillId="0" borderId="41" xfId="0" applyFont="1" applyBorder="1" applyAlignment="1" applyProtection="1">
      <alignment horizontal="left" vertical="center"/>
    </xf>
    <xf numFmtId="0" fontId="46" fillId="0" borderId="42" xfId="0" applyFont="1" applyBorder="1" applyAlignment="1" applyProtection="1">
      <alignment horizontal="left" vertical="center"/>
    </xf>
    <xf numFmtId="0" fontId="46" fillId="0" borderId="33" xfId="0" applyFont="1" applyBorder="1" applyAlignment="1" applyProtection="1">
      <alignment horizontal="left" vertical="center"/>
    </xf>
    <xf numFmtId="0" fontId="46" fillId="0" borderId="0" xfId="0" applyFont="1" applyAlignment="1" applyProtection="1">
      <alignment horizontal="left" vertical="center"/>
    </xf>
    <xf numFmtId="0" fontId="46" fillId="0" borderId="36" xfId="0" applyFont="1" applyBorder="1" applyAlignment="1" applyProtection="1">
      <alignment horizontal="left" vertical="center"/>
    </xf>
    <xf numFmtId="0" fontId="46" fillId="0" borderId="160" xfId="0" applyFont="1" applyBorder="1" applyAlignment="1" applyProtection="1">
      <alignment horizontal="left" vertical="center"/>
    </xf>
    <xf numFmtId="0" fontId="46" fillId="0" borderId="157" xfId="0" applyFont="1" applyBorder="1" applyAlignment="1" applyProtection="1">
      <alignment horizontal="left" vertical="center"/>
    </xf>
    <xf numFmtId="0" fontId="46" fillId="0" borderId="159" xfId="0" applyFont="1" applyBorder="1" applyAlignment="1" applyProtection="1">
      <alignment horizontal="left" vertical="center"/>
    </xf>
    <xf numFmtId="0" fontId="59" fillId="0" borderId="25" xfId="0" applyFont="1" applyBorder="1" applyAlignment="1" applyProtection="1">
      <alignment horizontal="left" vertical="center" wrapText="1"/>
    </xf>
    <xf numFmtId="0" fontId="59" fillId="0" borderId="30" xfId="0" applyFont="1" applyBorder="1" applyAlignment="1" applyProtection="1">
      <alignment horizontal="left" vertical="center" wrapText="1"/>
    </xf>
    <xf numFmtId="0" fontId="59" fillId="0" borderId="31" xfId="0" applyFont="1" applyBorder="1" applyAlignment="1" applyProtection="1">
      <alignment horizontal="left" vertical="center" wrapText="1"/>
    </xf>
    <xf numFmtId="0" fontId="47" fillId="25" borderId="49" xfId="0" applyFont="1" applyFill="1" applyBorder="1" applyAlignment="1">
      <alignment horizontal="left" vertical="center" wrapText="1"/>
    </xf>
    <xf numFmtId="0" fontId="47" fillId="25" borderId="49" xfId="0" applyFont="1" applyFill="1" applyBorder="1" applyAlignment="1">
      <alignment vertical="center" wrapText="1"/>
    </xf>
    <xf numFmtId="0" fontId="47" fillId="25" borderId="69" xfId="0" applyFont="1" applyFill="1" applyBorder="1" applyAlignment="1">
      <alignment horizontal="left" vertical="center" wrapText="1"/>
    </xf>
    <xf numFmtId="0" fontId="54" fillId="25" borderId="54" xfId="0" applyFont="1" applyFill="1" applyBorder="1" applyAlignment="1" applyProtection="1">
      <alignment horizontal="left" vertical="center" wrapText="1"/>
    </xf>
    <xf numFmtId="0" fontId="54" fillId="25" borderId="35" xfId="0" applyFont="1" applyFill="1" applyBorder="1" applyAlignment="1" applyProtection="1">
      <alignment horizontal="left" vertical="center" wrapText="1"/>
    </xf>
    <xf numFmtId="0" fontId="57"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1" fillId="25" borderId="20" xfId="0" applyFont="1" applyFill="1" applyBorder="1" applyAlignment="1" applyProtection="1">
      <alignment horizontal="left" vertical="center"/>
    </xf>
    <xf numFmtId="0" fontId="51" fillId="25" borderId="15" xfId="0" applyFont="1" applyFill="1" applyBorder="1" applyAlignment="1" applyProtection="1">
      <alignment horizontal="left" vertical="center"/>
    </xf>
    <xf numFmtId="0" fontId="50" fillId="25" borderId="0" xfId="0" applyFont="1" applyFill="1" applyAlignment="1" applyProtection="1">
      <alignment horizontal="left" vertical="center" wrapText="1"/>
    </xf>
    <xf numFmtId="0" fontId="50" fillId="25" borderId="0" xfId="0" applyFont="1" applyFill="1" applyAlignment="1" applyProtection="1">
      <alignment horizontal="left" vertical="center"/>
    </xf>
    <xf numFmtId="0" fontId="45" fillId="25" borderId="35" xfId="0" applyFont="1" applyFill="1" applyBorder="1" applyAlignment="1" applyProtection="1">
      <alignment horizontal="left" vertical="center" wrapText="1"/>
    </xf>
    <xf numFmtId="0" fontId="51" fillId="25" borderId="35" xfId="0" applyFont="1" applyFill="1" applyBorder="1" applyAlignment="1" applyProtection="1">
      <alignment horizontal="left" vertical="center" wrapText="1"/>
    </xf>
    <xf numFmtId="0" fontId="51" fillId="25" borderId="11" xfId="0" applyFont="1" applyFill="1" applyBorder="1" applyAlignment="1" applyProtection="1">
      <alignment horizontal="left" vertical="center" wrapText="1"/>
    </xf>
    <xf numFmtId="176" fontId="34" fillId="25" borderId="14" xfId="0" applyNumberFormat="1" applyFont="1" applyFill="1" applyBorder="1" applyProtection="1">
      <alignment vertical="center"/>
    </xf>
    <xf numFmtId="176" fontId="34" fillId="25" borderId="20" xfId="0" applyNumberFormat="1" applyFont="1" applyFill="1" applyBorder="1" applyProtection="1">
      <alignment vertical="center"/>
    </xf>
    <xf numFmtId="0" fontId="51" fillId="25" borderId="35" xfId="0" applyFont="1" applyFill="1" applyBorder="1" applyAlignment="1" applyProtection="1">
      <alignment horizontal="left" vertical="center"/>
    </xf>
    <xf numFmtId="0" fontId="51" fillId="25" borderId="11" xfId="0" applyFont="1" applyFill="1" applyBorder="1" applyAlignment="1" applyProtection="1">
      <alignment horizontal="left" vertical="center"/>
    </xf>
    <xf numFmtId="0" fontId="47" fillId="25" borderId="71" xfId="0" applyFont="1" applyFill="1" applyBorder="1" applyAlignment="1">
      <alignment horizontal="left" vertical="center" wrapText="1"/>
    </xf>
    <xf numFmtId="0" fontId="45" fillId="0" borderId="14" xfId="0" applyFont="1" applyBorder="1" applyAlignment="1" applyProtection="1">
      <alignment horizontal="left" vertical="center" wrapText="1"/>
    </xf>
    <xf numFmtId="0" fontId="45" fillId="0" borderId="20" xfId="0" applyFont="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32" xfId="0" applyFont="1" applyBorder="1" applyAlignment="1" applyProtection="1">
      <alignment horizontal="left" vertical="center" wrapText="1"/>
    </xf>
    <xf numFmtId="0" fontId="45" fillId="0" borderId="0" xfId="0" applyFont="1" applyAlignment="1" applyProtection="1">
      <alignment horizontal="left" vertical="center" wrapText="1"/>
    </xf>
    <xf numFmtId="0" fontId="45" fillId="0" borderId="36" xfId="0" applyFont="1" applyBorder="1" applyAlignment="1" applyProtection="1">
      <alignment horizontal="left" vertical="center" wrapText="1"/>
    </xf>
    <xf numFmtId="0" fontId="45" fillId="0" borderId="17" xfId="0" applyFont="1" applyBorder="1" applyAlignment="1" applyProtection="1">
      <alignment horizontal="left" vertical="center" wrapText="1"/>
    </xf>
    <xf numFmtId="0" fontId="45" fillId="0" borderId="18" xfId="0" applyFont="1" applyBorder="1" applyAlignment="1" applyProtection="1">
      <alignment horizontal="left" vertical="center" wrapText="1"/>
    </xf>
    <xf numFmtId="0" fontId="45" fillId="0" borderId="80" xfId="0" applyFont="1" applyBorder="1" applyAlignment="1" applyProtection="1">
      <alignment horizontal="left" vertical="center" wrapText="1"/>
    </xf>
    <xf numFmtId="0" fontId="47" fillId="25" borderId="58" xfId="0" applyFont="1" applyFill="1" applyBorder="1" applyAlignment="1">
      <alignment vertical="center" wrapText="1"/>
    </xf>
    <xf numFmtId="0" fontId="51" fillId="25" borderId="12" xfId="0" applyFont="1" applyFill="1" applyBorder="1" applyAlignment="1" applyProtection="1">
      <alignment horizontal="left" vertical="center"/>
    </xf>
    <xf numFmtId="0" fontId="67" fillId="25" borderId="0" xfId="0" applyFont="1" applyFill="1" applyAlignment="1" applyProtection="1">
      <alignment horizontal="left" vertical="center" wrapText="1"/>
    </xf>
    <xf numFmtId="0" fontId="54" fillId="25" borderId="0" xfId="0" applyFont="1" applyFill="1" applyAlignment="1" applyProtection="1">
      <alignment horizontal="center" vertical="center" shrinkToFit="1"/>
    </xf>
    <xf numFmtId="0" fontId="45" fillId="25" borderId="99" xfId="0" applyFont="1" applyFill="1" applyBorder="1" applyAlignment="1" applyProtection="1">
      <alignment vertical="center" shrinkToFit="1"/>
    </xf>
    <xf numFmtId="0" fontId="45" fillId="25" borderId="100" xfId="0" applyFont="1" applyFill="1" applyBorder="1" applyAlignment="1" applyProtection="1">
      <alignment vertical="center" shrinkToFit="1"/>
    </xf>
    <xf numFmtId="0" fontId="101" fillId="0" borderId="183" xfId="0" applyFont="1" applyBorder="1" applyAlignment="1" applyProtection="1">
      <alignment horizontal="center" vertical="center"/>
    </xf>
    <xf numFmtId="0" fontId="45" fillId="33" borderId="86" xfId="0" applyFont="1" applyFill="1" applyBorder="1" applyAlignment="1" applyProtection="1">
      <alignment horizontal="left" vertical="center" shrinkToFit="1"/>
      <protection locked="0"/>
    </xf>
    <xf numFmtId="0" fontId="51" fillId="0" borderId="12" xfId="0" applyFont="1" applyBorder="1" applyAlignment="1" applyProtection="1">
      <alignment horizontal="left" vertical="center"/>
    </xf>
    <xf numFmtId="0" fontId="51" fillId="0" borderId="35" xfId="0" applyFont="1" applyBorder="1" applyAlignment="1" applyProtection="1">
      <alignment horizontal="left" vertical="center"/>
    </xf>
    <xf numFmtId="0" fontId="51" fillId="0" borderId="11" xfId="0" applyFont="1" applyBorder="1" applyAlignment="1" applyProtection="1">
      <alignment horizontal="left" vertical="center"/>
    </xf>
    <xf numFmtId="0" fontId="45" fillId="0" borderId="12" xfId="0" applyFont="1" applyBorder="1" applyAlignment="1" applyProtection="1">
      <alignment horizontal="left" vertical="center" wrapText="1"/>
    </xf>
    <xf numFmtId="0" fontId="51" fillId="0" borderId="35" xfId="0" applyFont="1" applyBorder="1" applyAlignment="1" applyProtection="1">
      <alignment horizontal="left" vertical="center" wrapText="1"/>
    </xf>
    <xf numFmtId="0" fontId="51" fillId="0" borderId="11" xfId="0" applyFont="1" applyBorder="1" applyAlignment="1" applyProtection="1">
      <alignment horizontal="left" vertical="center" wrapText="1"/>
    </xf>
    <xf numFmtId="0" fontId="46" fillId="0" borderId="25" xfId="0" applyFont="1" applyBorder="1" applyAlignment="1" applyProtection="1">
      <alignment horizontal="left" vertical="center"/>
    </xf>
    <xf numFmtId="0" fontId="46" fillId="0" borderId="30" xfId="0" applyFont="1" applyBorder="1" applyAlignment="1" applyProtection="1">
      <alignment horizontal="left" vertical="center"/>
    </xf>
    <xf numFmtId="0" fontId="46" fillId="0" borderId="31" xfId="0" applyFont="1" applyBorder="1" applyAlignment="1" applyProtection="1">
      <alignment horizontal="left" vertical="center"/>
    </xf>
    <xf numFmtId="0" fontId="45" fillId="0" borderId="103" xfId="0" applyFont="1" applyBorder="1" applyAlignment="1" applyProtection="1">
      <alignment horizontal="left" vertical="center"/>
    </xf>
    <xf numFmtId="0" fontId="45" fillId="0" borderId="23" xfId="0" applyFont="1" applyBorder="1" applyAlignment="1" applyProtection="1">
      <alignment horizontal="left" vertical="center"/>
    </xf>
    <xf numFmtId="0" fontId="45" fillId="0" borderId="19" xfId="0" applyFont="1" applyBorder="1" applyAlignment="1" applyProtection="1">
      <alignment horizontal="left" vertical="center"/>
    </xf>
    <xf numFmtId="0" fontId="51" fillId="25" borderId="23" xfId="0" applyFont="1" applyFill="1" applyBorder="1" applyAlignment="1" applyProtection="1">
      <alignment horizontal="center" vertical="center"/>
    </xf>
    <xf numFmtId="0" fontId="51" fillId="33" borderId="18" xfId="0" applyFont="1" applyFill="1" applyBorder="1" applyAlignment="1" applyProtection="1">
      <alignment horizontal="center" vertical="center" shrinkToFit="1"/>
      <protection locked="0"/>
    </xf>
    <xf numFmtId="0" fontId="51" fillId="33" borderId="103" xfId="0" applyFont="1" applyFill="1" applyBorder="1" applyAlignment="1" applyProtection="1">
      <alignment horizontal="center" vertical="center"/>
      <protection locked="0"/>
    </xf>
    <xf numFmtId="0" fontId="51" fillId="33" borderId="106" xfId="0" applyFont="1" applyFill="1" applyBorder="1" applyAlignment="1" applyProtection="1">
      <alignment horizontal="center" vertical="center"/>
      <protection locked="0"/>
    </xf>
    <xf numFmtId="0" fontId="51" fillId="0" borderId="76" xfId="0" applyFont="1" applyBorder="1" applyAlignment="1" applyProtection="1">
      <alignment horizontal="center" vertical="center"/>
    </xf>
    <xf numFmtId="0" fontId="51" fillId="0" borderId="106" xfId="0" applyFont="1" applyBorder="1" applyAlignment="1" applyProtection="1">
      <alignment horizontal="center" vertical="center"/>
    </xf>
    <xf numFmtId="0" fontId="47" fillId="0" borderId="12" xfId="0" applyFont="1" applyBorder="1" applyAlignment="1" applyProtection="1">
      <alignment vertical="center" wrapText="1"/>
    </xf>
    <xf numFmtId="0" fontId="47" fillId="0" borderId="35" xfId="0" applyFont="1" applyBorder="1" applyAlignment="1" applyProtection="1">
      <alignment vertical="center" wrapText="1"/>
    </xf>
    <xf numFmtId="0" fontId="57" fillId="33" borderId="0" xfId="0" applyFont="1" applyFill="1" applyAlignment="1" applyProtection="1">
      <alignment horizontal="center" vertical="center" shrinkToFit="1"/>
      <protection locked="0"/>
    </xf>
    <xf numFmtId="0" fontId="45" fillId="0" borderId="12" xfId="0" applyFont="1" applyBorder="1" applyAlignment="1" applyProtection="1">
      <alignment horizontal="left" vertical="center"/>
    </xf>
    <xf numFmtId="0" fontId="45" fillId="0" borderId="35" xfId="0" applyFont="1" applyBorder="1" applyAlignment="1" applyProtection="1">
      <alignment horizontal="left" vertical="center"/>
    </xf>
    <xf numFmtId="0" fontId="45" fillId="0" borderId="11" xfId="0" applyFont="1" applyBorder="1" applyAlignment="1" applyProtection="1">
      <alignment horizontal="left" vertical="center"/>
    </xf>
    <xf numFmtId="0" fontId="51" fillId="25" borderId="106" xfId="0" applyFont="1" applyFill="1" applyBorder="1" applyAlignment="1" applyProtection="1">
      <alignment horizontal="center" vertical="center"/>
    </xf>
    <xf numFmtId="0" fontId="47" fillId="25" borderId="0" xfId="0" applyFont="1" applyFill="1" applyAlignment="1" applyProtection="1">
      <alignment horizontal="left" vertical="top" wrapText="1"/>
    </xf>
    <xf numFmtId="0" fontId="51" fillId="0" borderId="14" xfId="0" applyFont="1" applyBorder="1" applyAlignment="1" applyProtection="1">
      <alignment horizontal="left" vertical="center"/>
    </xf>
    <xf numFmtId="0" fontId="51" fillId="0" borderId="20" xfId="0" applyFont="1" applyBorder="1" applyAlignment="1" applyProtection="1">
      <alignment horizontal="left" vertical="center"/>
    </xf>
    <xf numFmtId="0" fontId="51" fillId="0" borderId="37" xfId="0" applyFont="1" applyBorder="1" applyAlignment="1" applyProtection="1">
      <alignment horizontal="left" vertical="center"/>
    </xf>
    <xf numFmtId="0" fontId="45" fillId="0" borderId="12" xfId="0" applyFont="1" applyBorder="1" applyAlignment="1" applyProtection="1">
      <alignment horizontal="center" vertical="center"/>
    </xf>
    <xf numFmtId="0" fontId="45" fillId="0" borderId="35" xfId="0" applyFont="1" applyBorder="1" applyAlignment="1" applyProtection="1">
      <alignment horizontal="center" vertical="center"/>
    </xf>
    <xf numFmtId="0" fontId="51" fillId="0" borderId="64" xfId="0" applyFont="1" applyBorder="1" applyAlignment="1" applyProtection="1">
      <alignment horizontal="left" vertical="center"/>
    </xf>
    <xf numFmtId="0" fontId="82" fillId="0" borderId="41" xfId="0" applyFont="1" applyBorder="1" applyAlignment="1" applyProtection="1">
      <alignment horizontal="left" vertical="center" wrapText="1"/>
    </xf>
    <xf numFmtId="0" fontId="82" fillId="0" borderId="42" xfId="0" applyFont="1" applyBorder="1" applyAlignment="1" applyProtection="1">
      <alignment horizontal="left" vertical="center" wrapText="1"/>
    </xf>
    <xf numFmtId="0" fontId="82" fillId="0" borderId="160" xfId="0" applyFont="1" applyBorder="1" applyAlignment="1" applyProtection="1">
      <alignment horizontal="left" vertical="center" wrapText="1"/>
    </xf>
    <xf numFmtId="0" fontId="82" fillId="0" borderId="157" xfId="0" applyFont="1" applyBorder="1" applyAlignment="1" applyProtection="1">
      <alignment horizontal="left" vertical="center" wrapText="1"/>
    </xf>
    <xf numFmtId="0" fontId="82" fillId="0" borderId="159" xfId="0" applyFont="1" applyBorder="1" applyAlignment="1" applyProtection="1">
      <alignment horizontal="left" vertical="center" wrapText="1"/>
    </xf>
    <xf numFmtId="0" fontId="45" fillId="0" borderId="106" xfId="0" applyFont="1" applyBorder="1" applyAlignment="1" applyProtection="1">
      <alignment horizontal="left" vertical="center"/>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57" fillId="0" borderId="12" xfId="0" applyFont="1" applyBorder="1" applyAlignment="1" applyProtection="1">
      <alignment horizontal="left" vertical="center"/>
    </xf>
    <xf numFmtId="0" fontId="57" fillId="0" borderId="35" xfId="0" applyFont="1" applyBorder="1" applyAlignment="1" applyProtection="1">
      <alignment horizontal="left" vertical="center"/>
    </xf>
    <xf numFmtId="0" fontId="57" fillId="0" borderId="11" xfId="0" applyFont="1" applyBorder="1" applyAlignment="1" applyProtection="1">
      <alignment horizontal="left" vertical="center"/>
    </xf>
    <xf numFmtId="0" fontId="30" fillId="0" borderId="129" xfId="0" quotePrefix="1" applyFont="1" applyBorder="1" applyAlignment="1" applyProtection="1">
      <alignment horizontal="center" vertical="center"/>
    </xf>
    <xf numFmtId="0" fontId="57" fillId="0" borderId="170" xfId="0" applyFont="1" applyBorder="1" applyAlignment="1" applyProtection="1">
      <alignment horizontal="center" vertical="center"/>
    </xf>
    <xf numFmtId="0" fontId="57" fillId="0" borderId="48" xfId="0" applyFont="1" applyBorder="1" applyAlignment="1" applyProtection="1">
      <alignment horizontal="left" vertical="center"/>
    </xf>
    <xf numFmtId="0" fontId="57" fillId="0" borderId="169" xfId="0" applyFont="1" applyBorder="1" applyAlignment="1" applyProtection="1">
      <alignment horizontal="left" vertical="center"/>
    </xf>
    <xf numFmtId="0" fontId="57" fillId="0" borderId="170" xfId="0" applyFont="1" applyBorder="1" applyAlignment="1" applyProtection="1">
      <alignment horizontal="left" vertical="center"/>
    </xf>
    <xf numFmtId="0" fontId="57" fillId="0" borderId="171" xfId="0" applyFont="1" applyBorder="1" applyAlignment="1" applyProtection="1">
      <alignment horizontal="left" vertical="center"/>
    </xf>
    <xf numFmtId="0" fontId="57" fillId="0" borderId="48" xfId="0" applyFont="1" applyBorder="1" applyAlignment="1" applyProtection="1">
      <alignment horizontal="left" vertical="center" wrapText="1"/>
    </xf>
    <xf numFmtId="0" fontId="57" fillId="0" borderId="169" xfId="0" applyFont="1" applyBorder="1" applyAlignment="1" applyProtection="1">
      <alignment horizontal="left" vertical="center" wrapText="1"/>
    </xf>
    <xf numFmtId="0" fontId="62" fillId="30" borderId="25" xfId="0" applyFont="1" applyFill="1" applyBorder="1" applyAlignment="1" applyProtection="1">
      <alignment horizontal="center" vertical="center" wrapText="1"/>
    </xf>
    <xf numFmtId="0" fontId="62" fillId="30" borderId="30" xfId="0" applyFont="1" applyFill="1" applyBorder="1" applyAlignment="1" applyProtection="1">
      <alignment horizontal="center" vertical="center" wrapText="1"/>
    </xf>
    <xf numFmtId="0" fontId="62" fillId="30" borderId="31" xfId="0" applyFont="1" applyFill="1" applyBorder="1" applyAlignment="1" applyProtection="1">
      <alignment horizontal="center" vertical="center" wrapText="1"/>
    </xf>
    <xf numFmtId="49" fontId="50" fillId="0" borderId="0" xfId="0" applyNumberFormat="1" applyFont="1" applyAlignment="1" applyProtection="1">
      <alignment horizontal="left" vertical="center"/>
    </xf>
    <xf numFmtId="0" fontId="45" fillId="25" borderId="0" xfId="0" applyFont="1" applyFill="1" applyAlignment="1" applyProtection="1">
      <alignment horizontal="left" vertical="top" wrapText="1"/>
    </xf>
    <xf numFmtId="0" fontId="50" fillId="25" borderId="25" xfId="0" applyFont="1" applyFill="1" applyBorder="1" applyAlignment="1" applyProtection="1">
      <alignment horizontal="left" vertical="center" wrapText="1"/>
    </xf>
    <xf numFmtId="0" fontId="50" fillId="25" borderId="30" xfId="0" applyFont="1" applyFill="1" applyBorder="1" applyAlignment="1" applyProtection="1">
      <alignment horizontal="left" vertical="center" wrapText="1"/>
    </xf>
    <xf numFmtId="0" fontId="50" fillId="25" borderId="31" xfId="0" applyFont="1" applyFill="1" applyBorder="1" applyAlignment="1" applyProtection="1">
      <alignment horizontal="left" vertical="center" wrapText="1"/>
    </xf>
    <xf numFmtId="0" fontId="43" fillId="25" borderId="10" xfId="0" applyFont="1" applyFill="1" applyBorder="1" applyAlignment="1" applyProtection="1">
      <alignment horizontal="center" vertical="center"/>
    </xf>
    <xf numFmtId="0" fontId="51" fillId="33" borderId="23" xfId="0" applyFont="1" applyFill="1" applyBorder="1" applyAlignment="1" applyProtection="1">
      <alignment horizontal="center" vertical="center"/>
      <protection locked="0"/>
    </xf>
    <xf numFmtId="181" fontId="52" fillId="0" borderId="14" xfId="34" applyNumberFormat="1" applyFont="1" applyFill="1" applyBorder="1" applyAlignment="1" applyProtection="1">
      <alignment horizontal="right" vertical="center"/>
    </xf>
    <xf numFmtId="181" fontId="52" fillId="0" borderId="20" xfId="34" applyNumberFormat="1" applyFont="1" applyFill="1" applyBorder="1" applyAlignment="1" applyProtection="1">
      <alignment horizontal="right" vertical="center"/>
    </xf>
    <xf numFmtId="181" fontId="52" fillId="0" borderId="136" xfId="34" applyNumberFormat="1" applyFont="1" applyFill="1" applyBorder="1" applyAlignment="1" applyProtection="1">
      <alignment horizontal="right" vertical="center"/>
    </xf>
    <xf numFmtId="0" fontId="51" fillId="25" borderId="83" xfId="0" applyFont="1" applyFill="1" applyBorder="1" applyAlignment="1" applyProtection="1">
      <alignment horizontal="center" vertical="center"/>
    </xf>
    <xf numFmtId="0" fontId="51" fillId="25" borderId="58" xfId="0" applyFont="1" applyFill="1" applyBorder="1" applyAlignment="1" applyProtection="1">
      <alignment horizontal="center" vertical="center"/>
    </xf>
    <xf numFmtId="0" fontId="51" fillId="25" borderId="59" xfId="0" applyFont="1" applyFill="1" applyBorder="1" applyAlignment="1" applyProtection="1">
      <alignment horizontal="center" vertical="center"/>
    </xf>
    <xf numFmtId="0" fontId="51" fillId="25" borderId="58" xfId="0" applyFont="1" applyFill="1" applyBorder="1" applyAlignment="1" applyProtection="1">
      <alignment horizontal="left" vertical="center"/>
    </xf>
    <xf numFmtId="0" fontId="51" fillId="25" borderId="59" xfId="0" applyFont="1" applyFill="1" applyBorder="1" applyAlignment="1" applyProtection="1">
      <alignment horizontal="left" vertical="center"/>
    </xf>
    <xf numFmtId="0" fontId="51" fillId="25" borderId="18" xfId="0" applyFont="1" applyFill="1" applyBorder="1" applyAlignment="1" applyProtection="1">
      <alignment horizontal="left" vertical="center" wrapText="1"/>
    </xf>
    <xf numFmtId="0" fontId="51" fillId="25" borderId="19" xfId="0" applyFont="1" applyFill="1" applyBorder="1" applyAlignment="1" applyProtection="1">
      <alignment horizontal="left" vertical="center" wrapText="1"/>
    </xf>
    <xf numFmtId="0" fontId="51" fillId="25" borderId="17" xfId="0" applyFont="1" applyFill="1" applyBorder="1" applyAlignment="1" applyProtection="1">
      <alignment horizontal="center" vertical="center"/>
    </xf>
    <xf numFmtId="0" fontId="51" fillId="25" borderId="18" xfId="0" applyFont="1" applyFill="1" applyBorder="1" applyAlignment="1" applyProtection="1">
      <alignment horizontal="center" vertical="center"/>
    </xf>
    <xf numFmtId="0" fontId="51" fillId="25" borderId="19" xfId="0" applyFont="1" applyFill="1" applyBorder="1" applyAlignment="1" applyProtection="1">
      <alignment horizontal="center" vertical="center"/>
    </xf>
    <xf numFmtId="0" fontId="60" fillId="0" borderId="11" xfId="0" applyFont="1" applyBorder="1" applyAlignment="1" applyProtection="1">
      <alignment horizontal="left" vertical="center" wrapText="1"/>
    </xf>
    <xf numFmtId="0" fontId="60" fillId="0" borderId="10" xfId="0" applyFont="1" applyBorder="1" applyAlignment="1" applyProtection="1">
      <alignment horizontal="left" vertical="center" wrapText="1"/>
    </xf>
    <xf numFmtId="0" fontId="49" fillId="25" borderId="0" xfId="0" applyFont="1" applyFill="1" applyAlignment="1" applyProtection="1">
      <alignment horizontal="center" vertical="center"/>
    </xf>
    <xf numFmtId="0" fontId="30" fillId="25" borderId="0" xfId="0" applyFont="1" applyFill="1" applyAlignment="1" applyProtection="1">
      <alignment horizontal="left" vertical="top" wrapText="1"/>
    </xf>
    <xf numFmtId="0" fontId="51" fillId="25" borderId="69" xfId="0" applyFont="1" applyFill="1" applyBorder="1" applyProtection="1">
      <alignment vertical="center"/>
    </xf>
    <xf numFmtId="0" fontId="51" fillId="25" borderId="32" xfId="0" applyFont="1" applyFill="1" applyBorder="1" applyAlignment="1" applyProtection="1">
      <alignment horizontal="center" vertical="center" wrapText="1"/>
    </xf>
    <xf numFmtId="0" fontId="51" fillId="25" borderId="0" xfId="0" applyFont="1" applyFill="1" applyAlignment="1" applyProtection="1">
      <alignment horizontal="center" vertical="center" wrapText="1"/>
    </xf>
    <xf numFmtId="0" fontId="51" fillId="25" borderId="16" xfId="0" applyFont="1" applyFill="1" applyBorder="1" applyAlignment="1" applyProtection="1">
      <alignment horizontal="center" vertical="center" wrapText="1"/>
    </xf>
    <xf numFmtId="0" fontId="51" fillId="25" borderId="10" xfId="0" applyFont="1" applyFill="1" applyBorder="1" applyAlignment="1" applyProtection="1">
      <alignment horizontal="center" vertical="center"/>
    </xf>
    <xf numFmtId="0" fontId="57" fillId="25" borderId="35" xfId="0" applyFont="1" applyFill="1" applyBorder="1" applyAlignment="1" applyProtection="1">
      <alignment horizontal="left" vertical="center" wrapText="1"/>
    </xf>
    <xf numFmtId="0" fontId="57" fillId="25" borderId="35" xfId="0" applyFont="1" applyFill="1" applyBorder="1" applyAlignment="1" applyProtection="1">
      <alignment horizontal="left" vertical="center"/>
    </xf>
    <xf numFmtId="0" fontId="51" fillId="25" borderId="18" xfId="0" applyFont="1" applyFill="1" applyBorder="1" applyAlignment="1" applyProtection="1">
      <alignment horizontal="left" vertical="center"/>
    </xf>
    <xf numFmtId="0" fontId="51" fillId="25" borderId="19" xfId="0" applyFont="1" applyFill="1" applyBorder="1" applyAlignment="1" applyProtection="1">
      <alignment horizontal="left" vertical="center"/>
    </xf>
    <xf numFmtId="0" fontId="45" fillId="30" borderId="12" xfId="0" applyFont="1" applyFill="1" applyBorder="1" applyAlignment="1" applyProtection="1">
      <alignment horizontal="left" vertical="center"/>
    </xf>
    <xf numFmtId="0" fontId="45" fillId="30" borderId="35" xfId="0" applyFont="1" applyFill="1" applyBorder="1" applyAlignment="1" applyProtection="1">
      <alignment horizontal="left" vertical="center"/>
    </xf>
    <xf numFmtId="0" fontId="45" fillId="30" borderId="11" xfId="0" applyFont="1" applyFill="1" applyBorder="1" applyAlignment="1" applyProtection="1">
      <alignment horizontal="left" vertical="center"/>
    </xf>
    <xf numFmtId="0" fontId="46" fillId="30" borderId="109" xfId="0" applyFont="1" applyFill="1" applyBorder="1" applyAlignment="1" applyProtection="1">
      <alignment horizontal="center" vertical="center"/>
    </xf>
    <xf numFmtId="0" fontId="46" fillId="30" borderId="154" xfId="0" applyFont="1" applyFill="1" applyBorder="1" applyAlignment="1" applyProtection="1">
      <alignment horizontal="center" vertical="center"/>
    </xf>
    <xf numFmtId="0" fontId="57" fillId="25" borderId="11" xfId="0" applyFont="1" applyFill="1" applyBorder="1" applyAlignment="1" applyProtection="1">
      <alignment horizontal="left" vertical="center" wrapText="1"/>
    </xf>
    <xf numFmtId="181" fontId="52" fillId="33" borderId="25" xfId="34" applyNumberFormat="1" applyFont="1" applyFill="1" applyBorder="1" applyAlignment="1" applyProtection="1">
      <alignment horizontal="right" vertical="center"/>
      <protection locked="0"/>
    </xf>
    <xf numFmtId="181" fontId="52" fillId="33" borderId="30" xfId="34" applyNumberFormat="1" applyFont="1" applyFill="1" applyBorder="1" applyAlignment="1" applyProtection="1">
      <alignment horizontal="right" vertical="center"/>
      <protection locked="0"/>
    </xf>
    <xf numFmtId="181" fontId="52" fillId="33" borderId="31" xfId="34" applyNumberFormat="1" applyFont="1" applyFill="1" applyBorder="1" applyAlignment="1" applyProtection="1">
      <alignment horizontal="right" vertical="center"/>
      <protection locked="0"/>
    </xf>
    <xf numFmtId="0" fontId="51" fillId="25" borderId="191" xfId="0" applyFont="1" applyFill="1" applyBorder="1" applyAlignment="1" applyProtection="1">
      <alignment horizontal="left" vertical="center"/>
    </xf>
    <xf numFmtId="0" fontId="51" fillId="25" borderId="69" xfId="0" applyFont="1" applyFill="1" applyBorder="1" applyAlignment="1" applyProtection="1">
      <alignment horizontal="left" vertical="center"/>
    </xf>
    <xf numFmtId="0" fontId="51" fillId="25" borderId="192" xfId="0" applyFont="1" applyFill="1" applyBorder="1" applyAlignment="1" applyProtection="1">
      <alignment horizontal="left" vertical="center"/>
    </xf>
    <xf numFmtId="0" fontId="51" fillId="25" borderId="17" xfId="0" applyFont="1" applyFill="1" applyBorder="1" applyAlignment="1" applyProtection="1">
      <alignment horizontal="left" vertical="center"/>
    </xf>
    <xf numFmtId="0" fontId="51" fillId="25" borderId="14" xfId="0" applyFont="1" applyFill="1" applyBorder="1" applyAlignment="1" applyProtection="1">
      <alignment horizontal="center" vertical="center" wrapText="1"/>
    </xf>
    <xf numFmtId="0" fontId="51" fillId="25" borderId="20" xfId="0" applyFont="1" applyFill="1" applyBorder="1" applyAlignment="1" applyProtection="1">
      <alignment horizontal="center" vertical="center" wrapText="1"/>
    </xf>
    <xf numFmtId="0" fontId="51" fillId="25" borderId="15" xfId="0" applyFont="1" applyFill="1" applyBorder="1" applyAlignment="1" applyProtection="1">
      <alignment horizontal="center" vertical="center" wrapText="1"/>
    </xf>
    <xf numFmtId="0" fontId="51" fillId="25" borderId="83" xfId="0" applyFont="1" applyFill="1" applyBorder="1" applyAlignment="1" applyProtection="1">
      <alignment horizontal="center" vertical="center" wrapText="1"/>
    </xf>
    <xf numFmtId="0" fontId="51" fillId="25" borderId="58" xfId="0" applyFont="1" applyFill="1" applyBorder="1" applyAlignment="1" applyProtection="1">
      <alignment horizontal="center" vertical="center" wrapText="1"/>
    </xf>
    <xf numFmtId="0" fontId="51" fillId="25" borderId="59" xfId="0" applyFont="1" applyFill="1" applyBorder="1" applyAlignment="1" applyProtection="1">
      <alignment horizontal="center" vertical="center" wrapText="1"/>
    </xf>
    <xf numFmtId="0" fontId="51" fillId="25" borderId="11" xfId="0" applyFont="1" applyFill="1" applyBorder="1" applyAlignment="1" applyProtection="1">
      <alignment horizontal="center" vertical="center"/>
    </xf>
    <xf numFmtId="0" fontId="57" fillId="25" borderId="11" xfId="0" applyFont="1" applyFill="1" applyBorder="1" applyAlignment="1" applyProtection="1">
      <alignment horizontal="left" vertical="center"/>
    </xf>
    <xf numFmtId="181" fontId="52" fillId="0" borderId="12" xfId="34" applyNumberFormat="1" applyFont="1" applyFill="1" applyBorder="1" applyAlignment="1" applyProtection="1">
      <alignment horizontal="right" vertical="center"/>
    </xf>
    <xf numFmtId="181" fontId="52" fillId="0" borderId="35" xfId="34" applyNumberFormat="1" applyFont="1" applyFill="1" applyBorder="1" applyAlignment="1" applyProtection="1">
      <alignment horizontal="right" vertical="center"/>
    </xf>
    <xf numFmtId="0" fontId="45" fillId="30" borderId="20" xfId="0" applyFont="1" applyFill="1" applyBorder="1" applyAlignment="1" applyProtection="1">
      <alignment horizontal="left" vertical="center"/>
    </xf>
    <xf numFmtId="0" fontId="51" fillId="25" borderId="12" xfId="0" applyFont="1" applyFill="1" applyBorder="1" applyAlignment="1" applyProtection="1">
      <alignment horizontal="center" vertical="center" shrinkToFit="1"/>
    </xf>
    <xf numFmtId="0" fontId="51" fillId="25" borderId="35" xfId="0" applyFont="1" applyFill="1" applyBorder="1" applyAlignment="1" applyProtection="1">
      <alignment horizontal="center" vertical="center" shrinkToFit="1"/>
    </xf>
    <xf numFmtId="0" fontId="51" fillId="25" borderId="11" xfId="0" applyFont="1" applyFill="1" applyBorder="1" applyAlignment="1" applyProtection="1">
      <alignment horizontal="center" vertical="center" shrinkToFit="1"/>
    </xf>
    <xf numFmtId="0" fontId="51" fillId="25" borderId="12" xfId="0" applyFont="1" applyFill="1" applyBorder="1" applyAlignment="1" applyProtection="1">
      <alignment horizontal="center" vertical="center"/>
    </xf>
    <xf numFmtId="0" fontId="51" fillId="25" borderId="35" xfId="0" applyFont="1" applyFill="1" applyBorder="1" applyAlignment="1" applyProtection="1">
      <alignment horizontal="center" vertical="center"/>
    </xf>
    <xf numFmtId="0" fontId="57" fillId="25" borderId="64"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3" fillId="25" borderId="0" xfId="0" applyFont="1" applyFill="1" applyAlignment="1" applyProtection="1">
      <alignment horizontal="center" vertical="center" shrinkToFit="1"/>
    </xf>
    <xf numFmtId="0" fontId="47" fillId="25" borderId="49" xfId="0" applyFont="1" applyFill="1" applyBorder="1" applyAlignment="1" applyProtection="1">
      <alignment horizontal="left" vertical="center"/>
    </xf>
    <xf numFmtId="0" fontId="47" fillId="25" borderId="52" xfId="0" applyFont="1" applyFill="1" applyBorder="1" applyAlignment="1" applyProtection="1">
      <alignment horizontal="left" vertical="center"/>
    </xf>
    <xf numFmtId="0" fontId="52" fillId="25" borderId="0" xfId="0" applyFont="1" applyFill="1" applyAlignment="1" applyProtection="1">
      <alignment horizontal="center" vertical="center"/>
    </xf>
    <xf numFmtId="0" fontId="66" fillId="25" borderId="0" xfId="0" applyFont="1" applyFill="1" applyAlignment="1" applyProtection="1">
      <alignment horizontal="center" vertical="center"/>
    </xf>
    <xf numFmtId="49" fontId="42" fillId="25" borderId="0" xfId="0" applyNumberFormat="1" applyFont="1" applyFill="1" applyProtection="1">
      <alignment vertical="center"/>
    </xf>
    <xf numFmtId="0" fontId="45" fillId="25" borderId="12" xfId="0" applyFont="1" applyFill="1" applyBorder="1" applyAlignment="1" applyProtection="1">
      <alignment horizontal="left" vertical="center" wrapText="1"/>
    </xf>
    <xf numFmtId="0" fontId="38" fillId="27" borderId="25" xfId="0" applyFont="1" applyFill="1" applyBorder="1" applyAlignment="1" applyProtection="1">
      <alignment horizontal="center" vertical="center" wrapText="1"/>
    </xf>
    <xf numFmtId="0" fontId="38" fillId="27" borderId="31" xfId="0" applyFont="1" applyFill="1" applyBorder="1" applyAlignment="1" applyProtection="1">
      <alignment horizontal="center" vertical="center" wrapText="1"/>
    </xf>
    <xf numFmtId="0" fontId="60" fillId="0" borderId="35" xfId="0" applyFont="1" applyBorder="1" applyAlignment="1" applyProtection="1">
      <alignment horizontal="left" vertical="center" wrapText="1"/>
    </xf>
    <xf numFmtId="0" fontId="45" fillId="33" borderId="13" xfId="0" applyFont="1" applyFill="1" applyBorder="1" applyAlignment="1" applyProtection="1">
      <alignment horizontal="center" vertical="center"/>
      <protection locked="0"/>
    </xf>
    <xf numFmtId="0" fontId="30" fillId="0" borderId="14" xfId="0" applyFont="1" applyBorder="1" applyAlignment="1" applyProtection="1">
      <alignment horizontal="center" vertical="center" wrapText="1" shrinkToFit="1"/>
    </xf>
    <xf numFmtId="0" fontId="30" fillId="0" borderId="20" xfId="0" applyFont="1" applyBorder="1" applyAlignment="1" applyProtection="1">
      <alignment horizontal="center" vertical="center" wrapText="1" shrinkToFit="1"/>
    </xf>
    <xf numFmtId="0" fontId="30" fillId="0" borderId="16" xfId="0" applyFont="1" applyBorder="1" applyAlignment="1" applyProtection="1">
      <alignment horizontal="center" vertical="center" wrapText="1" shrinkToFit="1"/>
    </xf>
    <xf numFmtId="0" fontId="30" fillId="0" borderId="155" xfId="0" applyFont="1" applyBorder="1" applyAlignment="1" applyProtection="1">
      <alignment horizontal="center" vertical="center" wrapText="1" shrinkToFit="1"/>
    </xf>
    <xf numFmtId="0" fontId="30" fillId="0" borderId="157" xfId="0" applyFont="1" applyBorder="1" applyAlignment="1" applyProtection="1">
      <alignment horizontal="center" vertical="center" wrapText="1" shrinkToFit="1"/>
    </xf>
    <xf numFmtId="0" fontId="30" fillId="0" borderId="156" xfId="0" applyFont="1" applyBorder="1" applyAlignment="1" applyProtection="1">
      <alignment horizontal="center" vertical="center" wrapText="1" shrinkToFit="1"/>
    </xf>
    <xf numFmtId="0" fontId="30" fillId="33" borderId="10" xfId="0" applyFont="1" applyFill="1" applyBorder="1" applyAlignment="1" applyProtection="1">
      <alignment horizontal="left" vertical="center" wrapText="1" shrinkToFit="1"/>
      <protection locked="0"/>
    </xf>
    <xf numFmtId="0" fontId="30" fillId="33" borderId="22" xfId="0" applyFont="1" applyFill="1" applyBorder="1" applyAlignment="1" applyProtection="1">
      <alignment horizontal="left" vertical="center" wrapText="1" shrinkToFit="1"/>
      <protection locked="0"/>
    </xf>
    <xf numFmtId="0" fontId="30" fillId="33" borderId="28" xfId="0" applyFont="1" applyFill="1" applyBorder="1" applyAlignment="1" applyProtection="1">
      <alignment horizontal="left" vertical="center" wrapText="1" shrinkToFit="1"/>
      <protection locked="0"/>
    </xf>
    <xf numFmtId="0" fontId="30" fillId="33" borderId="26" xfId="0" applyFont="1" applyFill="1" applyBorder="1" applyAlignment="1" applyProtection="1">
      <alignment horizontal="left" vertical="center" wrapText="1" shrinkToFit="1"/>
      <protection locked="0"/>
    </xf>
    <xf numFmtId="0" fontId="47" fillId="0" borderId="14" xfId="0" applyFont="1" applyBorder="1" applyAlignment="1" applyProtection="1">
      <alignment horizontal="left" vertical="center" wrapText="1"/>
    </xf>
    <xf numFmtId="0" fontId="47" fillId="0" borderId="20" xfId="0" applyFont="1" applyBorder="1" applyAlignment="1" applyProtection="1">
      <alignment horizontal="left" vertical="center" wrapText="1"/>
    </xf>
    <xf numFmtId="0" fontId="47" fillId="0" borderId="37" xfId="0" applyFont="1" applyBorder="1" applyAlignment="1" applyProtection="1">
      <alignment horizontal="left" vertical="center" wrapText="1"/>
    </xf>
    <xf numFmtId="0" fontId="47" fillId="0" borderId="17" xfId="0" applyFont="1" applyBorder="1" applyAlignment="1" applyProtection="1">
      <alignment horizontal="left" vertical="center" wrapText="1"/>
    </xf>
    <xf numFmtId="0" fontId="47" fillId="0" borderId="18" xfId="0" applyFont="1" applyBorder="1" applyAlignment="1" applyProtection="1">
      <alignment horizontal="left" vertical="center" wrapText="1"/>
    </xf>
    <xf numFmtId="0" fontId="47" fillId="0" borderId="80" xfId="0" applyFont="1" applyBorder="1" applyAlignment="1" applyProtection="1">
      <alignment horizontal="left" vertical="center" wrapText="1"/>
    </xf>
    <xf numFmtId="0" fontId="50" fillId="0" borderId="0" xfId="0" applyFont="1" applyAlignment="1" applyProtection="1">
      <alignment horizontal="left" vertical="top" wrapText="1"/>
    </xf>
    <xf numFmtId="0" fontId="30" fillId="0" borderId="15" xfId="0" applyFont="1" applyBorder="1" applyAlignment="1" applyProtection="1">
      <alignment horizontal="center" vertical="center" wrapText="1" shrinkToFit="1"/>
    </xf>
    <xf numFmtId="0" fontId="30" fillId="0" borderId="86" xfId="0" applyFont="1" applyBorder="1" applyAlignment="1" applyProtection="1">
      <alignment horizontal="center" vertical="center" wrapText="1" shrinkToFit="1"/>
    </xf>
    <xf numFmtId="0" fontId="45" fillId="25" borderId="51" xfId="0" applyFont="1" applyFill="1" applyBorder="1" applyAlignment="1" applyProtection="1">
      <alignment vertical="center" shrinkToFit="1"/>
    </xf>
    <xf numFmtId="0" fontId="45" fillId="25" borderId="193" xfId="0" applyFont="1" applyFill="1" applyBorder="1" applyAlignment="1" applyProtection="1">
      <alignment vertical="center" shrinkToFit="1"/>
    </xf>
    <xf numFmtId="0" fontId="46" fillId="29" borderId="109" xfId="0" applyFont="1" applyFill="1" applyBorder="1" applyAlignment="1" applyProtection="1">
      <alignment horizontal="center" vertical="center"/>
    </xf>
    <xf numFmtId="0" fontId="46" fillId="29" borderId="154" xfId="0" applyFont="1" applyFill="1" applyBorder="1" applyAlignment="1" applyProtection="1">
      <alignment horizontal="center" vertical="center"/>
    </xf>
    <xf numFmtId="0" fontId="45" fillId="0" borderId="66" xfId="0" applyFont="1" applyBorder="1" applyAlignment="1" applyProtection="1">
      <alignment horizontal="center" vertical="center" wrapText="1"/>
    </xf>
    <xf numFmtId="0" fontId="45" fillId="0" borderId="67" xfId="0" applyFont="1" applyBorder="1" applyAlignment="1" applyProtection="1">
      <alignment horizontal="center" vertical="center" wrapText="1"/>
    </xf>
    <xf numFmtId="0" fontId="45" fillId="0" borderId="38" xfId="0" applyFont="1" applyBorder="1" applyAlignment="1" applyProtection="1">
      <alignment horizontal="center" vertical="center" wrapText="1"/>
    </xf>
    <xf numFmtId="0" fontId="45" fillId="0" borderId="0" xfId="0" applyFont="1" applyAlignment="1" applyProtection="1">
      <alignment horizontal="center" vertical="center" wrapText="1"/>
    </xf>
    <xf numFmtId="0" fontId="45" fillId="0" borderId="68" xfId="0" applyFont="1" applyBorder="1" applyAlignment="1" applyProtection="1">
      <alignment horizontal="center" vertical="center" wrapText="1"/>
    </xf>
    <xf numFmtId="0" fontId="45" fillId="0" borderId="69" xfId="0" applyFont="1" applyBorder="1" applyAlignment="1" applyProtection="1">
      <alignment horizontal="center" vertical="center" wrapText="1"/>
    </xf>
    <xf numFmtId="0" fontId="45" fillId="0" borderId="164" xfId="0" applyFont="1" applyBorder="1" applyAlignment="1" applyProtection="1">
      <alignment horizontal="left" vertical="center" wrapText="1"/>
    </xf>
    <xf numFmtId="0" fontId="45" fillId="0" borderId="56" xfId="0" applyFont="1" applyBorder="1" applyAlignment="1" applyProtection="1">
      <alignment horizontal="left" vertical="center" wrapText="1"/>
    </xf>
    <xf numFmtId="0" fontId="45" fillId="0" borderId="53" xfId="0" applyFont="1" applyBorder="1" applyAlignment="1" applyProtection="1">
      <alignment horizontal="left" vertical="center" wrapText="1"/>
    </xf>
    <xf numFmtId="0" fontId="45" fillId="0" borderId="14" xfId="0" applyFont="1" applyBorder="1" applyAlignment="1" applyProtection="1">
      <alignment vertical="center" wrapText="1"/>
    </xf>
    <xf numFmtId="0" fontId="45" fillId="0" borderId="20" xfId="0" applyFont="1" applyBorder="1" applyAlignment="1" applyProtection="1">
      <alignment vertical="center" wrapText="1"/>
    </xf>
    <xf numFmtId="0" fontId="45" fillId="0" borderId="32" xfId="0" applyFont="1" applyBorder="1" applyAlignment="1" applyProtection="1">
      <alignment vertical="center" wrapText="1"/>
    </xf>
    <xf numFmtId="0" fontId="45" fillId="0" borderId="0" xfId="0" applyFont="1" applyAlignment="1" applyProtection="1">
      <alignment vertical="center" wrapText="1"/>
    </xf>
    <xf numFmtId="0" fontId="45" fillId="0" borderId="17" xfId="0" applyFont="1" applyBorder="1" applyAlignment="1" applyProtection="1">
      <alignment vertical="center" wrapText="1"/>
    </xf>
    <xf numFmtId="0" fontId="45" fillId="0" borderId="18" xfId="0" applyFont="1" applyBorder="1" applyAlignment="1" applyProtection="1">
      <alignment vertical="center" wrapText="1"/>
    </xf>
    <xf numFmtId="0" fontId="45" fillId="33" borderId="10" xfId="0" applyFont="1" applyFill="1" applyBorder="1" applyAlignment="1" applyProtection="1">
      <alignment horizontal="center" vertical="center"/>
      <protection locked="0"/>
    </xf>
    <xf numFmtId="0" fontId="62" fillId="25" borderId="0" xfId="0" applyFont="1" applyFill="1" applyAlignment="1" applyProtection="1">
      <alignment horizontal="left" vertical="center" wrapText="1"/>
    </xf>
    <xf numFmtId="181" fontId="52" fillId="0" borderId="25" xfId="34" applyNumberFormat="1" applyFont="1" applyFill="1" applyBorder="1" applyAlignment="1" applyProtection="1">
      <alignment horizontal="right" vertical="center"/>
    </xf>
    <xf numFmtId="181" fontId="52" fillId="0" borderId="30" xfId="34" applyNumberFormat="1" applyFont="1" applyFill="1" applyBorder="1" applyAlignment="1" applyProtection="1">
      <alignment horizontal="right" vertical="center"/>
    </xf>
    <xf numFmtId="181" fontId="52" fillId="0" borderId="31" xfId="34" applyNumberFormat="1" applyFont="1" applyFill="1" applyBorder="1" applyAlignment="1" applyProtection="1">
      <alignment horizontal="right" vertical="center"/>
    </xf>
    <xf numFmtId="0" fontId="46" fillId="29" borderId="110" xfId="0" applyFont="1" applyFill="1" applyBorder="1" applyAlignment="1" applyProtection="1">
      <alignment horizontal="center" vertical="center"/>
    </xf>
    <xf numFmtId="0" fontId="47" fillId="33" borderId="104" xfId="0" applyFont="1" applyFill="1" applyBorder="1" applyAlignment="1" applyProtection="1">
      <alignment horizontal="left" vertical="top" wrapText="1"/>
      <protection locked="0"/>
    </xf>
    <xf numFmtId="0" fontId="47" fillId="33" borderId="20" xfId="0" applyFont="1" applyFill="1" applyBorder="1" applyAlignment="1" applyProtection="1">
      <alignment horizontal="left" vertical="top" wrapText="1"/>
      <protection locked="0"/>
    </xf>
    <xf numFmtId="0" fontId="47" fillId="33" borderId="37" xfId="0" applyFont="1" applyFill="1" applyBorder="1" applyAlignment="1" applyProtection="1">
      <alignment horizontal="left" vertical="top" wrapText="1"/>
      <protection locked="0"/>
    </xf>
    <xf numFmtId="0" fontId="47" fillId="33" borderId="33" xfId="0" applyFont="1" applyFill="1" applyBorder="1" applyAlignment="1" applyProtection="1">
      <alignment horizontal="left" vertical="top" wrapText="1"/>
      <protection locked="0"/>
    </xf>
    <xf numFmtId="0" fontId="47" fillId="33" borderId="0" xfId="0" applyFont="1" applyFill="1" applyAlignment="1" applyProtection="1">
      <alignment horizontal="left" vertical="top" wrapText="1"/>
      <protection locked="0"/>
    </xf>
    <xf numFmtId="0" fontId="47" fillId="33" borderId="36" xfId="0" applyFont="1" applyFill="1" applyBorder="1" applyAlignment="1" applyProtection="1">
      <alignment horizontal="left" vertical="top" wrapText="1"/>
      <protection locked="0"/>
    </xf>
    <xf numFmtId="0" fontId="47" fillId="33" borderId="101" xfId="0" applyFont="1" applyFill="1" applyBorder="1" applyAlignment="1" applyProtection="1">
      <alignment horizontal="left" vertical="top" wrapText="1"/>
      <protection locked="0"/>
    </xf>
    <xf numFmtId="0" fontId="47" fillId="33" borderId="18" xfId="0" applyFont="1" applyFill="1" applyBorder="1" applyAlignment="1" applyProtection="1">
      <alignment horizontal="left" vertical="top" wrapText="1"/>
      <protection locked="0"/>
    </xf>
    <xf numFmtId="0" fontId="47" fillId="33" borderId="80" xfId="0" applyFont="1" applyFill="1" applyBorder="1" applyAlignment="1" applyProtection="1">
      <alignment horizontal="left" vertical="top" wrapText="1"/>
      <protection locked="0"/>
    </xf>
    <xf numFmtId="0" fontId="45" fillId="0" borderId="20" xfId="0" applyFont="1" applyBorder="1" applyAlignment="1" applyProtection="1">
      <alignment horizontal="left" vertical="top" wrapText="1"/>
    </xf>
    <xf numFmtId="0" fontId="45" fillId="0" borderId="18" xfId="0" applyFont="1" applyBorder="1" applyAlignment="1" applyProtection="1">
      <alignment horizontal="left" vertical="top" wrapText="1"/>
    </xf>
    <xf numFmtId="0" fontId="45" fillId="25" borderId="14" xfId="0" applyFont="1" applyFill="1" applyBorder="1" applyAlignment="1" applyProtection="1">
      <alignment horizontal="left" vertical="top" wrapText="1"/>
    </xf>
    <xf numFmtId="0" fontId="45" fillId="25" borderId="20" xfId="0" applyFont="1" applyFill="1" applyBorder="1" applyAlignment="1" applyProtection="1">
      <alignment horizontal="left" vertical="top" wrapText="1"/>
    </xf>
    <xf numFmtId="0" fontId="51" fillId="33" borderId="33" xfId="0" applyFont="1" applyFill="1" applyBorder="1" applyAlignment="1" applyProtection="1">
      <alignment horizontal="center" vertical="center"/>
    </xf>
    <xf numFmtId="0" fontId="51" fillId="33" borderId="160"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45" fillId="25" borderId="49" xfId="0" applyFont="1" applyFill="1" applyBorder="1" applyAlignment="1" applyProtection="1">
      <alignment horizontal="left" vertical="center" wrapText="1"/>
    </xf>
    <xf numFmtId="0" fontId="45" fillId="25" borderId="61" xfId="0" applyFont="1" applyFill="1" applyBorder="1" applyAlignment="1" applyProtection="1">
      <alignment horizontal="left" vertical="center" wrapText="1"/>
    </xf>
    <xf numFmtId="0" fontId="45" fillId="25" borderId="56" xfId="0" applyFont="1" applyFill="1" applyBorder="1" applyAlignment="1" applyProtection="1">
      <alignment horizontal="left" vertical="center" wrapText="1"/>
    </xf>
    <xf numFmtId="0" fontId="45" fillId="25" borderId="53" xfId="0" applyFont="1" applyFill="1" applyBorder="1" applyAlignment="1" applyProtection="1">
      <alignment horizontal="left" vertical="center" wrapText="1"/>
    </xf>
    <xf numFmtId="0" fontId="45" fillId="25" borderId="86" xfId="0" applyFont="1" applyFill="1" applyBorder="1" applyAlignment="1" applyProtection="1">
      <alignment horizontal="left" vertical="center" wrapText="1"/>
    </xf>
    <xf numFmtId="0" fontId="45" fillId="25" borderId="159" xfId="0" applyFont="1" applyFill="1" applyBorder="1" applyAlignment="1" applyProtection="1">
      <alignment horizontal="left" vertical="center" wrapText="1"/>
    </xf>
    <xf numFmtId="0" fontId="45" fillId="25" borderId="14" xfId="0" applyFont="1" applyFill="1" applyBorder="1" applyAlignment="1" applyProtection="1">
      <alignment horizontal="center" vertical="center" wrapText="1"/>
    </xf>
    <xf numFmtId="0" fontId="45" fillId="25" borderId="20" xfId="0" applyFont="1" applyFill="1" applyBorder="1" applyAlignment="1" applyProtection="1">
      <alignment horizontal="center" vertical="center" wrapText="1"/>
    </xf>
    <xf numFmtId="0" fontId="45" fillId="25" borderId="37" xfId="0" applyFont="1" applyFill="1" applyBorder="1" applyAlignment="1" applyProtection="1">
      <alignment horizontal="center" vertical="center" wrapText="1"/>
    </xf>
    <xf numFmtId="0" fontId="45" fillId="25" borderId="17" xfId="0" applyFont="1" applyFill="1" applyBorder="1" applyAlignment="1" applyProtection="1">
      <alignment horizontal="center" vertical="center" wrapText="1"/>
    </xf>
    <xf numFmtId="0" fontId="45" fillId="25" borderId="18" xfId="0" applyFont="1" applyFill="1" applyBorder="1" applyAlignment="1" applyProtection="1">
      <alignment horizontal="center" vertical="center" wrapText="1"/>
    </xf>
    <xf numFmtId="0" fontId="45" fillId="25" borderId="80" xfId="0" applyFont="1" applyFill="1" applyBorder="1" applyAlignment="1" applyProtection="1">
      <alignment horizontal="center" vertical="center" wrapText="1"/>
    </xf>
    <xf numFmtId="0" fontId="30" fillId="0" borderId="18" xfId="0" applyFont="1" applyBorder="1" applyAlignment="1">
      <alignment horizontal="left" vertical="center" wrapText="1"/>
    </xf>
    <xf numFmtId="0" fontId="30" fillId="0" borderId="80" xfId="0" applyFont="1" applyBorder="1" applyAlignment="1">
      <alignment horizontal="left" vertical="center" wrapText="1"/>
    </xf>
    <xf numFmtId="49" fontId="45" fillId="30" borderId="12" xfId="0" applyNumberFormat="1" applyFont="1" applyFill="1" applyBorder="1" applyAlignment="1" applyProtection="1">
      <alignment horizontal="center" vertical="center" wrapText="1"/>
    </xf>
    <xf numFmtId="49" fontId="45" fillId="30" borderId="35" xfId="0" applyNumberFormat="1" applyFont="1" applyFill="1" applyBorder="1" applyAlignment="1" applyProtection="1">
      <alignment horizontal="center" vertical="center" wrapText="1"/>
    </xf>
    <xf numFmtId="49" fontId="45" fillId="30" borderId="11" xfId="0" applyNumberFormat="1" applyFont="1" applyFill="1" applyBorder="1" applyAlignment="1" applyProtection="1">
      <alignment horizontal="center" vertical="center" wrapText="1"/>
    </xf>
    <xf numFmtId="0" fontId="47" fillId="25" borderId="56" xfId="0" applyFont="1" applyFill="1" applyBorder="1" applyAlignment="1">
      <alignment horizontal="left" vertical="center" wrapText="1"/>
    </xf>
    <xf numFmtId="0" fontId="47" fillId="25" borderId="53" xfId="0" applyFont="1" applyFill="1" applyBorder="1" applyAlignment="1">
      <alignment horizontal="left" vertical="center" wrapText="1"/>
    </xf>
    <xf numFmtId="0" fontId="47" fillId="25" borderId="62" xfId="0" applyFont="1" applyFill="1" applyBorder="1" applyAlignment="1">
      <alignment vertical="center" wrapText="1"/>
    </xf>
    <xf numFmtId="0" fontId="57" fillId="30" borderId="0" xfId="0" applyFont="1" applyFill="1" applyAlignment="1" applyProtection="1">
      <alignment horizontal="center" vertical="center" textRotation="255" wrapText="1"/>
    </xf>
    <xf numFmtId="0" fontId="57" fillId="30" borderId="16"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xf>
    <xf numFmtId="0" fontId="57" fillId="30" borderId="18" xfId="0" applyFont="1" applyFill="1" applyBorder="1" applyAlignment="1" applyProtection="1">
      <alignment horizontal="center" vertical="center" textRotation="255"/>
    </xf>
    <xf numFmtId="0" fontId="57" fillId="30" borderId="19" xfId="0" applyFont="1" applyFill="1" applyBorder="1" applyAlignment="1" applyProtection="1">
      <alignment horizontal="center" vertical="center" textRotation="255"/>
    </xf>
    <xf numFmtId="38" fontId="51" fillId="25" borderId="30" xfId="34" applyFont="1" applyFill="1" applyBorder="1" applyAlignment="1" applyProtection="1">
      <alignment horizontal="right" vertical="center" shrinkToFit="1"/>
    </xf>
    <xf numFmtId="38" fontId="51" fillId="25" borderId="23" xfId="34" applyFont="1" applyFill="1" applyBorder="1" applyAlignment="1" applyProtection="1">
      <alignment horizontal="right" vertical="center" shrinkToFit="1"/>
    </xf>
    <xf numFmtId="0" fontId="45" fillId="25" borderId="44" xfId="0" applyFont="1" applyFill="1" applyBorder="1" applyAlignment="1" applyProtection="1">
      <alignment horizontal="center" vertical="center"/>
    </xf>
    <xf numFmtId="0" fontId="45" fillId="25" borderId="107" xfId="0" applyFont="1" applyFill="1" applyBorder="1" applyAlignment="1" applyProtection="1">
      <alignment horizontal="center" vertical="center"/>
    </xf>
    <xf numFmtId="0" fontId="50" fillId="0" borderId="0" xfId="0" applyFont="1" applyAlignment="1" applyProtection="1">
      <alignment horizontal="left" vertical="center"/>
    </xf>
    <xf numFmtId="0" fontId="59" fillId="30" borderId="25" xfId="0" applyFont="1" applyFill="1" applyBorder="1" applyAlignment="1" applyProtection="1">
      <alignment horizontal="center" vertical="center" wrapText="1"/>
    </xf>
    <xf numFmtId="0" fontId="59" fillId="30" borderId="30" xfId="0" applyFont="1" applyFill="1" applyBorder="1" applyAlignment="1" applyProtection="1">
      <alignment horizontal="center" vertical="center" wrapText="1"/>
    </xf>
    <xf numFmtId="0" fontId="59" fillId="30" borderId="31" xfId="0" applyFont="1" applyFill="1" applyBorder="1" applyAlignment="1" applyProtection="1">
      <alignment horizontal="center" vertical="center" wrapText="1"/>
    </xf>
    <xf numFmtId="0" fontId="50" fillId="25" borderId="0" xfId="0" applyFont="1" applyFill="1" applyAlignment="1" applyProtection="1">
      <alignment horizontal="left" vertical="top" wrapText="1"/>
    </xf>
    <xf numFmtId="0" fontId="47" fillId="0" borderId="164" xfId="0" applyFont="1" applyBorder="1" applyAlignment="1" applyProtection="1">
      <alignment horizontal="left" vertical="center" wrapText="1"/>
    </xf>
    <xf numFmtId="0" fontId="47" fillId="0" borderId="56" xfId="0" applyFont="1" applyBorder="1" applyAlignment="1" applyProtection="1">
      <alignment horizontal="left" vertical="center" wrapText="1"/>
    </xf>
    <xf numFmtId="0" fontId="47" fillId="0" borderId="53" xfId="0" applyFont="1" applyBorder="1" applyAlignment="1" applyProtection="1">
      <alignment horizontal="left" vertical="center" wrapText="1"/>
    </xf>
    <xf numFmtId="0" fontId="47" fillId="0" borderId="60" xfId="0" applyFont="1" applyBorder="1" applyAlignment="1" applyProtection="1">
      <alignment horizontal="left" vertical="center" wrapText="1"/>
    </xf>
    <xf numFmtId="0" fontId="47" fillId="0" borderId="49" xfId="0" applyFont="1" applyBorder="1" applyAlignment="1" applyProtection="1">
      <alignment horizontal="left" vertical="center" wrapText="1"/>
    </xf>
    <xf numFmtId="0" fontId="47" fillId="0" borderId="52" xfId="0" applyFont="1" applyBorder="1" applyAlignment="1" applyProtection="1">
      <alignment horizontal="left" vertical="center" wrapText="1"/>
    </xf>
    <xf numFmtId="0" fontId="47" fillId="0" borderId="165" xfId="0" applyFont="1" applyBorder="1" applyAlignment="1" applyProtection="1">
      <alignment horizontal="left" vertical="center" wrapText="1"/>
    </xf>
    <xf numFmtId="0" fontId="47" fillId="0" borderId="71" xfId="0" applyFont="1" applyBorder="1" applyAlignment="1" applyProtection="1">
      <alignment horizontal="left" vertical="center" wrapText="1"/>
    </xf>
    <xf numFmtId="0" fontId="47" fillId="0" borderId="72" xfId="0" applyFont="1" applyBorder="1" applyAlignment="1" applyProtection="1">
      <alignment horizontal="left" vertical="center" wrapText="1"/>
    </xf>
    <xf numFmtId="0" fontId="63" fillId="0" borderId="121" xfId="0" applyFont="1" applyBorder="1" applyAlignment="1" applyProtection="1">
      <alignment horizontal="center" vertical="center"/>
    </xf>
    <xf numFmtId="0" fontId="63" fillId="0" borderId="68" xfId="0" applyFont="1" applyBorder="1" applyAlignment="1" applyProtection="1">
      <alignment horizontal="center" vertical="center"/>
    </xf>
    <xf numFmtId="0" fontId="58"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5" fillId="25" borderId="14" xfId="0" applyFont="1" applyFill="1" applyBorder="1" applyAlignment="1" applyProtection="1">
      <alignment horizontal="left" vertical="center"/>
    </xf>
    <xf numFmtId="0" fontId="45" fillId="25" borderId="20" xfId="0" applyFont="1" applyFill="1" applyBorder="1" applyAlignment="1" applyProtection="1">
      <alignment horizontal="left" vertical="center"/>
    </xf>
    <xf numFmtId="0" fontId="45" fillId="25" borderId="37" xfId="0" applyFont="1" applyFill="1" applyBorder="1" applyAlignment="1" applyProtection="1">
      <alignment horizontal="left" vertical="center"/>
    </xf>
    <xf numFmtId="0" fontId="45" fillId="25" borderId="32" xfId="0" applyFont="1" applyFill="1" applyBorder="1" applyAlignment="1" applyProtection="1">
      <alignment horizontal="left" vertical="center"/>
    </xf>
    <xf numFmtId="0" fontId="45" fillId="25" borderId="0" xfId="0" applyFont="1" applyFill="1" applyAlignment="1" applyProtection="1">
      <alignment horizontal="left" vertical="center"/>
    </xf>
    <xf numFmtId="0" fontId="45" fillId="25" borderId="36" xfId="0" applyFont="1" applyFill="1" applyBorder="1" applyAlignment="1" applyProtection="1">
      <alignment horizontal="left" vertical="center"/>
    </xf>
    <xf numFmtId="0" fontId="45" fillId="25" borderId="99" xfId="0" applyFont="1" applyFill="1" applyBorder="1" applyProtection="1">
      <alignment vertical="center"/>
    </xf>
    <xf numFmtId="0" fontId="45" fillId="25" borderId="100" xfId="0" applyFont="1" applyFill="1" applyBorder="1" applyProtection="1">
      <alignment vertical="center"/>
    </xf>
    <xf numFmtId="0" fontId="45" fillId="25" borderId="51" xfId="0" applyFont="1" applyFill="1" applyBorder="1" applyProtection="1">
      <alignment vertical="center"/>
    </xf>
    <xf numFmtId="0" fontId="45" fillId="25" borderId="193" xfId="0" applyFont="1" applyFill="1" applyBorder="1" applyProtection="1">
      <alignment vertical="center"/>
    </xf>
    <xf numFmtId="0" fontId="45" fillId="0" borderId="38" xfId="0" applyFont="1" applyBorder="1" applyAlignment="1" applyProtection="1">
      <alignment horizontal="left" vertical="center" wrapText="1"/>
    </xf>
    <xf numFmtId="0" fontId="45" fillId="0" borderId="15" xfId="0" applyFont="1" applyBorder="1" applyAlignment="1" applyProtection="1">
      <alignment horizontal="left" vertical="center" wrapText="1"/>
    </xf>
    <xf numFmtId="0" fontId="57" fillId="30" borderId="20" xfId="0" applyFont="1" applyFill="1" applyBorder="1" applyAlignment="1" applyProtection="1">
      <alignment horizontal="center" vertical="center" textRotation="255" wrapText="1"/>
    </xf>
    <xf numFmtId="0" fontId="57" fillId="30" borderId="15" xfId="0" applyFont="1" applyFill="1" applyBorder="1" applyAlignment="1" applyProtection="1">
      <alignment horizontal="center" vertical="center" textRotation="255"/>
    </xf>
    <xf numFmtId="0" fontId="54" fillId="0" borderId="11" xfId="0" applyFont="1" applyBorder="1" applyAlignment="1" applyProtection="1">
      <alignment horizontal="left" vertical="center" wrapText="1"/>
    </xf>
    <xf numFmtId="0" fontId="54" fillId="0" borderId="10"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57" fillId="0" borderId="12" xfId="0" applyFont="1" applyBorder="1" applyAlignment="1" applyProtection="1">
      <alignment horizontal="left" vertical="center" wrapText="1"/>
    </xf>
    <xf numFmtId="0" fontId="57" fillId="0" borderId="35" xfId="0" applyFont="1" applyBorder="1" applyAlignment="1" applyProtection="1">
      <alignment horizontal="left" vertical="center" wrapText="1"/>
    </xf>
    <xf numFmtId="0" fontId="57" fillId="0" borderId="11" xfId="0" applyFont="1" applyBorder="1" applyAlignment="1" applyProtection="1">
      <alignment horizontal="left" vertical="center" wrapText="1"/>
    </xf>
    <xf numFmtId="181" fontId="11" fillId="0" borderId="12" xfId="34" applyNumberFormat="1" applyFont="1" applyFill="1" applyBorder="1" applyAlignment="1" applyProtection="1">
      <alignment horizontal="right" vertical="center"/>
    </xf>
    <xf numFmtId="181" fontId="11" fillId="0" borderId="35" xfId="34" applyNumberFormat="1" applyFont="1" applyFill="1" applyBorder="1" applyAlignment="1" applyProtection="1">
      <alignment horizontal="right" vertical="center"/>
    </xf>
    <xf numFmtId="181" fontId="11" fillId="0" borderId="114" xfId="34" applyNumberFormat="1" applyFont="1" applyFill="1" applyBorder="1" applyAlignment="1" applyProtection="1">
      <alignment horizontal="right" vertical="center"/>
    </xf>
    <xf numFmtId="181" fontId="11" fillId="30" borderId="12" xfId="34" applyNumberFormat="1" applyFont="1" applyFill="1" applyBorder="1" applyAlignment="1" applyProtection="1">
      <alignment horizontal="right" vertical="center"/>
      <protection locked="0"/>
    </xf>
    <xf numFmtId="181" fontId="11" fillId="30" borderId="35" xfId="34" applyNumberFormat="1" applyFont="1" applyFill="1" applyBorder="1" applyAlignment="1" applyProtection="1">
      <alignment horizontal="right" vertical="center"/>
      <protection locked="0"/>
    </xf>
    <xf numFmtId="181" fontId="11" fillId="30" borderId="114" xfId="34" applyNumberFormat="1" applyFont="1" applyFill="1" applyBorder="1" applyAlignment="1" applyProtection="1">
      <alignment horizontal="right" vertical="center"/>
      <protection locked="0"/>
    </xf>
    <xf numFmtId="2" fontId="51" fillId="25" borderId="40" xfId="0" applyNumberFormat="1" applyFont="1" applyFill="1" applyBorder="1" applyAlignment="1" applyProtection="1">
      <alignment horizontal="center" vertical="center" shrinkToFit="1"/>
    </xf>
    <xf numFmtId="2" fontId="51" fillId="25" borderId="41" xfId="0" applyNumberFormat="1" applyFont="1" applyFill="1" applyBorder="1" applyAlignment="1" applyProtection="1">
      <alignment horizontal="center" vertical="center" shrinkToFit="1"/>
    </xf>
    <xf numFmtId="2" fontId="51" fillId="25" borderId="42" xfId="0" applyNumberFormat="1" applyFont="1" applyFill="1" applyBorder="1" applyAlignment="1" applyProtection="1">
      <alignment horizontal="center" vertical="center" shrinkToFit="1"/>
    </xf>
    <xf numFmtId="2" fontId="51" fillId="25" borderId="160" xfId="0" applyNumberFormat="1" applyFont="1" applyFill="1" applyBorder="1" applyAlignment="1" applyProtection="1">
      <alignment horizontal="center" vertical="center" shrinkToFit="1"/>
    </xf>
    <xf numFmtId="2" fontId="51" fillId="25" borderId="157" xfId="0" applyNumberFormat="1" applyFont="1" applyFill="1" applyBorder="1" applyAlignment="1" applyProtection="1">
      <alignment horizontal="center" vertical="center" shrinkToFit="1"/>
    </xf>
    <xf numFmtId="2" fontId="51" fillId="25" borderId="159" xfId="0" applyNumberFormat="1" applyFont="1" applyFill="1" applyBorder="1" applyAlignment="1" applyProtection="1">
      <alignment horizontal="center" vertical="center" shrinkToFit="1"/>
    </xf>
    <xf numFmtId="0" fontId="57" fillId="0" borderId="60" xfId="0" applyFont="1" applyBorder="1" applyAlignment="1" applyProtection="1">
      <alignment horizontal="center" vertical="center"/>
    </xf>
    <xf numFmtId="0" fontId="57" fillId="0" borderId="49" xfId="0" applyFont="1" applyBorder="1" applyAlignment="1" applyProtection="1">
      <alignment horizontal="center" vertical="center"/>
    </xf>
    <xf numFmtId="0" fontId="57" fillId="0" borderId="179" xfId="0" applyFont="1" applyBorder="1" applyAlignment="1" applyProtection="1">
      <alignment horizontal="center" vertical="center"/>
    </xf>
    <xf numFmtId="0" fontId="57" fillId="25" borderId="49" xfId="0" applyFont="1" applyFill="1" applyBorder="1" applyAlignment="1" applyProtection="1">
      <alignment horizontal="left" vertical="center" wrapText="1"/>
    </xf>
    <xf numFmtId="0" fontId="57" fillId="25" borderId="61" xfId="0" applyFont="1" applyFill="1" applyBorder="1" applyAlignment="1" applyProtection="1">
      <alignment horizontal="left" vertical="center" wrapText="1"/>
    </xf>
    <xf numFmtId="0" fontId="45" fillId="25" borderId="132" xfId="0" applyFont="1" applyFill="1" applyBorder="1" applyAlignment="1" applyProtection="1">
      <alignment horizontal="left" vertical="center" wrapText="1"/>
    </xf>
    <xf numFmtId="0" fontId="45" fillId="30" borderId="55" xfId="0" applyFont="1" applyFill="1" applyBorder="1" applyAlignment="1" applyProtection="1">
      <alignment horizontal="center" vertical="center"/>
    </xf>
    <xf numFmtId="0" fontId="45" fillId="30" borderId="46" xfId="0" applyFont="1" applyFill="1" applyBorder="1" applyAlignment="1" applyProtection="1">
      <alignment horizontal="center" vertical="center"/>
    </xf>
    <xf numFmtId="0" fontId="45" fillId="30" borderId="47" xfId="0" applyFont="1" applyFill="1" applyBorder="1" applyAlignment="1" applyProtection="1">
      <alignment horizontal="center" vertical="center"/>
    </xf>
    <xf numFmtId="0" fontId="45" fillId="0" borderId="131" xfId="0" applyFont="1" applyBorder="1" applyAlignment="1" applyProtection="1">
      <alignment horizontal="center" vertical="center"/>
    </xf>
    <xf numFmtId="0" fontId="45" fillId="0" borderId="71" xfId="0" applyFont="1" applyBorder="1" applyAlignment="1" applyProtection="1">
      <alignment horizontal="center" vertical="center"/>
    </xf>
    <xf numFmtId="0" fontId="45" fillId="0" borderId="72" xfId="0" applyFont="1" applyBorder="1" applyAlignment="1" applyProtection="1">
      <alignment horizontal="center" vertical="center"/>
    </xf>
    <xf numFmtId="0" fontId="45" fillId="25" borderId="71" xfId="0" applyFont="1" applyFill="1" applyBorder="1" applyAlignment="1" applyProtection="1">
      <alignment horizontal="left" vertical="center"/>
    </xf>
    <xf numFmtId="0" fontId="45" fillId="25" borderId="133" xfId="0" applyFont="1" applyFill="1" applyBorder="1" applyAlignment="1" applyProtection="1">
      <alignment horizontal="left" vertical="center"/>
    </xf>
    <xf numFmtId="0" fontId="51" fillId="25" borderId="12" xfId="0" applyFont="1" applyFill="1" applyBorder="1" applyAlignment="1" applyProtection="1">
      <alignment horizontal="left" vertical="center" wrapText="1"/>
    </xf>
    <xf numFmtId="49" fontId="45" fillId="30" borderId="14" xfId="0" applyNumberFormat="1" applyFont="1" applyFill="1" applyBorder="1" applyAlignment="1" applyProtection="1">
      <alignment horizontal="center" vertical="center" wrapText="1"/>
    </xf>
    <xf numFmtId="49" fontId="45" fillId="30" borderId="20" xfId="0" applyNumberFormat="1" applyFont="1" applyFill="1" applyBorder="1" applyAlignment="1" applyProtection="1">
      <alignment horizontal="center" vertical="center" wrapText="1"/>
    </xf>
    <xf numFmtId="49" fontId="45" fillId="30" borderId="37" xfId="0" applyNumberFormat="1" applyFont="1" applyFill="1" applyBorder="1" applyAlignment="1" applyProtection="1">
      <alignment horizontal="center" vertical="center" wrapText="1"/>
    </xf>
    <xf numFmtId="0" fontId="47" fillId="25" borderId="0" xfId="0" applyFont="1" applyFill="1" applyAlignment="1" applyProtection="1">
      <alignment vertical="center" wrapText="1"/>
    </xf>
    <xf numFmtId="2" fontId="51" fillId="25" borderId="25" xfId="0" applyNumberFormat="1" applyFont="1" applyFill="1" applyBorder="1" applyAlignment="1" applyProtection="1">
      <alignment horizontal="center" vertical="center" shrinkToFit="1"/>
    </xf>
    <xf numFmtId="2" fontId="51" fillId="25" borderId="30" xfId="0" applyNumberFormat="1" applyFont="1" applyFill="1" applyBorder="1" applyAlignment="1" applyProtection="1">
      <alignment horizontal="center" vertical="center" shrinkToFit="1"/>
    </xf>
    <xf numFmtId="2" fontId="51" fillId="25" borderId="31" xfId="0" applyNumberFormat="1" applyFont="1" applyFill="1" applyBorder="1" applyAlignment="1" applyProtection="1">
      <alignment horizontal="center" vertical="center" shrinkToFit="1"/>
    </xf>
    <xf numFmtId="0" fontId="45" fillId="0" borderId="117" xfId="0" applyFont="1" applyBorder="1" applyAlignment="1" applyProtection="1">
      <alignment horizontal="center" vertical="center"/>
    </xf>
    <xf numFmtId="0" fontId="45" fillId="0" borderId="49" xfId="0" applyFont="1" applyBorder="1" applyAlignment="1" applyProtection="1">
      <alignment horizontal="center" vertical="center"/>
    </xf>
    <xf numFmtId="0" fontId="45" fillId="0" borderId="52" xfId="0" applyFont="1" applyBorder="1" applyAlignment="1" applyProtection="1">
      <alignment horizontal="center" vertical="center"/>
    </xf>
    <xf numFmtId="0" fontId="57" fillId="25" borderId="0" xfId="0" applyFont="1" applyFill="1" applyAlignment="1" applyProtection="1">
      <alignment horizontal="left" vertical="center" wrapText="1"/>
    </xf>
    <xf numFmtId="0" fontId="54" fillId="25" borderId="11" xfId="0" applyFont="1" applyFill="1" applyBorder="1" applyAlignment="1" applyProtection="1">
      <alignment horizontal="left" vertical="center" wrapText="1"/>
    </xf>
    <xf numFmtId="0" fontId="54" fillId="25" borderId="10" xfId="0" applyFont="1" applyFill="1" applyBorder="1" applyAlignment="1" applyProtection="1">
      <alignment horizontal="left" vertical="center" wrapText="1"/>
    </xf>
    <xf numFmtId="0" fontId="54" fillId="25" borderId="12" xfId="0" applyFont="1" applyFill="1" applyBorder="1" applyAlignment="1" applyProtection="1">
      <alignment horizontal="left" vertical="center" wrapText="1"/>
    </xf>
    <xf numFmtId="0" fontId="30" fillId="33" borderId="60" xfId="0" applyFont="1" applyFill="1" applyBorder="1" applyAlignment="1" applyProtection="1">
      <alignment horizontal="left" vertical="center" wrapText="1" shrinkToFit="1"/>
      <protection locked="0"/>
    </xf>
    <xf numFmtId="0" fontId="30" fillId="33" borderId="49" xfId="0" applyFont="1" applyFill="1" applyBorder="1" applyAlignment="1" applyProtection="1">
      <alignment horizontal="left" vertical="center" wrapText="1" shrinkToFit="1"/>
      <protection locked="0"/>
    </xf>
    <xf numFmtId="0" fontId="30" fillId="33" borderId="52" xfId="0" applyFont="1" applyFill="1" applyBorder="1" applyAlignment="1" applyProtection="1">
      <alignment horizontal="left" vertical="center" wrapText="1" shrinkToFit="1"/>
      <protection locked="0"/>
    </xf>
    <xf numFmtId="0" fontId="63" fillId="0" borderId="38" xfId="0" applyFont="1" applyBorder="1" applyAlignment="1" applyProtection="1">
      <alignment horizontal="center" vertical="center"/>
    </xf>
    <xf numFmtId="0" fontId="63" fillId="0" borderId="123" xfId="0" applyFont="1" applyBorder="1" applyAlignment="1" applyProtection="1">
      <alignment horizontal="center" vertical="center"/>
    </xf>
    <xf numFmtId="0" fontId="51" fillId="25" borderId="16" xfId="0" applyFont="1" applyFill="1" applyBorder="1" applyAlignment="1" applyProtection="1">
      <alignment horizontal="center" vertical="center"/>
    </xf>
    <xf numFmtId="0" fontId="47" fillId="33" borderId="165" xfId="0" applyFont="1" applyFill="1" applyBorder="1" applyAlignment="1" applyProtection="1">
      <alignment horizontal="left" vertical="center" wrapText="1" shrinkToFit="1"/>
      <protection locked="0"/>
    </xf>
    <xf numFmtId="0" fontId="47" fillId="33" borderId="71" xfId="0" applyFont="1" applyFill="1" applyBorder="1" applyAlignment="1" applyProtection="1">
      <alignment horizontal="left" vertical="center" wrapText="1" shrinkToFit="1"/>
      <protection locked="0"/>
    </xf>
    <xf numFmtId="0" fontId="47" fillId="33" borderId="72" xfId="0" applyFont="1" applyFill="1" applyBorder="1" applyAlignment="1" applyProtection="1">
      <alignment horizontal="left" vertical="center" wrapText="1" shrinkToFit="1"/>
      <protection locked="0"/>
    </xf>
    <xf numFmtId="0" fontId="45" fillId="0" borderId="68" xfId="0" applyFont="1" applyBorder="1" applyAlignment="1" applyProtection="1">
      <alignment vertical="center" wrapText="1"/>
    </xf>
    <xf numFmtId="0" fontId="45" fillId="0" borderId="69" xfId="0" applyFont="1" applyBorder="1" applyAlignment="1" applyProtection="1">
      <alignment vertical="center" wrapText="1"/>
    </xf>
    <xf numFmtId="0" fontId="45" fillId="0" borderId="16" xfId="0" applyFont="1" applyBorder="1" applyAlignment="1" applyProtection="1">
      <alignment vertical="center" wrapText="1"/>
    </xf>
    <xf numFmtId="0" fontId="51" fillId="33" borderId="120" xfId="0" applyFont="1" applyFill="1" applyBorder="1" applyAlignment="1" applyProtection="1">
      <alignment horizontal="center" vertical="center"/>
    </xf>
    <xf numFmtId="0" fontId="51" fillId="33" borderId="122" xfId="0" applyFont="1" applyFill="1" applyBorder="1" applyAlignment="1" applyProtection="1">
      <alignment horizontal="center" vertical="center"/>
    </xf>
    <xf numFmtId="0" fontId="45" fillId="0" borderId="158" xfId="0" applyFont="1" applyBorder="1" applyAlignment="1" applyProtection="1">
      <alignment horizontal="left" vertical="center"/>
    </xf>
    <xf numFmtId="0" fontId="45" fillId="0" borderId="18" xfId="0" applyFont="1" applyBorder="1" applyAlignment="1" applyProtection="1">
      <alignment horizontal="left" vertical="center"/>
    </xf>
    <xf numFmtId="0" fontId="45" fillId="25" borderId="54" xfId="0" applyFont="1" applyFill="1" applyBorder="1" applyAlignment="1" applyProtection="1">
      <alignment horizontal="left" vertical="center" wrapText="1"/>
    </xf>
    <xf numFmtId="0" fontId="45" fillId="25" borderId="11" xfId="0" applyFont="1" applyFill="1" applyBorder="1" applyAlignment="1" applyProtection="1">
      <alignment horizontal="left" vertical="center" wrapText="1"/>
    </xf>
    <xf numFmtId="0" fontId="57" fillId="25" borderId="54" xfId="0" applyFont="1" applyFill="1" applyBorder="1" applyAlignment="1" applyProtection="1">
      <alignment horizontal="left" vertical="center" wrapText="1"/>
    </xf>
    <xf numFmtId="0" fontId="49" fillId="0" borderId="79" xfId="0" applyFont="1" applyBorder="1" applyAlignment="1" applyProtection="1">
      <alignment horizontal="center" vertical="center" shrinkToFit="1"/>
    </xf>
    <xf numFmtId="0" fontId="49" fillId="0" borderId="10" xfId="0" applyFont="1" applyBorder="1" applyAlignment="1" applyProtection="1">
      <alignment horizontal="center" vertical="center" shrinkToFit="1"/>
    </xf>
    <xf numFmtId="0" fontId="49" fillId="0" borderId="28" xfId="0" applyFont="1" applyBorder="1" applyAlignment="1" applyProtection="1">
      <alignment horizontal="center" vertical="center" shrinkToFit="1"/>
    </xf>
    <xf numFmtId="0" fontId="43" fillId="0" borderId="79" xfId="0" applyFont="1" applyBorder="1" applyAlignment="1" applyProtection="1">
      <alignment horizontal="left" vertical="center" wrapText="1"/>
    </xf>
    <xf numFmtId="0" fontId="43" fillId="0" borderId="10" xfId="0" applyFont="1" applyBorder="1" applyAlignment="1" applyProtection="1">
      <alignment horizontal="left" vertical="center" wrapText="1"/>
    </xf>
    <xf numFmtId="0" fontId="43" fillId="0" borderId="28" xfId="0" applyFont="1" applyBorder="1" applyAlignment="1" applyProtection="1">
      <alignment horizontal="left" vertical="center" wrapText="1"/>
    </xf>
    <xf numFmtId="38" fontId="43" fillId="0" borderId="79" xfId="34" applyFont="1" applyBorder="1" applyAlignment="1" applyProtection="1">
      <alignment horizontal="right" vertical="center" wrapText="1"/>
    </xf>
    <xf numFmtId="38" fontId="43" fillId="0" borderId="10" xfId="34" applyFont="1" applyBorder="1" applyAlignment="1" applyProtection="1">
      <alignment horizontal="right" vertical="center" wrapText="1"/>
    </xf>
    <xf numFmtId="38" fontId="43" fillId="0" borderId="28" xfId="34" applyFont="1" applyBorder="1" applyAlignment="1" applyProtection="1">
      <alignment horizontal="right" vertical="center" wrapText="1"/>
    </xf>
    <xf numFmtId="0" fontId="38" fillId="0" borderId="12" xfId="0" applyFont="1" applyBorder="1" applyAlignment="1" applyProtection="1">
      <alignment horizontal="left" vertical="center" wrapText="1"/>
    </xf>
    <xf numFmtId="0" fontId="38" fillId="0" borderId="35" xfId="0" applyFont="1" applyBorder="1" applyAlignment="1" applyProtection="1">
      <alignment horizontal="left" vertical="center" wrapText="1"/>
    </xf>
    <xf numFmtId="0" fontId="38"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2" fillId="0" borderId="79" xfId="0" applyFont="1" applyBorder="1" applyAlignment="1" applyProtection="1">
      <alignment horizontal="center" vertical="center" wrapText="1"/>
    </xf>
    <xf numFmtId="0" fontId="72" fillId="0" borderId="79" xfId="0" applyFont="1" applyBorder="1" applyAlignment="1" applyProtection="1">
      <alignment horizontal="center" vertical="center"/>
    </xf>
    <xf numFmtId="0" fontId="72" fillId="0" borderId="103" xfId="0" applyFont="1" applyBorder="1" applyAlignment="1" applyProtection="1">
      <alignment horizontal="center" vertical="center"/>
    </xf>
    <xf numFmtId="181" fontId="72" fillId="0" borderId="144" xfId="0" applyNumberFormat="1" applyFont="1" applyBorder="1" applyAlignment="1" applyProtection="1">
      <alignment horizontal="center" vertical="center" wrapText="1"/>
    </xf>
    <xf numFmtId="181" fontId="72" fillId="0" borderId="146" xfId="0" applyNumberFormat="1" applyFont="1" applyBorder="1" applyAlignment="1" applyProtection="1">
      <alignment horizontal="center" vertical="center"/>
    </xf>
    <xf numFmtId="0" fontId="95" fillId="0" borderId="183" xfId="0" applyFont="1" applyBorder="1" applyAlignment="1" applyProtection="1">
      <alignment horizontal="center" vertical="center"/>
    </xf>
    <xf numFmtId="0" fontId="49" fillId="25" borderId="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wrapText="1"/>
    </xf>
    <xf numFmtId="0" fontId="49" fillId="25" borderId="55" xfId="0" applyFont="1" applyFill="1" applyBorder="1" applyAlignment="1" applyProtection="1">
      <alignment horizontal="center" vertical="center" wrapText="1"/>
    </xf>
    <xf numFmtId="0" fontId="49" fillId="25" borderId="46" xfId="0" applyFont="1" applyFill="1" applyBorder="1" applyAlignment="1" applyProtection="1">
      <alignment horizontal="center" vertical="center" wrapText="1"/>
    </xf>
    <xf numFmtId="0" fontId="49" fillId="25" borderId="47" xfId="0" applyFont="1" applyFill="1" applyBorder="1" applyAlignment="1" applyProtection="1">
      <alignment horizontal="center" vertical="center" wrapText="1"/>
    </xf>
    <xf numFmtId="0" fontId="49" fillId="25" borderId="23" xfId="0" applyFont="1" applyFill="1" applyBorder="1" applyAlignment="1" applyProtection="1">
      <alignment horizontal="center" vertical="center" wrapText="1"/>
    </xf>
    <xf numFmtId="0" fontId="49" fillId="25" borderId="106" xfId="0" applyFont="1" applyFill="1" applyBorder="1" applyAlignment="1" applyProtection="1">
      <alignment horizontal="center" vertical="center" wrapText="1"/>
    </xf>
    <xf numFmtId="0" fontId="83" fillId="29" borderId="25" xfId="0" applyFont="1" applyFill="1" applyBorder="1" applyAlignment="1" applyProtection="1">
      <alignment horizontal="center" vertical="center"/>
    </xf>
    <xf numFmtId="0" fontId="83" fillId="29" borderId="31" xfId="0" applyFont="1" applyFill="1" applyBorder="1" applyAlignment="1" applyProtection="1">
      <alignment horizontal="center" vertical="center"/>
    </xf>
    <xf numFmtId="0" fontId="49" fillId="0" borderId="142" xfId="0" applyFont="1" applyBorder="1" applyAlignment="1" applyProtection="1">
      <alignment horizontal="center" vertical="center" shrinkToFit="1"/>
    </xf>
    <xf numFmtId="0" fontId="49" fillId="0" borderId="41" xfId="0" applyFont="1" applyBorder="1" applyAlignment="1" applyProtection="1">
      <alignment horizontal="center" vertical="center" shrinkToFit="1"/>
    </xf>
    <xf numFmtId="0" fontId="49" fillId="0" borderId="143" xfId="0" applyFont="1" applyBorder="1" applyAlignment="1" applyProtection="1">
      <alignment horizontal="center" vertical="center" shrinkToFit="1"/>
    </xf>
    <xf numFmtId="0" fontId="49" fillId="0" borderId="32" xfId="0" applyFont="1" applyBorder="1" applyAlignment="1" applyProtection="1">
      <alignment horizontal="center" vertical="center" shrinkToFit="1"/>
    </xf>
    <xf numFmtId="0" fontId="49" fillId="0" borderId="0" xfId="0" applyFont="1" applyAlignment="1" applyProtection="1">
      <alignment horizontal="center" vertical="center" shrinkToFit="1"/>
    </xf>
    <xf numFmtId="0" fontId="49" fillId="0" borderId="16" xfId="0" applyFont="1" applyBorder="1" applyAlignment="1" applyProtection="1">
      <alignment horizontal="center" vertical="center" shrinkToFit="1"/>
    </xf>
    <xf numFmtId="0" fontId="49" fillId="0" borderId="140" xfId="0" applyFont="1" applyBorder="1" applyAlignment="1" applyProtection="1">
      <alignment horizontal="center" vertical="center" shrinkToFit="1"/>
    </xf>
    <xf numFmtId="0" fontId="49" fillId="0" borderId="86" xfId="0" applyFont="1" applyBorder="1" applyAlignment="1" applyProtection="1">
      <alignment horizontal="center" vertical="center" shrinkToFit="1"/>
    </xf>
    <xf numFmtId="0" fontId="49" fillId="0" borderId="139" xfId="0" applyFont="1" applyBorder="1" applyAlignment="1" applyProtection="1">
      <alignment horizontal="center" vertical="center" shrinkToFit="1"/>
    </xf>
    <xf numFmtId="38" fontId="43" fillId="0" borderId="75" xfId="34" applyFont="1" applyBorder="1" applyAlignment="1" applyProtection="1">
      <alignment horizontal="right" vertical="center" wrapText="1"/>
    </xf>
    <xf numFmtId="38" fontId="43" fillId="0" borderId="13" xfId="34" applyFont="1" applyBorder="1" applyAlignment="1" applyProtection="1">
      <alignment horizontal="right" vertical="center" wrapText="1"/>
    </xf>
    <xf numFmtId="0" fontId="38" fillId="25" borderId="12" xfId="0" applyFont="1" applyFill="1" applyBorder="1" applyAlignment="1" applyProtection="1">
      <alignment horizontal="left" vertical="center"/>
    </xf>
    <xf numFmtId="0" fontId="38" fillId="25" borderId="35" xfId="0" applyFont="1" applyFill="1" applyBorder="1" applyAlignment="1" applyProtection="1">
      <alignment horizontal="left" vertical="center"/>
    </xf>
    <xf numFmtId="0" fontId="38" fillId="25" borderId="64" xfId="0" applyFont="1" applyFill="1" applyBorder="1" applyAlignment="1" applyProtection="1">
      <alignment horizontal="left" vertical="center"/>
    </xf>
    <xf numFmtId="0" fontId="38" fillId="25" borderId="14" xfId="0" applyFont="1" applyFill="1" applyBorder="1" applyAlignment="1" applyProtection="1">
      <alignment horizontal="left" vertical="center"/>
    </xf>
    <xf numFmtId="0" fontId="38" fillId="25" borderId="10" xfId="0" applyFont="1" applyFill="1" applyBorder="1" applyAlignment="1" applyProtection="1">
      <alignment horizontal="left" vertical="center" wrapText="1"/>
    </xf>
    <xf numFmtId="0" fontId="43" fillId="0" borderId="141" xfId="0" applyFont="1" applyBorder="1" applyAlignment="1" applyProtection="1">
      <alignment horizontal="center" vertical="center" wrapText="1"/>
    </xf>
    <xf numFmtId="0" fontId="43" fillId="0" borderId="51" xfId="0" applyFont="1" applyBorder="1" applyAlignment="1" applyProtection="1">
      <alignment horizontal="center" vertical="center" wrapText="1"/>
    </xf>
    <xf numFmtId="0" fontId="43" fillId="0" borderId="137" xfId="0" applyFont="1" applyBorder="1" applyAlignment="1" applyProtection="1">
      <alignment horizontal="center" vertical="center" wrapText="1"/>
    </xf>
    <xf numFmtId="0" fontId="43" fillId="0" borderId="119" xfId="0" applyFont="1" applyBorder="1" applyAlignment="1" applyProtection="1">
      <alignment horizontal="left" vertical="center" wrapText="1"/>
    </xf>
    <xf numFmtId="0" fontId="43" fillId="0" borderId="82" xfId="0" applyFont="1" applyBorder="1" applyAlignment="1" applyProtection="1">
      <alignment horizontal="left" vertical="center" wrapText="1"/>
    </xf>
    <xf numFmtId="0" fontId="43" fillId="0" borderId="145" xfId="0" applyFont="1" applyBorder="1" applyAlignment="1" applyProtection="1">
      <alignment horizontal="left" vertical="center" wrapText="1"/>
    </xf>
    <xf numFmtId="0" fontId="49" fillId="25" borderId="142" xfId="0" applyFont="1" applyFill="1" applyBorder="1" applyAlignment="1" applyProtection="1">
      <alignment horizontal="center" vertical="center" wrapText="1" shrinkToFit="1"/>
    </xf>
    <xf numFmtId="0" fontId="49" fillId="25" borderId="41" xfId="0" applyFont="1" applyFill="1" applyBorder="1" applyAlignment="1" applyProtection="1">
      <alignment horizontal="center" vertical="center" wrapText="1" shrinkToFit="1"/>
    </xf>
    <xf numFmtId="0" fontId="49" fillId="25" borderId="143" xfId="0" applyFont="1" applyFill="1" applyBorder="1" applyAlignment="1" applyProtection="1">
      <alignment horizontal="center" vertical="center" wrapText="1" shrinkToFit="1"/>
    </xf>
    <xf numFmtId="0" fontId="49" fillId="25" borderId="140" xfId="0" applyFont="1" applyFill="1" applyBorder="1" applyAlignment="1" applyProtection="1">
      <alignment horizontal="center" vertical="center" wrapText="1" shrinkToFit="1"/>
    </xf>
    <xf numFmtId="0" fontId="49" fillId="25" borderId="86" xfId="0" applyFont="1" applyFill="1" applyBorder="1" applyAlignment="1" applyProtection="1">
      <alignment horizontal="center" vertical="center" wrapText="1" shrinkToFit="1"/>
    </xf>
    <xf numFmtId="0" fontId="49" fillId="25" borderId="139"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shrinkToFit="1"/>
    </xf>
    <xf numFmtId="0" fontId="49" fillId="25" borderId="145"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57" xfId="0" applyFill="1" applyBorder="1" applyAlignment="1" applyProtection="1">
      <alignment horizontal="left" vertical="top" wrapText="1"/>
    </xf>
    <xf numFmtId="0" fontId="43" fillId="0" borderId="45" xfId="0" applyFont="1" applyBorder="1" applyAlignment="1" applyProtection="1">
      <alignment horizontal="center" vertical="center" wrapText="1"/>
    </xf>
    <xf numFmtId="0" fontId="43" fillId="0" borderId="77" xfId="0" applyFont="1" applyBorder="1" applyAlignment="1" applyProtection="1">
      <alignment horizontal="center" vertical="center" wrapText="1"/>
    </xf>
    <xf numFmtId="0" fontId="43" fillId="0" borderId="50" xfId="0" applyFont="1" applyBorder="1" applyAlignment="1" applyProtection="1">
      <alignment horizontal="center" vertical="center" wrapText="1"/>
    </xf>
    <xf numFmtId="0" fontId="30" fillId="0" borderId="28" xfId="0" applyFont="1" applyBorder="1" applyAlignment="1" applyProtection="1">
      <alignment horizontal="center" vertical="center" shrinkToFit="1"/>
    </xf>
    <xf numFmtId="0" fontId="49" fillId="25" borderId="141" xfId="0" applyFont="1" applyFill="1" applyBorder="1" applyAlignment="1" applyProtection="1">
      <alignment horizontal="center" vertical="center" wrapText="1"/>
    </xf>
    <xf numFmtId="0" fontId="49" fillId="25" borderId="137" xfId="0" applyFont="1" applyFill="1" applyBorder="1" applyAlignment="1" applyProtection="1">
      <alignment horizontal="center" vertical="center" wrapText="1"/>
    </xf>
    <xf numFmtId="0" fontId="38" fillId="0" borderId="119" xfId="0" applyFont="1" applyBorder="1" applyAlignment="1" applyProtection="1">
      <alignment horizontal="left" vertical="center" wrapText="1"/>
    </xf>
    <xf numFmtId="0" fontId="38" fillId="0" borderId="82" xfId="0" applyFont="1" applyBorder="1" applyAlignment="1" applyProtection="1">
      <alignment horizontal="left" vertical="center" wrapText="1"/>
    </xf>
    <xf numFmtId="0" fontId="38" fillId="0" borderId="145" xfId="0" applyFont="1" applyBorder="1" applyAlignment="1" applyProtection="1">
      <alignment horizontal="left" vertical="center" wrapText="1"/>
    </xf>
    <xf numFmtId="38" fontId="43" fillId="0" borderId="119" xfId="34" applyFont="1" applyFill="1" applyBorder="1" applyAlignment="1" applyProtection="1">
      <alignment horizontal="right" vertical="center" shrinkToFit="1"/>
    </xf>
    <xf numFmtId="38" fontId="43" fillId="0" borderId="82" xfId="34" applyFont="1" applyFill="1" applyBorder="1" applyAlignment="1" applyProtection="1">
      <alignment horizontal="right" vertical="center" shrinkToFit="1"/>
    </xf>
    <xf numFmtId="38" fontId="43" fillId="0" borderId="145" xfId="34" applyFont="1" applyFill="1" applyBorder="1" applyAlignment="1" applyProtection="1">
      <alignment horizontal="right" vertical="center" shrinkToFit="1"/>
    </xf>
    <xf numFmtId="0" fontId="49" fillId="25" borderId="142" xfId="0" applyFont="1" applyFill="1" applyBorder="1" applyAlignment="1" applyProtection="1">
      <alignment horizontal="center" vertical="center" shrinkToFit="1"/>
    </xf>
    <xf numFmtId="0" fontId="49" fillId="25" borderId="140" xfId="0" applyFont="1" applyFill="1" applyBorder="1" applyAlignment="1" applyProtection="1">
      <alignment horizontal="center" vertical="center" shrinkToFit="1"/>
    </xf>
    <xf numFmtId="0" fontId="43" fillId="25" borderId="119" xfId="0" applyFont="1" applyFill="1" applyBorder="1" applyAlignment="1" applyProtection="1">
      <alignment horizontal="center" vertical="center" wrapText="1"/>
    </xf>
    <xf numFmtId="0" fontId="43" fillId="25" borderId="1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xf>
    <xf numFmtId="0" fontId="43" fillId="0" borderId="75" xfId="0" applyFont="1" applyBorder="1" applyAlignment="1" applyProtection="1">
      <alignment horizontal="left" vertical="center" wrapText="1"/>
    </xf>
    <xf numFmtId="0" fontId="43" fillId="0" borderId="13" xfId="0" applyFont="1" applyBorder="1" applyAlignment="1" applyProtection="1">
      <alignment horizontal="left" vertical="center" wrapText="1"/>
    </xf>
    <xf numFmtId="0" fontId="49" fillId="0" borderId="13" xfId="0" applyFont="1" applyBorder="1" applyAlignment="1" applyProtection="1">
      <alignment horizontal="center" vertical="center" shrinkToFit="1"/>
    </xf>
    <xf numFmtId="0" fontId="49" fillId="25" borderId="25" xfId="0" applyFont="1" applyFill="1" applyBorder="1" applyProtection="1">
      <alignment vertical="center"/>
    </xf>
    <xf numFmtId="0" fontId="49" fillId="25" borderId="30" xfId="0" applyFont="1" applyFill="1" applyBorder="1" applyProtection="1">
      <alignment vertical="center"/>
    </xf>
    <xf numFmtId="0" fontId="49" fillId="25" borderId="31" xfId="0" applyFont="1" applyFill="1" applyBorder="1" applyProtection="1">
      <alignment vertical="center"/>
    </xf>
    <xf numFmtId="0" fontId="49" fillId="25" borderId="10" xfId="0" applyFont="1" applyFill="1" applyBorder="1" applyAlignment="1" applyProtection="1">
      <alignment horizontal="center" vertical="center"/>
    </xf>
    <xf numFmtId="0" fontId="49" fillId="25" borderId="12" xfId="0" applyFont="1" applyFill="1" applyBorder="1" applyAlignment="1" applyProtection="1">
      <alignment horizontal="center" vertical="center"/>
    </xf>
    <xf numFmtId="0" fontId="34" fillId="25" borderId="141" xfId="0" applyFont="1" applyFill="1" applyBorder="1" applyAlignment="1" applyProtection="1">
      <alignment horizontal="center" vertical="center" textRotation="255" wrapText="1"/>
    </xf>
    <xf numFmtId="0" fontId="34" fillId="25" borderId="137" xfId="0" applyFont="1" applyFill="1" applyBorder="1" applyAlignment="1" applyProtection="1">
      <alignment horizontal="center" vertical="center" textRotation="255" wrapText="1"/>
    </xf>
    <xf numFmtId="0" fontId="43" fillId="0" borderId="100" xfId="0" applyFont="1" applyBorder="1" applyAlignment="1" applyProtection="1">
      <alignment horizontal="center" vertical="center" wrapText="1"/>
    </xf>
    <xf numFmtId="0" fontId="49" fillId="0" borderId="75" xfId="0" applyFont="1" applyBorder="1" applyAlignment="1" applyProtection="1">
      <alignment horizontal="center" vertical="center" shrinkToFit="1"/>
    </xf>
    <xf numFmtId="0" fontId="43" fillId="0" borderId="99" xfId="0" applyFont="1" applyBorder="1" applyAlignment="1" applyProtection="1">
      <alignment horizontal="center" vertical="center" wrapText="1"/>
    </xf>
    <xf numFmtId="0" fontId="38" fillId="25" borderId="35" xfId="0" applyFont="1" applyFill="1" applyBorder="1" applyAlignment="1" applyProtection="1">
      <alignment horizontal="left" vertical="center" wrapText="1"/>
    </xf>
    <xf numFmtId="0" fontId="38" fillId="25" borderId="64" xfId="0" applyFont="1" applyFill="1" applyBorder="1" applyAlignment="1" applyProtection="1">
      <alignment horizontal="left" vertical="center" wrapText="1"/>
    </xf>
    <xf numFmtId="0" fontId="72" fillId="0" borderId="110" xfId="0" applyFont="1" applyBorder="1" applyAlignment="1" applyProtection="1">
      <alignment horizontal="center" vertical="center" wrapText="1"/>
    </xf>
    <xf numFmtId="0" fontId="72" fillId="0" borderId="154" xfId="0" applyFont="1" applyBorder="1" applyAlignment="1" applyProtection="1">
      <alignment horizontal="center" vertical="center" wrapText="1"/>
    </xf>
    <xf numFmtId="0" fontId="110" fillId="0" borderId="188" xfId="0" applyFont="1" applyBorder="1" applyAlignment="1" applyProtection="1">
      <alignment horizontal="center" vertical="center" wrapText="1"/>
    </xf>
    <xf numFmtId="0" fontId="95" fillId="0" borderId="187"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5" fillId="0" borderId="183" xfId="0" applyFont="1" applyBorder="1" applyAlignment="1" applyProtection="1">
      <alignment horizontal="center" vertical="center" wrapText="1"/>
    </xf>
    <xf numFmtId="40" fontId="95" fillId="0" borderId="183" xfId="34" applyNumberFormat="1" applyFont="1" applyFill="1" applyBorder="1" applyAlignment="1" applyProtection="1">
      <alignment horizontal="center" vertical="center" shrinkToFit="1"/>
    </xf>
    <xf numFmtId="178" fontId="96" fillId="0" borderId="183" xfId="28" applyNumberFormat="1" applyFont="1" applyFill="1" applyBorder="1" applyAlignment="1" applyProtection="1">
      <alignment horizontal="right" vertical="center" shrinkToFit="1"/>
    </xf>
    <xf numFmtId="0" fontId="95" fillId="0" borderId="186" xfId="0" applyFont="1" applyBorder="1" applyAlignment="1" applyProtection="1">
      <alignment horizontal="left" vertical="center" wrapText="1"/>
    </xf>
    <xf numFmtId="178" fontId="96" fillId="0" borderId="189" xfId="28" applyNumberFormat="1" applyFont="1" applyFill="1" applyBorder="1" applyAlignment="1" applyProtection="1">
      <alignment horizontal="right" vertical="center" shrinkToFit="1"/>
    </xf>
    <xf numFmtId="178" fontId="96" fillId="0" borderId="187" xfId="28" applyNumberFormat="1" applyFont="1" applyFill="1" applyBorder="1" applyAlignment="1" applyProtection="1">
      <alignment horizontal="right" vertical="center" shrinkToFit="1"/>
    </xf>
    <xf numFmtId="178" fontId="96" fillId="0" borderId="188" xfId="28" applyNumberFormat="1" applyFont="1" applyFill="1" applyBorder="1" applyAlignment="1" applyProtection="1">
      <alignment horizontal="right" vertical="center" shrinkToFit="1"/>
    </xf>
    <xf numFmtId="0" fontId="91" fillId="25" borderId="12" xfId="0" applyFont="1" applyFill="1" applyBorder="1" applyAlignment="1" applyProtection="1">
      <alignment horizontal="center" vertical="center"/>
    </xf>
    <xf numFmtId="0" fontId="91" fillId="25" borderId="11" xfId="0" applyFont="1" applyFill="1" applyBorder="1" applyAlignment="1" applyProtection="1">
      <alignment horizontal="center" vertical="center"/>
    </xf>
    <xf numFmtId="40" fontId="95" fillId="0" borderId="184" xfId="34" applyNumberFormat="1" applyFont="1" applyFill="1" applyBorder="1" applyAlignment="1" applyProtection="1">
      <alignment horizontal="center" vertical="center" shrinkToFit="1"/>
    </xf>
    <xf numFmtId="177" fontId="43" fillId="0" borderId="13" xfId="0" applyNumberFormat="1" applyFont="1" applyBorder="1" applyAlignment="1" applyProtection="1">
      <alignment horizontal="center" vertical="center" shrinkToFit="1"/>
      <protection locked="0"/>
    </xf>
    <xf numFmtId="177" fontId="43" fillId="0" borderId="145" xfId="0" applyNumberFormat="1" applyFont="1" applyBorder="1" applyAlignment="1" applyProtection="1">
      <alignment horizontal="center" vertical="center" shrinkToFit="1"/>
      <protection locked="0"/>
    </xf>
    <xf numFmtId="0" fontId="38" fillId="0" borderId="144" xfId="0" applyFont="1" applyBorder="1" applyAlignment="1" applyProtection="1">
      <alignment horizontal="center" vertical="center" wrapText="1"/>
      <protection locked="0"/>
    </xf>
    <xf numFmtId="0" fontId="38" fillId="0" borderId="92" xfId="0" applyFont="1" applyBorder="1" applyAlignment="1" applyProtection="1">
      <alignment horizontal="center" vertical="center" wrapText="1"/>
      <protection locked="0"/>
    </xf>
    <xf numFmtId="177" fontId="49" fillId="0" borderId="13" xfId="0" applyNumberFormat="1" applyFont="1" applyBorder="1" applyAlignment="1" applyProtection="1">
      <alignment horizontal="center" vertical="center" shrinkToFit="1"/>
      <protection locked="0"/>
    </xf>
    <xf numFmtId="177" fontId="49" fillId="0" borderId="145" xfId="0" applyNumberFormat="1" applyFont="1" applyBorder="1" applyAlignment="1" applyProtection="1">
      <alignment horizontal="center" vertical="center" shrinkToFit="1"/>
      <protection locked="0"/>
    </xf>
    <xf numFmtId="0" fontId="95" fillId="0" borderId="190"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5" fillId="0" borderId="188" xfId="0" applyFont="1" applyBorder="1" applyAlignment="1" applyProtection="1">
      <alignment horizontal="center" vertical="center"/>
    </xf>
    <xf numFmtId="0" fontId="95" fillId="0" borderId="187" xfId="0" applyFont="1" applyBorder="1" applyAlignment="1" applyProtection="1">
      <alignment horizontal="center" vertical="center"/>
    </xf>
    <xf numFmtId="0" fontId="95" fillId="0" borderId="188" xfId="0" applyFont="1" applyBorder="1" applyAlignment="1" applyProtection="1">
      <alignment horizontal="right" vertical="center"/>
    </xf>
    <xf numFmtId="0" fontId="95" fillId="0" borderId="187" xfId="0" applyFont="1" applyBorder="1" applyAlignment="1" applyProtection="1">
      <alignment horizontal="right" vertical="center"/>
    </xf>
    <xf numFmtId="0" fontId="95" fillId="0" borderId="183" xfId="0" applyFont="1" applyBorder="1" applyAlignment="1" applyProtection="1">
      <alignment horizontal="right" vertical="center"/>
    </xf>
    <xf numFmtId="0" fontId="83" fillId="29" borderId="25" xfId="0" applyFont="1" applyFill="1" applyBorder="1" applyAlignment="1" applyProtection="1">
      <alignment horizontal="center" vertical="center" shrinkToFit="1"/>
    </xf>
    <xf numFmtId="0" fontId="83" fillId="29" borderId="31" xfId="0" applyFont="1" applyFill="1" applyBorder="1" applyAlignment="1" applyProtection="1">
      <alignment horizontal="center" vertical="center" shrinkToFit="1"/>
    </xf>
    <xf numFmtId="0" fontId="49" fillId="25" borderId="103" xfId="0" applyFont="1" applyFill="1" applyBorder="1" applyAlignment="1" applyProtection="1">
      <alignment horizontal="center" vertical="center" wrapText="1"/>
    </xf>
    <xf numFmtId="177" fontId="43" fillId="0" borderId="119" xfId="0" applyNumberFormat="1" applyFont="1" applyBorder="1" applyAlignment="1" applyProtection="1">
      <alignment horizontal="center" vertical="center"/>
      <protection locked="0"/>
    </xf>
    <xf numFmtId="177" fontId="43" fillId="0" borderId="75" xfId="0" applyNumberFormat="1" applyFont="1" applyBorder="1" applyAlignment="1" applyProtection="1">
      <alignment horizontal="center" vertical="center"/>
      <protection locked="0"/>
    </xf>
    <xf numFmtId="177" fontId="43" fillId="0" borderId="119"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177" fontId="49" fillId="0" borderId="119" xfId="0" applyNumberFormat="1" applyFont="1" applyBorder="1" applyAlignment="1" applyProtection="1">
      <alignment horizontal="right" vertical="center"/>
      <protection locked="0"/>
    </xf>
    <xf numFmtId="177" fontId="49" fillId="0" borderId="75" xfId="0" applyNumberFormat="1" applyFont="1" applyBorder="1" applyAlignment="1" applyProtection="1">
      <alignment horizontal="right" vertical="center"/>
      <protection locked="0"/>
    </xf>
    <xf numFmtId="177" fontId="43" fillId="0" borderId="143" xfId="0" applyNumberFormat="1" applyFont="1" applyBorder="1" applyAlignment="1" applyProtection="1">
      <alignment horizontal="center" vertical="center" wrapText="1"/>
      <protection locked="0"/>
    </xf>
    <xf numFmtId="177" fontId="43" fillId="0" borderId="19" xfId="0" applyNumberFormat="1" applyFont="1" applyBorder="1" applyAlignment="1" applyProtection="1">
      <alignment horizontal="center" vertical="center" wrapText="1"/>
      <protection locked="0"/>
    </xf>
    <xf numFmtId="177" fontId="43" fillId="0" borderId="13" xfId="0" applyNumberFormat="1" applyFont="1" applyBorder="1" applyAlignment="1" applyProtection="1">
      <alignment horizontal="center" vertical="center" shrinkToFit="1"/>
    </xf>
    <xf numFmtId="177" fontId="43" fillId="0" borderId="145" xfId="0" applyNumberFormat="1" applyFont="1" applyBorder="1" applyAlignment="1" applyProtection="1">
      <alignment horizontal="center" vertical="center" shrinkToFit="1"/>
    </xf>
    <xf numFmtId="177" fontId="43" fillId="0" borderId="180" xfId="0" applyNumberFormat="1" applyFont="1" applyBorder="1" applyAlignment="1" applyProtection="1">
      <alignment horizontal="center" vertical="center"/>
    </xf>
    <xf numFmtId="177" fontId="43" fillId="0" borderId="18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shrinkToFit="1"/>
    </xf>
    <xf numFmtId="177" fontId="49" fillId="25" borderId="145" xfId="0" applyNumberFormat="1" applyFont="1" applyFill="1" applyBorder="1" applyAlignment="1" applyProtection="1">
      <alignment horizontal="right" vertical="center" shrinkToFit="1"/>
    </xf>
    <xf numFmtId="177" fontId="49" fillId="25" borderId="119" xfId="0" applyNumberFormat="1" applyFont="1" applyFill="1" applyBorder="1" applyAlignment="1" applyProtection="1">
      <alignment horizontal="right" vertical="center"/>
    </xf>
    <xf numFmtId="177" fontId="49" fillId="25" borderId="75" xfId="0" applyNumberFormat="1" applyFont="1" applyFill="1" applyBorder="1" applyAlignment="1" applyProtection="1">
      <alignment horizontal="right" vertical="center"/>
    </xf>
    <xf numFmtId="0" fontId="43" fillId="31" borderId="41" xfId="0" applyFont="1" applyFill="1" applyBorder="1" applyAlignment="1" applyProtection="1">
      <alignment horizontal="center" vertical="center"/>
      <protection locked="0"/>
    </xf>
    <xf numFmtId="0" fontId="43" fillId="31" borderId="18" xfId="0" applyFont="1" applyFill="1" applyBorder="1" applyAlignment="1" applyProtection="1">
      <alignment horizontal="center" vertical="center"/>
      <protection locked="0"/>
    </xf>
    <xf numFmtId="0" fontId="43" fillId="25" borderId="41" xfId="0" applyFont="1" applyFill="1" applyBorder="1" applyAlignment="1" applyProtection="1">
      <alignment horizontal="center" vertical="center"/>
    </xf>
    <xf numFmtId="0" fontId="43" fillId="25" borderId="18" xfId="0" applyFont="1" applyFill="1" applyBorder="1" applyAlignment="1" applyProtection="1">
      <alignment horizontal="center" vertical="center"/>
    </xf>
    <xf numFmtId="0" fontId="43" fillId="25" borderId="143" xfId="0" applyFont="1" applyFill="1" applyBorder="1" applyAlignment="1" applyProtection="1">
      <alignment horizontal="center" vertical="center"/>
    </xf>
    <xf numFmtId="0" fontId="43" fillId="25" borderId="19" xfId="0" applyFont="1" applyFill="1" applyBorder="1" applyAlignment="1" applyProtection="1">
      <alignment horizontal="center" vertical="center"/>
    </xf>
    <xf numFmtId="177" fontId="49" fillId="25" borderId="142" xfId="0" applyNumberFormat="1" applyFont="1" applyFill="1" applyBorder="1" applyAlignment="1" applyProtection="1">
      <alignment horizontal="right" vertical="center"/>
    </xf>
    <xf numFmtId="177" fontId="49" fillId="25" borderId="17" xfId="0" applyNumberFormat="1" applyFont="1" applyFill="1" applyBorder="1" applyAlignment="1" applyProtection="1">
      <alignment horizontal="right" vertical="center"/>
    </xf>
    <xf numFmtId="177" fontId="72" fillId="25" borderId="144" xfId="0" applyNumberFormat="1" applyFont="1" applyFill="1" applyBorder="1" applyAlignment="1" applyProtection="1">
      <alignment horizontal="right" vertical="center"/>
    </xf>
    <xf numFmtId="177" fontId="72" fillId="25" borderId="92" xfId="0" applyNumberFormat="1" applyFont="1" applyFill="1" applyBorder="1" applyAlignment="1" applyProtection="1">
      <alignment horizontal="right" vertical="center"/>
    </xf>
    <xf numFmtId="177" fontId="49" fillId="25" borderId="40" xfId="0" applyNumberFormat="1" applyFont="1" applyFill="1" applyBorder="1" applyAlignment="1" applyProtection="1">
      <alignment horizontal="right" vertical="center"/>
    </xf>
    <xf numFmtId="177" fontId="49" fillId="25" borderId="101" xfId="0" applyNumberFormat="1" applyFont="1" applyFill="1" applyBorder="1" applyAlignment="1" applyProtection="1">
      <alignment horizontal="right" vertical="center"/>
    </xf>
    <xf numFmtId="0" fontId="43" fillId="25" borderId="15" xfId="0" applyFont="1" applyFill="1" applyBorder="1" applyAlignment="1" applyProtection="1">
      <alignment horizontal="center" vertical="center"/>
    </xf>
    <xf numFmtId="0" fontId="43" fillId="25" borderId="156" xfId="0" applyFont="1" applyFill="1" applyBorder="1" applyAlignment="1" applyProtection="1">
      <alignment horizontal="center" vertical="center"/>
    </xf>
    <xf numFmtId="177" fontId="43" fillId="0" borderId="182" xfId="0" applyNumberFormat="1" applyFont="1" applyBorder="1" applyAlignment="1" applyProtection="1">
      <alignment horizontal="center" vertical="center" shrinkToFit="1"/>
      <protection locked="0"/>
    </xf>
    <xf numFmtId="177" fontId="43" fillId="0" borderId="151" xfId="0" applyNumberFormat="1" applyFont="1" applyBorder="1" applyAlignment="1" applyProtection="1">
      <alignment horizontal="center" vertical="center" shrinkToFit="1"/>
      <protection locked="0"/>
    </xf>
    <xf numFmtId="0" fontId="43" fillId="25" borderId="20" xfId="0" applyFont="1" applyFill="1" applyBorder="1" applyAlignment="1" applyProtection="1">
      <alignment horizontal="center" vertical="center"/>
    </xf>
    <xf numFmtId="0" fontId="43" fillId="25" borderId="157" xfId="0" applyFont="1" applyFill="1" applyBorder="1" applyAlignment="1" applyProtection="1">
      <alignment horizontal="center" vertical="center"/>
    </xf>
    <xf numFmtId="177" fontId="49" fillId="25" borderId="14" xfId="0" applyNumberFormat="1" applyFont="1" applyFill="1" applyBorder="1" applyAlignment="1" applyProtection="1">
      <alignment horizontal="right" vertical="center"/>
    </xf>
    <xf numFmtId="177" fontId="49" fillId="25" borderId="155" xfId="0" applyNumberFormat="1" applyFont="1" applyFill="1" applyBorder="1" applyAlignment="1" applyProtection="1">
      <alignment horizontal="right" vertical="center"/>
    </xf>
    <xf numFmtId="177" fontId="72" fillId="25" borderId="78" xfId="0" applyNumberFormat="1" applyFont="1" applyFill="1" applyBorder="1" applyAlignment="1" applyProtection="1">
      <alignment horizontal="right" vertical="center"/>
    </xf>
    <xf numFmtId="177" fontId="72" fillId="25" borderId="146" xfId="0" applyNumberFormat="1" applyFont="1" applyFill="1" applyBorder="1" applyAlignment="1" applyProtection="1">
      <alignment horizontal="right" vertical="center"/>
    </xf>
    <xf numFmtId="177" fontId="49" fillId="25" borderId="99" xfId="0" applyNumberFormat="1" applyFont="1" applyFill="1" applyBorder="1" applyAlignment="1" applyProtection="1">
      <alignment horizontal="right" vertical="center"/>
    </xf>
    <xf numFmtId="177" fontId="49" fillId="25" borderId="137" xfId="0" applyNumberFormat="1" applyFont="1" applyFill="1" applyBorder="1" applyAlignment="1" applyProtection="1">
      <alignment horizontal="right"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5"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57"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6" xfId="0" applyFont="1" applyFill="1" applyBorder="1" applyAlignment="1" applyProtection="1">
      <alignment horizontal="center" vertical="center"/>
    </xf>
    <xf numFmtId="178" fontId="49" fillId="25" borderId="81" xfId="28" applyNumberFormat="1" applyFont="1" applyFill="1" applyBorder="1" applyAlignment="1" applyProtection="1">
      <alignment horizontal="center" vertical="center"/>
    </xf>
    <xf numFmtId="178" fontId="49" fillId="25" borderId="146" xfId="28" applyNumberFormat="1" applyFont="1" applyFill="1" applyBorder="1" applyAlignment="1" applyProtection="1">
      <alignment horizontal="center" vertical="center"/>
    </xf>
    <xf numFmtId="0" fontId="49" fillId="0" borderId="99" xfId="0" applyFont="1" applyBorder="1" applyAlignment="1" applyProtection="1">
      <alignment horizontal="center" vertical="center" wrapText="1"/>
    </xf>
    <xf numFmtId="0" fontId="49"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5" xfId="0" applyFont="1" applyFill="1" applyBorder="1" applyAlignment="1" applyProtection="1">
      <alignment horizontal="center" vertical="center" shrinkToFit="1"/>
      <protection locked="0"/>
    </xf>
    <xf numFmtId="178" fontId="49" fillId="25" borderId="13" xfId="28" applyNumberFormat="1" applyFont="1" applyFill="1" applyBorder="1" applyAlignment="1" applyProtection="1">
      <alignment horizontal="center" vertical="center" shrinkToFit="1"/>
    </xf>
    <xf numFmtId="178" fontId="49" fillId="25" borderId="145" xfId="28" applyNumberFormat="1" applyFont="1" applyFill="1" applyBorder="1" applyAlignment="1" applyProtection="1">
      <alignment horizontal="center" vertical="center" shrinkToFit="1"/>
    </xf>
    <xf numFmtId="0" fontId="43" fillId="25" borderId="14" xfId="0" applyFont="1" applyFill="1" applyBorder="1" applyAlignment="1" applyProtection="1">
      <alignment horizontal="center" vertical="center"/>
    </xf>
    <xf numFmtId="0" fontId="43" fillId="25" borderId="155" xfId="0" applyFont="1" applyFill="1" applyBorder="1" applyAlignment="1" applyProtection="1">
      <alignment horizontal="center" vertical="center"/>
    </xf>
    <xf numFmtId="0" fontId="43" fillId="30" borderId="20" xfId="0" applyFont="1" applyFill="1" applyBorder="1" applyAlignment="1" applyProtection="1">
      <alignment horizontal="center" vertical="center"/>
      <protection locked="0"/>
    </xf>
    <xf numFmtId="0" fontId="43" fillId="30" borderId="157" xfId="0" applyFont="1" applyFill="1" applyBorder="1" applyAlignment="1" applyProtection="1">
      <alignment horizontal="center" vertical="center"/>
      <protection locked="0"/>
    </xf>
    <xf numFmtId="178" fontId="49" fillId="0" borderId="79" xfId="28" applyNumberFormat="1" applyFont="1" applyFill="1" applyBorder="1" applyAlignment="1" applyProtection="1">
      <alignment horizontal="right" vertical="center" shrinkToFit="1"/>
    </xf>
    <xf numFmtId="178" fontId="49" fillId="0" borderId="10" xfId="28" applyNumberFormat="1" applyFont="1" applyFill="1" applyBorder="1" applyAlignment="1" applyProtection="1">
      <alignment horizontal="right" vertical="center" shrinkToFit="1"/>
    </xf>
    <xf numFmtId="178" fontId="49" fillId="0" borderId="13" xfId="28" applyNumberFormat="1" applyFont="1" applyFill="1" applyBorder="1" applyAlignment="1" applyProtection="1">
      <alignment horizontal="right" vertical="center" shrinkToFit="1"/>
    </xf>
    <xf numFmtId="178" fontId="49" fillId="0" borderId="28" xfId="28" applyNumberFormat="1" applyFont="1" applyFill="1" applyBorder="1" applyAlignment="1" applyProtection="1">
      <alignment horizontal="right" vertical="center" shrinkToFit="1"/>
    </xf>
    <xf numFmtId="0" fontId="104" fillId="0" borderId="142"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3"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9" fillId="25" borderId="144" xfId="28" applyNumberFormat="1" applyFont="1" applyFill="1" applyBorder="1" applyAlignment="1" applyProtection="1">
      <alignment horizontal="center" vertical="center"/>
    </xf>
    <xf numFmtId="178" fontId="49" fillId="25" borderId="92" xfId="28" applyNumberFormat="1" applyFont="1" applyFill="1" applyBorder="1" applyAlignment="1" applyProtection="1">
      <alignment horizontal="center" vertical="center"/>
    </xf>
    <xf numFmtId="0" fontId="49" fillId="0" borderId="141" xfId="0" applyFont="1" applyBorder="1" applyAlignment="1" applyProtection="1">
      <alignment horizontal="center" vertical="center" wrapText="1"/>
    </xf>
    <xf numFmtId="0" fontId="49"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9" fillId="25" borderId="119" xfId="28" applyNumberFormat="1" applyFont="1" applyFill="1" applyBorder="1" applyAlignment="1" applyProtection="1">
      <alignment horizontal="center" vertical="center" shrinkToFit="1"/>
    </xf>
    <xf numFmtId="178" fontId="49" fillId="25" borderId="75" xfId="28" applyNumberFormat="1" applyFont="1" applyFill="1" applyBorder="1" applyAlignment="1" applyProtection="1">
      <alignment horizontal="center" vertical="center" shrinkToFit="1"/>
    </xf>
    <xf numFmtId="0" fontId="43" fillId="25" borderId="142" xfId="0" applyFont="1" applyFill="1" applyBorder="1" applyAlignment="1" applyProtection="1">
      <alignment horizontal="center" vertical="center"/>
    </xf>
    <xf numFmtId="0" fontId="43" fillId="25" borderId="17" xfId="0" applyFont="1" applyFill="1" applyBorder="1" applyAlignment="1" applyProtection="1">
      <alignment horizontal="center" vertical="center"/>
    </xf>
    <xf numFmtId="0" fontId="49" fillId="0" borderId="155" xfId="0" applyFont="1" applyBorder="1" applyAlignment="1" applyProtection="1">
      <alignment horizontal="center" vertical="center" shrinkToFit="1"/>
    </xf>
    <xf numFmtId="0" fontId="49" fillId="0" borderId="157" xfId="0" applyFont="1" applyBorder="1" applyAlignment="1" applyProtection="1">
      <alignment horizontal="center" vertical="center" shrinkToFit="1"/>
    </xf>
    <xf numFmtId="0" fontId="49" fillId="0" borderId="156" xfId="0" applyFont="1" applyBorder="1" applyAlignment="1" applyProtection="1">
      <alignment horizontal="center" vertical="center" shrinkToFit="1"/>
    </xf>
    <xf numFmtId="0" fontId="43" fillId="0" borderId="142" xfId="0" applyFont="1" applyBorder="1" applyAlignment="1" applyProtection="1">
      <alignment horizontal="left" vertical="center" wrapText="1"/>
    </xf>
    <xf numFmtId="0" fontId="43" fillId="0" borderId="32" xfId="0" applyFont="1" applyBorder="1" applyAlignment="1" applyProtection="1">
      <alignment horizontal="left" vertical="center" wrapText="1"/>
    </xf>
    <xf numFmtId="0" fontId="43" fillId="0" borderId="155" xfId="0" applyFont="1" applyBorder="1" applyAlignment="1" applyProtection="1">
      <alignment horizontal="left" vertical="center" wrapText="1"/>
    </xf>
    <xf numFmtId="177" fontId="43" fillId="0" borderId="78" xfId="0" applyNumberFormat="1" applyFont="1" applyBorder="1" applyAlignment="1" applyProtection="1">
      <alignment horizontal="center" vertical="center" shrinkToFit="1"/>
      <protection locked="0"/>
    </xf>
    <xf numFmtId="177" fontId="43" fillId="0" borderId="146" xfId="0" applyNumberFormat="1" applyFont="1" applyBorder="1" applyAlignment="1" applyProtection="1">
      <alignment horizontal="center" vertical="center" shrinkToFit="1"/>
      <protection locked="0"/>
    </xf>
    <xf numFmtId="0" fontId="43" fillId="25" borderId="20" xfId="0" applyFont="1" applyFill="1" applyBorder="1" applyAlignment="1" applyProtection="1">
      <alignment horizontal="center" vertical="center"/>
      <protection locked="0"/>
    </xf>
    <xf numFmtId="0" fontId="43" fillId="25" borderId="157" xfId="0" applyFont="1" applyFill="1" applyBorder="1" applyAlignment="1" applyProtection="1">
      <alignment horizontal="center" vertical="center"/>
      <protection locked="0"/>
    </xf>
    <xf numFmtId="38" fontId="49" fillId="0" borderId="82" xfId="34" applyFont="1" applyFill="1" applyBorder="1" applyAlignment="1" applyProtection="1">
      <alignment horizontal="right" vertical="center" shrinkToFit="1"/>
    </xf>
    <xf numFmtId="38" fontId="49" fillId="0" borderId="145" xfId="34"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57" xfId="0" applyFont="1" applyFill="1" applyBorder="1" applyAlignment="1" applyProtection="1">
      <alignment horizontal="center" vertical="center" shrinkToFit="1"/>
    </xf>
    <xf numFmtId="38" fontId="49" fillId="0" borderId="119" xfId="34" applyFont="1" applyFill="1" applyBorder="1" applyAlignment="1" applyProtection="1">
      <alignment horizontal="right" vertical="center" shrinkToFit="1"/>
    </xf>
    <xf numFmtId="0" fontId="43" fillId="25" borderId="141" xfId="0" applyFont="1" applyFill="1" applyBorder="1" applyAlignment="1" applyProtection="1">
      <alignment horizontal="center" vertical="center" textRotation="255" wrapText="1"/>
    </xf>
    <xf numFmtId="0" fontId="43" fillId="25" borderId="137" xfId="0" applyFont="1" applyFill="1" applyBorder="1" applyAlignment="1" applyProtection="1">
      <alignment horizontal="center" vertical="center" textRotation="255" wrapText="1"/>
    </xf>
    <xf numFmtId="0" fontId="49" fillId="25" borderId="142" xfId="0" applyFont="1" applyFill="1" applyBorder="1" applyAlignment="1" applyProtection="1">
      <alignment horizontal="center" vertical="center" wrapText="1"/>
    </xf>
    <xf numFmtId="0" fontId="49" fillId="25" borderId="155" xfId="0" applyFont="1" applyFill="1" applyBorder="1" applyAlignment="1" applyProtection="1">
      <alignment horizontal="center" vertical="center" wrapText="1"/>
    </xf>
    <xf numFmtId="0" fontId="104" fillId="0" borderId="14" xfId="0" applyFont="1" applyBorder="1" applyAlignment="1" applyProtection="1">
      <alignment horizontal="center" vertical="center" shrinkToFit="1"/>
    </xf>
    <xf numFmtId="0" fontId="104" fillId="0" borderId="155" xfId="0" applyFont="1" applyBorder="1" applyAlignment="1" applyProtection="1">
      <alignment horizontal="center" vertical="center" shrinkToFit="1"/>
    </xf>
    <xf numFmtId="0" fontId="104" fillId="0" borderId="15" xfId="0" applyFont="1" applyBorder="1" applyAlignment="1" applyProtection="1">
      <alignment horizontal="center" vertical="center"/>
    </xf>
    <xf numFmtId="0" fontId="104" fillId="0" borderId="156" xfId="0" applyFont="1" applyBorder="1" applyAlignment="1" applyProtection="1">
      <alignment horizontal="center" vertical="center"/>
    </xf>
    <xf numFmtId="0" fontId="43" fillId="25" borderId="76" xfId="0" applyFont="1" applyFill="1" applyBorder="1" applyAlignment="1" applyProtection="1">
      <alignment horizontal="center" vertical="center" wrapText="1"/>
    </xf>
    <xf numFmtId="0" fontId="43" fillId="25" borderId="106" xfId="0" applyFont="1" applyFill="1" applyBorder="1" applyAlignment="1" applyProtection="1">
      <alignment horizontal="center" vertical="center" wrapText="1"/>
    </xf>
    <xf numFmtId="0" fontId="49" fillId="25" borderId="28" xfId="0" applyFont="1" applyFill="1" applyBorder="1" applyAlignment="1" applyProtection="1">
      <alignment horizontal="center" vertical="center"/>
    </xf>
    <xf numFmtId="0" fontId="49" fillId="25" borderId="41" xfId="0" applyFont="1" applyFill="1" applyBorder="1" applyAlignment="1" applyProtection="1">
      <alignment horizontal="center" vertical="center"/>
    </xf>
    <xf numFmtId="0" fontId="49" fillId="25" borderId="143" xfId="0" applyFont="1" applyFill="1" applyBorder="1" applyAlignment="1" applyProtection="1">
      <alignment horizontal="center" vertical="center"/>
    </xf>
    <xf numFmtId="0" fontId="49" fillId="25" borderId="140" xfId="0" applyFont="1" applyFill="1" applyBorder="1" applyAlignment="1" applyProtection="1">
      <alignment horizontal="center" vertical="center"/>
    </xf>
    <xf numFmtId="0" fontId="49" fillId="25" borderId="86" xfId="0" applyFont="1" applyFill="1" applyBorder="1" applyAlignment="1" applyProtection="1">
      <alignment horizontal="center" vertical="center"/>
    </xf>
    <xf numFmtId="0" fontId="49" fillId="25" borderId="139" xfId="0" applyFont="1" applyFill="1" applyBorder="1" applyAlignment="1" applyProtection="1">
      <alignment horizontal="center" vertical="center"/>
    </xf>
    <xf numFmtId="0" fontId="72" fillId="0" borderId="142" xfId="0" applyFont="1" applyBorder="1" applyAlignment="1" applyProtection="1">
      <alignment horizontal="center" vertical="center" wrapText="1"/>
    </xf>
    <xf numFmtId="0" fontId="72" fillId="0" borderId="41" xfId="0" applyFont="1" applyBorder="1" applyAlignment="1" applyProtection="1">
      <alignment horizontal="center" vertical="center" wrapText="1"/>
    </xf>
    <xf numFmtId="0" fontId="72" fillId="0" borderId="143" xfId="0" applyFont="1" applyBorder="1" applyAlignment="1" applyProtection="1">
      <alignment horizontal="center" vertical="center" wrapText="1"/>
    </xf>
    <xf numFmtId="0" fontId="72" fillId="0" borderId="155" xfId="0" applyFont="1" applyBorder="1" applyAlignment="1" applyProtection="1">
      <alignment horizontal="center" vertical="center" wrapText="1"/>
    </xf>
    <xf numFmtId="0" fontId="72" fillId="0" borderId="157" xfId="0" applyFont="1" applyBorder="1" applyAlignment="1" applyProtection="1">
      <alignment horizontal="center" vertical="center" wrapText="1"/>
    </xf>
    <xf numFmtId="0" fontId="72" fillId="0" borderId="156" xfId="0" applyFont="1" applyBorder="1" applyAlignment="1" applyProtection="1">
      <alignment horizontal="center" vertical="center" wrapText="1"/>
    </xf>
    <xf numFmtId="0" fontId="49" fillId="25" borderId="50" xfId="0" applyFont="1" applyFill="1" applyBorder="1" applyAlignment="1" applyProtection="1">
      <alignment horizontal="center" vertical="center" wrapText="1"/>
    </xf>
    <xf numFmtId="178" fontId="49" fillId="25" borderId="79" xfId="28" applyNumberFormat="1" applyFont="1" applyFill="1" applyBorder="1" applyAlignment="1" applyProtection="1">
      <alignment horizontal="right" vertical="center" shrinkToFit="1"/>
    </xf>
    <xf numFmtId="178" fontId="49" fillId="25" borderId="10" xfId="28" applyNumberFormat="1" applyFont="1" applyFill="1" applyBorder="1" applyAlignment="1" applyProtection="1">
      <alignment horizontal="right" vertical="center" shrinkToFit="1"/>
    </xf>
    <xf numFmtId="178" fontId="49" fillId="25" borderId="13" xfId="28" applyNumberFormat="1" applyFont="1" applyFill="1" applyBorder="1" applyAlignment="1" applyProtection="1">
      <alignment horizontal="right" vertical="center" shrinkToFit="1"/>
    </xf>
    <xf numFmtId="178" fontId="49" fillId="25" borderId="28" xfId="28" applyNumberFormat="1" applyFont="1" applyFill="1" applyBorder="1" applyAlignment="1" applyProtection="1">
      <alignment horizontal="right" vertical="center" shrinkToFit="1"/>
    </xf>
    <xf numFmtId="0" fontId="49" fillId="25" borderId="21" xfId="0" applyFont="1" applyFill="1" applyBorder="1" applyAlignment="1" applyProtection="1">
      <alignment horizontal="center" vertical="center" wrapText="1"/>
    </xf>
    <xf numFmtId="0" fontId="49" fillId="25" borderId="26" xfId="0" applyFont="1" applyFill="1" applyBorder="1" applyAlignment="1" applyProtection="1">
      <alignment horizontal="center" vertical="center"/>
    </xf>
    <xf numFmtId="0" fontId="72" fillId="25" borderId="144" xfId="0" applyFont="1" applyFill="1" applyBorder="1" applyAlignment="1" applyProtection="1">
      <alignment horizontal="center" vertical="center" wrapText="1"/>
    </xf>
    <xf numFmtId="0" fontId="72" fillId="25" borderId="146" xfId="0" applyFont="1" applyFill="1" applyBorder="1" applyAlignment="1" applyProtection="1">
      <alignment horizontal="center" vertical="center" wrapText="1"/>
    </xf>
    <xf numFmtId="0" fontId="30" fillId="0" borderId="157" xfId="0" applyFont="1" applyBorder="1" applyAlignment="1" applyProtection="1">
      <alignment horizontal="center" vertical="center" shrinkToFit="1"/>
    </xf>
    <xf numFmtId="0" fontId="49" fillId="0" borderId="0" xfId="0" applyFont="1" applyBorder="1" applyAlignment="1" applyProtection="1">
      <alignment horizontal="center" vertical="center" shrinkToFit="1"/>
    </xf>
    <xf numFmtId="0" fontId="110" fillId="0" borderId="187" xfId="0" applyFont="1" applyBorder="1" applyAlignment="1" applyProtection="1">
      <alignment horizontal="center" vertical="center" wrapText="1"/>
    </xf>
    <xf numFmtId="0" fontId="38" fillId="25" borderId="14"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38" fillId="25" borderId="17" xfId="0" applyFont="1" applyFill="1" applyBorder="1" applyAlignment="1" applyProtection="1">
      <alignment horizontal="left" vertical="center" wrapText="1"/>
    </xf>
    <xf numFmtId="0" fontId="38" fillId="25" borderId="18" xfId="0" applyFont="1" applyFill="1" applyBorder="1" applyAlignment="1" applyProtection="1">
      <alignment horizontal="left" vertical="center" wrapText="1"/>
    </xf>
    <xf numFmtId="0" fontId="38" fillId="25" borderId="80" xfId="0" applyFont="1" applyFill="1" applyBorder="1" applyAlignment="1" applyProtection="1">
      <alignment horizontal="left" vertical="center" wrapText="1"/>
    </xf>
    <xf numFmtId="0" fontId="96" fillId="0" borderId="196" xfId="0" applyFont="1" applyBorder="1" applyAlignment="1" applyProtection="1">
      <alignment horizontal="left" vertical="center" wrapText="1"/>
    </xf>
    <xf numFmtId="0" fontId="49" fillId="25" borderId="40" xfId="0" applyFont="1" applyFill="1" applyBorder="1" applyAlignment="1" applyProtection="1">
      <alignment horizontal="center" vertical="center" wrapText="1"/>
    </xf>
    <xf numFmtId="0" fontId="49" fillId="25" borderId="143" xfId="0" applyFont="1" applyFill="1" applyBorder="1" applyAlignment="1" applyProtection="1">
      <alignment horizontal="center" vertical="center" wrapText="1"/>
    </xf>
    <xf numFmtId="0" fontId="49" fillId="25" borderId="160" xfId="0" applyFont="1" applyFill="1" applyBorder="1" applyAlignment="1" applyProtection="1">
      <alignment horizontal="center" vertical="center" wrapText="1"/>
    </xf>
    <xf numFmtId="0" fontId="49" fillId="25" borderId="156" xfId="0" applyFont="1" applyFill="1" applyBorder="1" applyAlignment="1" applyProtection="1">
      <alignment horizontal="center" vertical="center" wrapText="1"/>
    </xf>
    <xf numFmtId="0" fontId="72" fillId="0" borderId="109" xfId="0" applyFont="1" applyBorder="1" applyAlignment="1" applyProtection="1">
      <alignment horizontal="center" vertical="center" wrapText="1"/>
    </xf>
    <xf numFmtId="0" fontId="95" fillId="25" borderId="183" xfId="0" applyFont="1" applyFill="1" applyBorder="1" applyAlignment="1" applyProtection="1">
      <alignment horizontal="right" vertical="center"/>
    </xf>
    <xf numFmtId="0" fontId="95" fillId="0" borderId="187" xfId="0" applyFont="1" applyBorder="1" applyAlignment="1" applyProtection="1">
      <alignment horizontal="left" vertical="center" wrapText="1"/>
    </xf>
    <xf numFmtId="0" fontId="95" fillId="0" borderId="183" xfId="0" applyFont="1" applyBorder="1" applyAlignment="1" applyProtection="1">
      <alignment horizontal="left" vertical="center" wrapText="1"/>
    </xf>
    <xf numFmtId="177" fontId="43" fillId="0" borderId="13" xfId="0" applyNumberFormat="1" applyFont="1" applyBorder="1" applyAlignment="1" applyProtection="1">
      <alignment horizontal="center" vertical="center" wrapText="1"/>
      <protection locked="0"/>
    </xf>
    <xf numFmtId="177" fontId="43" fillId="0" borderId="145" xfId="0" applyNumberFormat="1" applyFont="1" applyBorder="1" applyAlignment="1" applyProtection="1">
      <alignment horizontal="center" vertical="center" wrapText="1"/>
      <protection locked="0"/>
    </xf>
    <xf numFmtId="177" fontId="49" fillId="0" borderId="13" xfId="0" applyNumberFormat="1" applyFont="1" applyBorder="1" applyAlignment="1" applyProtection="1">
      <alignment horizontal="right" vertical="center" wrapText="1"/>
      <protection locked="0"/>
    </xf>
    <xf numFmtId="177" fontId="49" fillId="0" borderId="145" xfId="0" applyNumberFormat="1" applyFont="1" applyBorder="1" applyAlignment="1" applyProtection="1">
      <alignment horizontal="right" vertical="center" wrapText="1"/>
      <protection locked="0"/>
    </xf>
    <xf numFmtId="0" fontId="38" fillId="0" borderId="78" xfId="0" applyFont="1" applyBorder="1" applyAlignment="1" applyProtection="1">
      <alignment horizontal="center" vertical="center" wrapText="1"/>
      <protection locked="0"/>
    </xf>
    <xf numFmtId="0" fontId="38" fillId="0" borderId="146" xfId="0" applyFont="1" applyBorder="1" applyAlignment="1" applyProtection="1">
      <alignment horizontal="center" vertical="center" wrapText="1"/>
      <protection locked="0"/>
    </xf>
    <xf numFmtId="177" fontId="49" fillId="0" borderId="119" xfId="0" applyNumberFormat="1" applyFont="1" applyBorder="1" applyAlignment="1" applyProtection="1">
      <alignment horizontal="right" vertical="center" wrapText="1"/>
      <protection locked="0"/>
    </xf>
    <xf numFmtId="177" fontId="49"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3" fillId="0" borderId="144" xfId="0" applyNumberFormat="1" applyFont="1" applyBorder="1" applyAlignment="1" applyProtection="1">
      <alignment horizontal="center" vertical="center" wrapText="1"/>
      <protection locked="0"/>
    </xf>
    <xf numFmtId="177" fontId="43" fillId="0" borderId="92" xfId="0" applyNumberFormat="1" applyFont="1" applyBorder="1" applyAlignment="1" applyProtection="1">
      <alignment horizontal="center" vertical="center" wrapText="1"/>
      <protection locked="0"/>
    </xf>
    <xf numFmtId="0" fontId="96" fillId="0" borderId="184" xfId="0" applyFont="1" applyBorder="1" applyAlignment="1" applyProtection="1">
      <alignment horizontal="center" vertical="center" wrapText="1"/>
    </xf>
    <xf numFmtId="0" fontId="96" fillId="0" borderId="186" xfId="0" applyFont="1" applyBorder="1" applyAlignment="1" applyProtection="1">
      <alignment horizontal="center" vertical="center" wrapText="1"/>
    </xf>
    <xf numFmtId="0" fontId="96" fillId="0" borderId="199" xfId="0" applyFont="1" applyBorder="1" applyAlignment="1" applyProtection="1">
      <alignment horizontal="center" vertical="center"/>
    </xf>
    <xf numFmtId="0" fontId="96" fillId="0" borderId="194" xfId="0" applyFont="1" applyBorder="1" applyAlignment="1" applyProtection="1">
      <alignment horizontal="center" vertical="center"/>
    </xf>
    <xf numFmtId="0" fontId="96" fillId="0" borderId="197" xfId="0" applyFont="1" applyBorder="1" applyAlignment="1" applyProtection="1">
      <alignment horizontal="center" vertical="center"/>
    </xf>
    <xf numFmtId="0" fontId="96" fillId="0" borderId="198" xfId="0" applyFont="1" applyBorder="1" applyAlignment="1" applyProtection="1">
      <alignment horizontal="center" vertical="center"/>
    </xf>
    <xf numFmtId="0" fontId="96" fillId="0" borderId="190" xfId="0" applyFont="1" applyBorder="1" applyAlignment="1" applyProtection="1">
      <alignment horizontal="center" vertical="center"/>
    </xf>
    <xf numFmtId="0" fontId="96" fillId="0" borderId="195" xfId="0" applyFont="1" applyBorder="1" applyAlignment="1" applyProtection="1">
      <alignment horizontal="center" vertical="center"/>
    </xf>
    <xf numFmtId="177" fontId="49" fillId="0" borderId="13" xfId="0" applyNumberFormat="1" applyFont="1" applyBorder="1" applyAlignment="1" applyProtection="1">
      <alignment horizontal="center" vertical="center"/>
      <protection locked="0"/>
    </xf>
    <xf numFmtId="177" fontId="49" fillId="0" borderId="145" xfId="0" applyNumberFormat="1" applyFont="1" applyBorder="1" applyAlignment="1" applyProtection="1">
      <alignment horizontal="center" vertical="center"/>
      <protection locked="0"/>
    </xf>
    <xf numFmtId="177" fontId="43" fillId="0" borderId="182"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protection locked="0"/>
    </xf>
    <xf numFmtId="177" fontId="72" fillId="25" borderId="14" xfId="0" applyNumberFormat="1" applyFont="1" applyFill="1" applyBorder="1" applyAlignment="1" applyProtection="1">
      <alignment horizontal="right" vertical="center"/>
    </xf>
    <xf numFmtId="177" fontId="72" fillId="25" borderId="155" xfId="0" applyNumberFormat="1" applyFont="1" applyFill="1" applyBorder="1" applyAlignment="1" applyProtection="1">
      <alignment horizontal="right" vertical="center"/>
    </xf>
    <xf numFmtId="177" fontId="49" fillId="0" borderId="182" xfId="0" applyNumberFormat="1" applyFont="1" applyBorder="1" applyAlignment="1" applyProtection="1">
      <alignment horizontal="center" vertical="center"/>
    </xf>
    <xf numFmtId="177" fontId="49" fillId="0" borderId="15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xf>
    <xf numFmtId="177" fontId="49" fillId="25" borderId="145" xfId="0" applyNumberFormat="1" applyFont="1" applyFill="1" applyBorder="1" applyAlignment="1" applyProtection="1">
      <alignment horizontal="right" vertical="center"/>
    </xf>
    <xf numFmtId="0" fontId="43" fillId="32" borderId="20" xfId="0" applyFont="1" applyFill="1" applyBorder="1" applyAlignment="1" applyProtection="1">
      <alignment horizontal="center" vertical="center"/>
      <protection locked="0"/>
    </xf>
    <xf numFmtId="0" fontId="43" fillId="32" borderId="157" xfId="0" applyFont="1" applyFill="1" applyBorder="1" applyAlignment="1" applyProtection="1">
      <alignment horizontal="center" vertical="center"/>
      <protection locked="0"/>
    </xf>
    <xf numFmtId="178" fontId="49" fillId="0" borderId="13" xfId="28"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horizontal="center" vertical="center" shrinkToFit="1"/>
    </xf>
    <xf numFmtId="178" fontId="49" fillId="0" borderId="81" xfId="28" applyNumberFormat="1" applyFont="1" applyFill="1" applyBorder="1" applyAlignment="1" applyProtection="1">
      <alignment horizontal="center" vertical="center"/>
    </xf>
    <xf numFmtId="178" fontId="49" fillId="0" borderId="146" xfId="28" applyNumberFormat="1" applyFont="1" applyFill="1" applyBorder="1" applyAlignment="1" applyProtection="1">
      <alignment horizontal="center" vertical="center"/>
    </xf>
    <xf numFmtId="0" fontId="108" fillId="32" borderId="13" xfId="0" applyFont="1" applyFill="1" applyBorder="1" applyAlignment="1" applyProtection="1">
      <alignment horizontal="center" vertical="center" shrinkToFit="1"/>
      <protection locked="0"/>
    </xf>
    <xf numFmtId="0" fontId="108" fillId="32" borderId="145" xfId="0" applyFont="1" applyFill="1" applyBorder="1" applyAlignment="1" applyProtection="1">
      <alignment horizontal="center" vertical="center" shrinkToFit="1"/>
      <protection locked="0"/>
    </xf>
    <xf numFmtId="177" fontId="49" fillId="0" borderId="119" xfId="0" applyNumberFormat="1" applyFont="1" applyBorder="1" applyAlignment="1" applyProtection="1">
      <alignment horizontal="right" vertical="center"/>
    </xf>
    <xf numFmtId="177" fontId="49" fillId="0" borderId="75" xfId="0" applyNumberFormat="1" applyFont="1" applyBorder="1" applyAlignment="1" applyProtection="1">
      <alignment horizontal="right" vertical="center"/>
    </xf>
    <xf numFmtId="177" fontId="49" fillId="0" borderId="119" xfId="0" applyNumberFormat="1" applyFont="1" applyBorder="1" applyAlignment="1" applyProtection="1">
      <alignment horizontal="center" vertical="center"/>
      <protection locked="0"/>
    </xf>
    <xf numFmtId="177" fontId="49" fillId="0" borderId="75" xfId="0" applyNumberFormat="1" applyFont="1" applyBorder="1" applyAlignment="1" applyProtection="1">
      <alignment horizontal="center" vertical="center"/>
      <protection locked="0"/>
    </xf>
    <xf numFmtId="177" fontId="43" fillId="0" borderId="82" xfId="0" applyNumberFormat="1" applyFont="1" applyBorder="1" applyAlignment="1" applyProtection="1">
      <alignment horizontal="center" vertical="center"/>
      <protection locked="0"/>
    </xf>
    <xf numFmtId="177" fontId="49" fillId="0" borderId="142" xfId="0" applyNumberFormat="1" applyFont="1" applyBorder="1" applyAlignment="1" applyProtection="1">
      <alignment horizontal="right" vertical="center"/>
    </xf>
    <xf numFmtId="177" fontId="49" fillId="0" borderId="17" xfId="0" applyNumberFormat="1" applyFont="1" applyBorder="1" applyAlignment="1" applyProtection="1">
      <alignment horizontal="right" vertical="center"/>
    </xf>
    <xf numFmtId="177" fontId="72" fillId="0" borderId="142" xfId="0" applyNumberFormat="1" applyFont="1" applyBorder="1" applyAlignment="1" applyProtection="1">
      <alignment horizontal="right" vertical="center"/>
    </xf>
    <xf numFmtId="177" fontId="72" fillId="0" borderId="17" xfId="0" applyNumberFormat="1" applyFont="1" applyBorder="1" applyAlignment="1" applyProtection="1">
      <alignment horizontal="right" vertical="center"/>
    </xf>
    <xf numFmtId="177" fontId="49" fillId="0" borderId="40" xfId="0" applyNumberFormat="1" applyFont="1" applyBorder="1" applyAlignment="1" applyProtection="1">
      <alignment horizontal="right" vertical="center"/>
    </xf>
    <xf numFmtId="177" fontId="49" fillId="0" borderId="101" xfId="0" applyNumberFormat="1" applyFont="1" applyBorder="1" applyAlignment="1" applyProtection="1">
      <alignment horizontal="right" vertical="center"/>
    </xf>
    <xf numFmtId="177" fontId="49" fillId="0" borderId="180" xfId="0" applyNumberFormat="1" applyFont="1" applyBorder="1" applyAlignment="1" applyProtection="1">
      <alignment horizontal="center" vertical="center"/>
    </xf>
    <xf numFmtId="177" fontId="49" fillId="0" borderId="181" xfId="0" applyNumberFormat="1" applyFont="1" applyBorder="1" applyAlignment="1" applyProtection="1">
      <alignment horizontal="center" vertical="center"/>
    </xf>
    <xf numFmtId="0" fontId="43" fillId="25" borderId="41" xfId="0" applyFont="1" applyFill="1" applyBorder="1" applyAlignment="1" applyProtection="1">
      <alignment horizontal="center" vertical="center"/>
      <protection locked="0"/>
    </xf>
    <xf numFmtId="0" fontId="43"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178" fontId="49" fillId="0" borderId="119" xfId="28"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horizontal="center" vertical="center" shrinkToFit="1"/>
    </xf>
    <xf numFmtId="178" fontId="49" fillId="0" borderId="144" xfId="28" applyNumberFormat="1" applyFont="1" applyFill="1" applyBorder="1" applyAlignment="1" applyProtection="1">
      <alignment horizontal="center" vertical="center"/>
    </xf>
    <xf numFmtId="178" fontId="49" fillId="0" borderId="92" xfId="28" applyNumberFormat="1" applyFont="1" applyFill="1" applyBorder="1" applyAlignment="1" applyProtection="1">
      <alignment horizontal="center" vertical="center"/>
    </xf>
    <xf numFmtId="177" fontId="43" fillId="0" borderId="82" xfId="0" applyNumberFormat="1" applyFont="1" applyBorder="1" applyAlignment="1" applyProtection="1">
      <alignment horizontal="center" vertical="center" wrapText="1"/>
      <protection locked="0"/>
    </xf>
    <xf numFmtId="0" fontId="72" fillId="25" borderId="142" xfId="0" applyFont="1" applyFill="1" applyBorder="1" applyAlignment="1" applyProtection="1">
      <alignment horizontal="center" vertical="center" wrapText="1"/>
    </xf>
    <xf numFmtId="0" fontId="72" fillId="25" borderId="155" xfId="0" applyFont="1" applyFill="1" applyBorder="1" applyAlignment="1" applyProtection="1">
      <alignment horizontal="center" vertical="center" wrapText="1"/>
    </xf>
    <xf numFmtId="0" fontId="49" fillId="25" borderId="76" xfId="0" applyFont="1" applyFill="1" applyBorder="1" applyAlignment="1" applyProtection="1">
      <alignment horizontal="center" vertical="center" wrapText="1"/>
    </xf>
    <xf numFmtId="177" fontId="43" fillId="0" borderId="16" xfId="0" applyNumberFormat="1" applyFont="1" applyBorder="1" applyAlignment="1" applyProtection="1">
      <alignment horizontal="center" vertical="center" wrapText="1"/>
      <protection locked="0"/>
    </xf>
    <xf numFmtId="0" fontId="49" fillId="25" borderId="13" xfId="0" applyFont="1" applyFill="1" applyBorder="1" applyAlignment="1" applyProtection="1">
      <alignment horizontal="center" vertical="center"/>
    </xf>
    <xf numFmtId="0" fontId="49" fillId="25" borderId="32" xfId="0" applyFont="1" applyFill="1" applyBorder="1" applyAlignment="1" applyProtection="1">
      <alignment horizontal="center" vertical="center"/>
    </xf>
    <xf numFmtId="0" fontId="49" fillId="25" borderId="16" xfId="0" applyFont="1" applyFill="1" applyBorder="1" applyAlignment="1" applyProtection="1">
      <alignment horizontal="center" vertical="center"/>
    </xf>
    <xf numFmtId="0" fontId="49" fillId="25" borderId="32" xfId="0" applyFont="1" applyFill="1" applyBorder="1" applyAlignment="1" applyProtection="1">
      <alignment horizontal="center" vertical="center" wrapText="1"/>
    </xf>
    <xf numFmtId="177" fontId="38" fillId="0" borderId="13" xfId="0" applyNumberFormat="1" applyFont="1" applyBorder="1" applyAlignment="1" applyProtection="1">
      <alignment horizontal="center" vertical="center" wrapText="1"/>
      <protection locked="0"/>
    </xf>
    <xf numFmtId="177" fontId="38" fillId="0" borderId="145" xfId="0" applyNumberFormat="1" applyFont="1" applyBorder="1" applyAlignment="1" applyProtection="1">
      <alignment horizontal="center" vertical="center" wrapText="1"/>
      <protection locked="0"/>
    </xf>
    <xf numFmtId="0" fontId="110" fillId="0" borderId="203" xfId="0" applyFont="1" applyBorder="1" applyAlignment="1" applyProtection="1">
      <alignment horizontal="center" vertical="center" wrapText="1"/>
    </xf>
    <xf numFmtId="0" fontId="95" fillId="0" borderId="204" xfId="0" applyFont="1" applyBorder="1" applyAlignment="1" applyProtection="1">
      <alignment horizontal="center" vertical="center" wrapText="1"/>
    </xf>
    <xf numFmtId="0" fontId="95" fillId="0" borderId="205" xfId="0" applyFont="1" applyBorder="1" applyAlignment="1" applyProtection="1">
      <alignment horizontal="center" vertical="center" wrapText="1"/>
    </xf>
    <xf numFmtId="0" fontId="95" fillId="0" borderId="206" xfId="0" applyFont="1" applyBorder="1" applyAlignment="1" applyProtection="1">
      <alignment horizontal="center" vertical="center" wrapText="1"/>
    </xf>
    <xf numFmtId="0" fontId="95" fillId="0" borderId="196" xfId="0" applyFont="1" applyBorder="1" applyAlignment="1" applyProtection="1">
      <alignment horizontal="center" vertical="center" wrapText="1"/>
    </xf>
    <xf numFmtId="0" fontId="95" fillId="0" borderId="207" xfId="0" applyFont="1" applyBorder="1" applyAlignment="1" applyProtection="1">
      <alignment horizontal="center" vertical="center" wrapText="1"/>
    </xf>
    <xf numFmtId="0" fontId="38" fillId="25" borderId="20" xfId="0" applyFont="1" applyFill="1" applyBorder="1" applyAlignment="1" applyProtection="1">
      <alignment horizontal="left" vertical="center"/>
    </xf>
    <xf numFmtId="0" fontId="38" fillId="25" borderId="37" xfId="0" applyFont="1" applyFill="1" applyBorder="1" applyAlignment="1" applyProtection="1">
      <alignment horizontal="left" vertical="center"/>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78" xfId="0" applyFont="1" applyBorder="1" applyAlignment="1">
      <alignment horizontal="center" vertical="center" wrapText="1"/>
    </xf>
    <xf numFmtId="0" fontId="90" fillId="0" borderId="46"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160" xfId="0" applyFont="1" applyBorder="1" applyAlignment="1">
      <alignment horizontal="center" vertical="center" wrapText="1"/>
    </xf>
    <xf numFmtId="0" fontId="33" fillId="0" borderId="159" xfId="0" applyFont="1" applyBorder="1" applyAlignment="1">
      <alignment horizontal="center" vertical="center" wrapText="1"/>
    </xf>
    <xf numFmtId="0" fontId="33" fillId="0" borderId="4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25"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5" xfId="0" applyFont="1" applyBorder="1" applyAlignment="1">
      <alignment horizontal="center" vertical="center" wrapText="1"/>
    </xf>
    <xf numFmtId="0" fontId="74" fillId="0" borderId="76"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34" xfId="0" applyFont="1" applyBorder="1" applyAlignment="1">
      <alignment horizontal="center" vertical="center" wrapText="1"/>
    </xf>
    <xf numFmtId="0" fontId="33" fillId="0" borderId="21" xfId="43" applyFont="1" applyBorder="1" applyAlignment="1">
      <alignment horizontal="center" vertical="center" wrapText="1"/>
    </xf>
    <xf numFmtId="0" fontId="33" fillId="0" borderId="22" xfId="43" applyFont="1" applyBorder="1" applyAlignment="1">
      <alignment horizontal="center" vertical="center" wrapText="1"/>
    </xf>
    <xf numFmtId="0" fontId="33" fillId="0" borderId="45" xfId="43" applyFont="1" applyBorder="1" applyAlignment="1">
      <alignment horizontal="center" vertical="center" wrapText="1"/>
    </xf>
    <xf numFmtId="0" fontId="33" fillId="0" borderId="77" xfId="43" applyFont="1" applyBorder="1" applyAlignment="1">
      <alignment horizontal="center" vertical="center" wrapText="1"/>
    </xf>
    <xf numFmtId="0" fontId="90" fillId="0" borderId="109" xfId="0" applyFont="1" applyBorder="1" applyAlignment="1">
      <alignment horizontal="center" vertical="center" wrapText="1"/>
    </xf>
    <xf numFmtId="0" fontId="90" fillId="0" borderId="110" xfId="0" applyFont="1" applyBorder="1" applyAlignment="1">
      <alignment horizontal="center" vertical="center" wrapText="1"/>
    </xf>
    <xf numFmtId="0" fontId="90" fillId="0" borderId="36"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94">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rgb="FFA0A0A0"/>
        </patternFill>
      </fill>
      <border>
        <left/>
        <right/>
        <top/>
        <bottom/>
        <vertical/>
        <horizontal/>
      </border>
    </dxf>
    <dxf>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A0A0A0"/>
      <color rgb="FFFFF2CC"/>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2" lockText="1" noThreeD="1"/>
</file>

<file path=xl/ctrlProps/ctrlProp25.xml><?xml version="1.0" encoding="utf-8"?>
<formControlPr xmlns="http://schemas.microsoft.com/office/spreadsheetml/2009/9/main" objectType="CheckBox" fmlaLink="$AM$183" lockText="1" noThreeD="1"/>
</file>

<file path=xl/ctrlProps/ctrlProp26.xml><?xml version="1.0" encoding="utf-8"?>
<formControlPr xmlns="http://schemas.microsoft.com/office/spreadsheetml/2009/9/main" objectType="CheckBox" fmlaLink="$AM$188" lockText="1" noThreeD="1"/>
</file>

<file path=xl/ctrlProps/ctrlProp27.xml><?xml version="1.0" encoding="utf-8"?>
<formControlPr xmlns="http://schemas.microsoft.com/office/spreadsheetml/2009/9/main" objectType="CheckBox" fmlaLink="$AM$189" lockText="1" noThreeD="1"/>
</file>

<file path=xl/ctrlProps/ctrlProp28.xml><?xml version="1.0" encoding="utf-8"?>
<formControlPr xmlns="http://schemas.microsoft.com/office/spreadsheetml/2009/9/main" objectType="CheckBox" fmlaLink="$AM$190" lockText="1" noThreeD="1"/>
</file>

<file path=xl/ctrlProps/ctrlProp29.xml><?xml version="1.0" encoding="utf-8"?>
<formControlPr xmlns="http://schemas.microsoft.com/office/spreadsheetml/2009/9/main" objectType="CheckBox" fmlaLink="$AM$191"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2" lockText="1" noThreeD="1"/>
</file>

<file path=xl/ctrlProps/ctrlProp31.xml><?xml version="1.0" encoding="utf-8"?>
<formControlPr xmlns="http://schemas.microsoft.com/office/spreadsheetml/2009/9/main" objectType="CheckBox" fmlaLink="$AM$193"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5" lockText="1" noThreeD="1"/>
</file>

<file path=xl/ctrlProps/ctrlProp38.xml><?xml version="1.0" encoding="utf-8"?>
<formControlPr xmlns="http://schemas.microsoft.com/office/spreadsheetml/2009/9/main" objectType="CheckBox" fmlaLink="$AM$156" lockText="1" noThreeD="1"/>
</file>

<file path=xl/ctrlProps/ctrlProp39.xml><?xml version="1.0" encoding="utf-8"?>
<formControlPr xmlns="http://schemas.microsoft.com/office/spreadsheetml/2009/9/main" objectType="CheckBox" fmlaLink="$AM$157"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8" lockText="1" noThreeD="1"/>
</file>

<file path=xl/ctrlProps/ctrlProp41.xml><?xml version="1.0" encoding="utf-8"?>
<formControlPr xmlns="http://schemas.microsoft.com/office/spreadsheetml/2009/9/main" objectType="CheckBox" fmlaLink="$AM$159" lockText="1" noThreeD="1"/>
</file>

<file path=xl/ctrlProps/ctrlProp42.xml><?xml version="1.0" encoding="utf-8"?>
<formControlPr xmlns="http://schemas.microsoft.com/office/spreadsheetml/2009/9/main" objectType="CheckBox" fmlaLink="$AM$160" lockText="1" noThreeD="1"/>
</file>

<file path=xl/ctrlProps/ctrlProp43.xml><?xml version="1.0" encoding="utf-8"?>
<formControlPr xmlns="http://schemas.microsoft.com/office/spreadsheetml/2009/9/main" objectType="CheckBox" fmlaLink="$AM$161" lockText="1" noThreeD="1"/>
</file>

<file path=xl/ctrlProps/ctrlProp44.xml><?xml version="1.0" encoding="utf-8"?>
<formControlPr xmlns="http://schemas.microsoft.com/office/spreadsheetml/2009/9/main" objectType="CheckBox" fmlaLink="$AM$162" lockText="1" noThreeD="1"/>
</file>

<file path=xl/ctrlProps/ctrlProp45.xml><?xml version="1.0" encoding="utf-8"?>
<formControlPr xmlns="http://schemas.microsoft.com/office/spreadsheetml/2009/9/main" objectType="CheckBox" fmlaLink="$AM$163" lockText="1" noThreeD="1"/>
</file>

<file path=xl/ctrlProps/ctrlProp46.xml><?xml version="1.0" encoding="utf-8"?>
<formControlPr xmlns="http://schemas.microsoft.com/office/spreadsheetml/2009/9/main" objectType="CheckBox" fmlaLink="$AM$164" lockText="1" noThreeD="1"/>
</file>

<file path=xl/ctrlProps/ctrlProp47.xml><?xml version="1.0" encoding="utf-8"?>
<formControlPr xmlns="http://schemas.microsoft.com/office/spreadsheetml/2009/9/main" objectType="CheckBox" fmlaLink="$AM$168" lockText="1" noThreeD="1"/>
</file>

<file path=xl/ctrlProps/ctrlProp48.xml><?xml version="1.0" encoding="utf-8"?>
<formControlPr xmlns="http://schemas.microsoft.com/office/spreadsheetml/2009/9/main" objectType="CheckBox" fmlaLink="$AM$169" lockText="1" noThreeD="1"/>
</file>

<file path=xl/ctrlProps/ctrlProp49.xml><?xml version="1.0" encoding="utf-8"?>
<formControlPr xmlns="http://schemas.microsoft.com/office/spreadsheetml/2009/9/main" objectType="CheckBox" fmlaLink="$AM$170"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71" lockText="1" noThreeD="1"/>
</file>

<file path=xl/ctrlProps/ctrlProp51.xml><?xml version="1.0" encoding="utf-8"?>
<formControlPr xmlns="http://schemas.microsoft.com/office/spreadsheetml/2009/9/main" objectType="CheckBox" fmlaLink="$AM$172" lockText="1" noThreeD="1"/>
</file>

<file path=xl/ctrlProps/ctrlProp52.xml><?xml version="1.0" encoding="utf-8"?>
<formControlPr xmlns="http://schemas.microsoft.com/office/spreadsheetml/2009/9/main" objectType="CheckBox" fmlaLink="$AM$173" lockText="1" noThreeD="1"/>
</file>

<file path=xl/ctrlProps/ctrlProp53.xml><?xml version="1.0" encoding="utf-8"?>
<formControlPr xmlns="http://schemas.microsoft.com/office/spreadsheetml/2009/9/main" objectType="CheckBox" fmlaLink="$AM$174" lockText="1" noThreeD="1"/>
</file>

<file path=xl/ctrlProps/ctrlProp54.xml><?xml version="1.0" encoding="utf-8"?>
<formControlPr xmlns="http://schemas.microsoft.com/office/spreadsheetml/2009/9/main" objectType="CheckBox" fmlaLink="$AM$154" lockText="1" noThreeD="1"/>
</file>

<file path=xl/ctrlProps/ctrlProp55.xml><?xml version="1.0" encoding="utf-8"?>
<formControlPr xmlns="http://schemas.microsoft.com/office/spreadsheetml/2009/9/main" objectType="CheckBox" fmlaLink="$AM$175" lockText="1" noThreeD="1"/>
</file>

<file path=xl/ctrlProps/ctrlProp56.xml><?xml version="1.0" encoding="utf-8"?>
<formControlPr xmlns="http://schemas.microsoft.com/office/spreadsheetml/2009/9/main" objectType="CheckBox" fmlaLink="$AM$176" lockText="1" noThreeD="1"/>
</file>

<file path=xl/ctrlProps/ctrlProp57.xml><?xml version="1.0" encoding="utf-8"?>
<formControlPr xmlns="http://schemas.microsoft.com/office/spreadsheetml/2009/9/main" objectType="CheckBox" fmlaLink="$AM$177" lockText="1" noThreeD="1"/>
</file>

<file path=xl/ctrlProps/ctrlProp58.xml><?xml version="1.0" encoding="utf-8"?>
<formControlPr xmlns="http://schemas.microsoft.com/office/spreadsheetml/2009/9/main" objectType="CheckBox" fmlaLink="$AM$178" lockText="1" noThreeD="1"/>
</file>

<file path=xl/ctrlProps/ctrlProp59.xml><?xml version="1.0" encoding="utf-8"?>
<formControlPr xmlns="http://schemas.microsoft.com/office/spreadsheetml/2009/9/main" objectType="CheckBox" fmlaLink="$AM$154"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65" lockText="1" noThreeD="1"/>
</file>

<file path=xl/ctrlProps/ctrlProp61.xml><?xml version="1.0" encoding="utf-8"?>
<formControlPr xmlns="http://schemas.microsoft.com/office/spreadsheetml/2009/9/main" objectType="CheckBox" fmlaLink="$AM$166" lockText="1" noThreeD="1"/>
</file>

<file path=xl/ctrlProps/ctrlProp62.xml><?xml version="1.0" encoding="utf-8"?>
<formControlPr xmlns="http://schemas.microsoft.com/office/spreadsheetml/2009/9/main" objectType="CheckBox" fmlaLink="$AM$16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30</xdr:col>
      <xdr:colOff>199510</xdr:colOff>
      <xdr:row>2</xdr:row>
      <xdr:rowOff>127059</xdr:rowOff>
    </xdr:from>
    <xdr:to>
      <xdr:col>39</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5286751" y="495479"/>
          <a:ext cx="6079214" cy="1351506"/>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67272</xdr:colOff>
      <xdr:row>0</xdr:row>
      <xdr:rowOff>61039</xdr:rowOff>
    </xdr:from>
    <xdr:to>
      <xdr:col>28</xdr:col>
      <xdr:colOff>260591</xdr:colOff>
      <xdr:row>2</xdr:row>
      <xdr:rowOff>116817</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32697" y="61039"/>
          <a:ext cx="1864686" cy="42419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30040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67087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96537</xdr:rowOff>
        </xdr:from>
        <xdr:to>
          <xdr:col>6</xdr:col>
          <xdr:colOff>19050</xdr:colOff>
          <xdr:row>183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311087"/>
              <a:ext cx="180975" cy="9893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58515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300400"/>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37" name="Group 41">
              <a:extLst>
                <a:ext uri="{FF2B5EF4-FFF2-40B4-BE49-F238E27FC236}">
                  <a16:creationId xmlns:a16="http://schemas.microsoft.com/office/drawing/2014/main" id="{00000000-0008-0000-0100-000025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9" name="Group 41">
              <a:extLst>
                <a:ext uri="{FF2B5EF4-FFF2-40B4-BE49-F238E27FC236}">
                  <a16:creationId xmlns:a16="http://schemas.microsoft.com/office/drawing/2014/main" id="{00000000-0008-0000-0100-000027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40" name="Group 41">
              <a:extLst>
                <a:ext uri="{FF2B5EF4-FFF2-40B4-BE49-F238E27FC236}">
                  <a16:creationId xmlns:a16="http://schemas.microsoft.com/office/drawing/2014/main" id="{00000000-0008-0000-0100-000028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66675</xdr:rowOff>
        </xdr:from>
        <xdr:to>
          <xdr:col>5</xdr:col>
          <xdr:colOff>190500</xdr:colOff>
          <xdr:row>157</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314325</xdr:rowOff>
        </xdr:from>
        <xdr:to>
          <xdr:col>5</xdr:col>
          <xdr:colOff>190500</xdr:colOff>
          <xdr:row>159</xdr:row>
          <xdr:rowOff>19050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450" name="Check Box 674" hidden="1">
              <a:extLst>
                <a:ext uri="{63B3BB69-23CF-44E3-9099-C40C66FF867C}">
                  <a14:compatExt spid="_x0000_s76450"/>
                </a:ext>
                <a:ext uri="{FF2B5EF4-FFF2-40B4-BE49-F238E27FC236}">
                  <a16:creationId xmlns:a16="http://schemas.microsoft.com/office/drawing/2014/main" id="{00000000-0008-0000-0100-0000A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451" name="Check Box 675" hidden="1">
              <a:extLst>
                <a:ext uri="{63B3BB69-23CF-44E3-9099-C40C66FF867C}">
                  <a14:compatExt spid="_x0000_s76451"/>
                </a:ext>
                <a:ext uri="{FF2B5EF4-FFF2-40B4-BE49-F238E27FC236}">
                  <a16:creationId xmlns:a16="http://schemas.microsoft.com/office/drawing/2014/main" id="{00000000-0008-0000-0100-0000A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452" name="Check Box 676" hidden="1">
              <a:extLst>
                <a:ext uri="{63B3BB69-23CF-44E3-9099-C40C66FF867C}">
                  <a14:compatExt spid="_x0000_s76452"/>
                </a:ext>
                <a:ext uri="{FF2B5EF4-FFF2-40B4-BE49-F238E27FC236}">
                  <a16:creationId xmlns:a16="http://schemas.microsoft.com/office/drawing/2014/main" id="{00000000-0008-0000-0100-0000A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453" name="Check Box 677" hidden="1">
              <a:extLst>
                <a:ext uri="{63B3BB69-23CF-44E3-9099-C40C66FF867C}">
                  <a14:compatExt spid="_x0000_s76453"/>
                </a:ext>
                <a:ext uri="{FF2B5EF4-FFF2-40B4-BE49-F238E27FC236}">
                  <a16:creationId xmlns:a16="http://schemas.microsoft.com/office/drawing/2014/main" id="{00000000-0008-0000-0100-0000A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5" name="Group 41">
              <a:extLst>
                <a:ext uri="{FF2B5EF4-FFF2-40B4-BE49-F238E27FC236}">
                  <a16:creationId xmlns:a16="http://schemas.microsoft.com/office/drawing/2014/main" id="{00000000-0008-0000-0100-00002D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6" name="Group 41">
              <a:extLst>
                <a:ext uri="{FF2B5EF4-FFF2-40B4-BE49-F238E27FC236}">
                  <a16:creationId xmlns:a16="http://schemas.microsoft.com/office/drawing/2014/main" id="{00000000-0008-0000-0100-00002E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7" name="Group 41">
              <a:extLst>
                <a:ext uri="{FF2B5EF4-FFF2-40B4-BE49-F238E27FC236}">
                  <a16:creationId xmlns:a16="http://schemas.microsoft.com/office/drawing/2014/main" id="{00000000-0008-0000-0100-00002F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8" name="Group 41">
              <a:extLst>
                <a:ext uri="{FF2B5EF4-FFF2-40B4-BE49-F238E27FC236}">
                  <a16:creationId xmlns:a16="http://schemas.microsoft.com/office/drawing/2014/main" id="{00000000-0008-0000-0100-000030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76462" name="Check Box 686" hidden="1">
              <a:extLst>
                <a:ext uri="{63B3BB69-23CF-44E3-9099-C40C66FF867C}">
                  <a14:compatExt spid="_x0000_s76462"/>
                </a:ext>
                <a:ext uri="{FF2B5EF4-FFF2-40B4-BE49-F238E27FC236}">
                  <a16:creationId xmlns:a16="http://schemas.microsoft.com/office/drawing/2014/main" id="{00000000-0008-0000-0100-0000A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76463" name="Check Box 687" hidden="1">
              <a:extLst>
                <a:ext uri="{63B3BB69-23CF-44E3-9099-C40C66FF867C}">
                  <a14:compatExt spid="_x0000_s76463"/>
                </a:ext>
                <a:ext uri="{FF2B5EF4-FFF2-40B4-BE49-F238E27FC236}">
                  <a16:creationId xmlns:a16="http://schemas.microsoft.com/office/drawing/2014/main" id="{00000000-0008-0000-0100-0000A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142875</xdr:rowOff>
        </xdr:from>
        <xdr:to>
          <xdr:col>6</xdr:col>
          <xdr:colOff>9525</xdr:colOff>
          <xdr:row>165</xdr:row>
          <xdr:rowOff>19050</xdr:rowOff>
        </xdr:to>
        <xdr:sp macro="" textlink="">
          <xdr:nvSpPr>
            <xdr:cNvPr id="76474" name="Check Box 698" hidden="1">
              <a:extLst>
                <a:ext uri="{63B3BB69-23CF-44E3-9099-C40C66FF867C}">
                  <a14:compatExt spid="_x0000_s76474"/>
                </a:ext>
                <a:ext uri="{FF2B5EF4-FFF2-40B4-BE49-F238E27FC236}">
                  <a16:creationId xmlns:a16="http://schemas.microsoft.com/office/drawing/2014/main" id="{00000000-0008-0000-0100-0000B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142875</xdr:rowOff>
        </xdr:from>
        <xdr:to>
          <xdr:col>6</xdr:col>
          <xdr:colOff>0</xdr:colOff>
          <xdr:row>166</xdr:row>
          <xdr:rowOff>19050</xdr:rowOff>
        </xdr:to>
        <xdr:sp macro="" textlink="">
          <xdr:nvSpPr>
            <xdr:cNvPr id="76475" name="Check Box 699" hidden="1">
              <a:extLst>
                <a:ext uri="{63B3BB69-23CF-44E3-9099-C40C66FF867C}">
                  <a14:compatExt spid="_x0000_s76475"/>
                </a:ext>
                <a:ext uri="{FF2B5EF4-FFF2-40B4-BE49-F238E27FC236}">
                  <a16:creationId xmlns:a16="http://schemas.microsoft.com/office/drawing/2014/main" id="{00000000-0008-0000-0100-0000B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28575</xdr:rowOff>
        </xdr:from>
        <xdr:to>
          <xdr:col>6</xdr:col>
          <xdr:colOff>9525</xdr:colOff>
          <xdr:row>166</xdr:row>
          <xdr:rowOff>247650</xdr:rowOff>
        </xdr:to>
        <xdr:sp macro="" textlink="">
          <xdr:nvSpPr>
            <xdr:cNvPr id="76478" name="Check Box 702" hidden="1">
              <a:extLst>
                <a:ext uri="{63B3BB69-23CF-44E3-9099-C40C66FF867C}">
                  <a14:compatExt spid="_x0000_s76478"/>
                </a:ext>
                <a:ext uri="{FF2B5EF4-FFF2-40B4-BE49-F238E27FC236}">
                  <a16:creationId xmlns:a16="http://schemas.microsoft.com/office/drawing/2014/main" id="{00000000-0008-0000-0100-0000B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47</xdr:col>
      <xdr:colOff>402790</xdr:colOff>
      <xdr:row>13</xdr:row>
      <xdr:rowOff>21701</xdr:rowOff>
    </xdr:from>
    <xdr:to>
      <xdr:col>48</xdr:col>
      <xdr:colOff>189141</xdr:colOff>
      <xdr:row>14</xdr:row>
      <xdr:rowOff>171956</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689915"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259520</xdr:colOff>
      <xdr:row>1</xdr:row>
      <xdr:rowOff>110208</xdr:rowOff>
    </xdr:from>
    <xdr:to>
      <xdr:col>38</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513310"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408412</xdr:colOff>
      <xdr:row>1</xdr:row>
      <xdr:rowOff>122071</xdr:rowOff>
    </xdr:from>
    <xdr:to>
      <xdr:col>29</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612202"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441159</xdr:colOff>
      <xdr:row>1</xdr:row>
      <xdr:rowOff>145486</xdr:rowOff>
    </xdr:from>
    <xdr:to>
      <xdr:col>62</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538872" y="517193"/>
          <a:ext cx="3961250" cy="1018720"/>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14</xdr:col>
      <xdr:colOff>102886</xdr:colOff>
      <xdr:row>1</xdr:row>
      <xdr:rowOff>212127</xdr:rowOff>
    </xdr:from>
    <xdr:to>
      <xdr:col>33</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128404" y="583834"/>
          <a:ext cx="9464350" cy="1713328"/>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177701</xdr:colOff>
      <xdr:row>1</xdr:row>
      <xdr:rowOff>149935</xdr:rowOff>
    </xdr:from>
    <xdr:to>
      <xdr:col>45</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8775380" y="535471"/>
          <a:ext cx="4610824" cy="895219"/>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742716</xdr:colOff>
      <xdr:row>0</xdr:row>
      <xdr:rowOff>366824</xdr:rowOff>
    </xdr:from>
    <xdr:to>
      <xdr:col>34</xdr:col>
      <xdr:colOff>834854</xdr:colOff>
      <xdr:row>6</xdr:row>
      <xdr:rowOff>198140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022537" y="366824"/>
          <a:ext cx="11748924" cy="1985780"/>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2.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D153"/>
  <sheetViews>
    <sheetView showGridLines="0" view="pageBreakPreview" topLeftCell="A49" zoomScale="106" zoomScaleNormal="100" zoomScaleSheetLayoutView="106" workbookViewId="0">
      <selection activeCell="C54" sqref="C54:L54"/>
    </sheetView>
  </sheetViews>
  <sheetFormatPr defaultColWidth="9" defaultRowHeight="20.100000000000001" customHeight="1"/>
  <cols>
    <col min="1" max="1" width="4.625" style="87" customWidth="1"/>
    <col min="2" max="2" width="11" style="87" customWidth="1"/>
    <col min="3" max="22" width="2.625" style="87" customWidth="1"/>
    <col min="23" max="23" width="12.625" style="87" customWidth="1"/>
    <col min="24" max="24" width="25" style="87" customWidth="1"/>
    <col min="25" max="25" width="22.5" style="87" customWidth="1"/>
    <col min="26" max="28" width="21.875" style="87" customWidth="1"/>
    <col min="29" max="29" width="4.625" style="87" customWidth="1"/>
    <col min="30" max="30" width="9" style="87" hidden="1" customWidth="1"/>
    <col min="31" max="32" width="9" style="87" customWidth="1"/>
    <col min="33" max="16384" width="9" style="87"/>
  </cols>
  <sheetData>
    <row r="1" spans="1:28" ht="20.100000000000001" customHeight="1">
      <c r="A1" s="336" t="s">
        <v>2202</v>
      </c>
    </row>
    <row r="2" spans="1:28" ht="9" customHeight="1">
      <c r="A2" s="293"/>
    </row>
    <row r="3" spans="1:28" ht="20.100000000000001" customHeight="1">
      <c r="A3" s="337" t="s">
        <v>122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row>
    <row r="4" spans="1:28" s="338" customFormat="1" ht="37.5" customHeight="1">
      <c r="A4" s="723" t="s">
        <v>130</v>
      </c>
      <c r="B4" s="723"/>
      <c r="C4" s="723"/>
      <c r="D4" s="723"/>
      <c r="E4" s="723"/>
      <c r="F4" s="723"/>
      <c r="G4" s="723"/>
      <c r="H4" s="723"/>
      <c r="I4" s="723"/>
      <c r="J4" s="723"/>
      <c r="K4" s="723"/>
      <c r="L4" s="723"/>
      <c r="M4" s="723"/>
      <c r="N4" s="723"/>
      <c r="O4" s="723"/>
      <c r="P4" s="723"/>
      <c r="Q4" s="723"/>
      <c r="R4" s="723"/>
      <c r="S4" s="723"/>
      <c r="T4" s="723"/>
      <c r="U4" s="723"/>
      <c r="V4" s="723"/>
      <c r="W4" s="723"/>
      <c r="X4" s="723"/>
      <c r="Y4" s="723"/>
      <c r="Z4" s="723"/>
      <c r="AA4" s="723"/>
      <c r="AB4" s="723"/>
    </row>
    <row r="5" spans="1:28" ht="6" customHeight="1">
      <c r="A5" s="33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row>
    <row r="6" spans="1:28" ht="35.25" customHeight="1">
      <c r="A6" s="681" t="s">
        <v>2207</v>
      </c>
      <c r="B6" s="681"/>
      <c r="C6" s="681"/>
      <c r="D6" s="681"/>
      <c r="E6" s="681"/>
      <c r="F6" s="681"/>
      <c r="G6" s="681"/>
      <c r="H6" s="681"/>
      <c r="I6" s="681"/>
      <c r="J6" s="681"/>
      <c r="K6" s="681"/>
      <c r="L6" s="681"/>
      <c r="M6" s="681"/>
      <c r="N6" s="681"/>
      <c r="O6" s="681"/>
      <c r="P6" s="681"/>
      <c r="Q6" s="681"/>
      <c r="R6" s="681"/>
      <c r="S6" s="681"/>
      <c r="T6" s="681"/>
      <c r="U6" s="681"/>
      <c r="V6" s="681"/>
      <c r="W6" s="681"/>
      <c r="X6" s="681"/>
      <c r="Y6" s="681"/>
      <c r="Z6" s="681"/>
      <c r="AA6" s="681"/>
      <c r="AB6" s="681"/>
    </row>
    <row r="7" spans="1:28" ht="12" customHeight="1">
      <c r="A7" s="339"/>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row>
    <row r="8" spans="1:28" ht="20.100000000000001" customHeight="1">
      <c r="A8" s="33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row>
    <row r="9" spans="1:28" ht="20.100000000000001" customHeight="1">
      <c r="A9" s="33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row>
    <row r="10" spans="1:28" ht="20.100000000000001" customHeight="1">
      <c r="A10" s="337"/>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row>
    <row r="11" spans="1:28" ht="20.100000000000001" customHeight="1">
      <c r="A11" s="337"/>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row>
    <row r="12" spans="1:28" ht="20.100000000000001" customHeight="1">
      <c r="A12" s="337"/>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row>
    <row r="13" spans="1:28" ht="20.100000000000001" customHeight="1">
      <c r="A13" s="337"/>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row>
    <row r="14" spans="1:28" ht="13.5" customHeight="1">
      <c r="A14" s="337"/>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row>
    <row r="15" spans="1:28" ht="35.25" customHeight="1">
      <c r="A15" s="724" t="s">
        <v>2208</v>
      </c>
      <c r="B15" s="724"/>
      <c r="C15" s="724"/>
      <c r="D15" s="724"/>
      <c r="E15" s="724"/>
      <c r="F15" s="724"/>
      <c r="G15" s="724"/>
      <c r="H15" s="724"/>
      <c r="I15" s="724"/>
      <c r="J15" s="724"/>
      <c r="K15" s="724"/>
      <c r="L15" s="724"/>
      <c r="M15" s="724"/>
      <c r="N15" s="724"/>
      <c r="O15" s="724"/>
      <c r="P15" s="724"/>
      <c r="Q15" s="724"/>
      <c r="R15" s="724"/>
      <c r="S15" s="724"/>
      <c r="T15" s="724"/>
      <c r="U15" s="724"/>
      <c r="V15" s="724"/>
      <c r="W15" s="724"/>
      <c r="X15" s="724"/>
      <c r="Y15" s="724"/>
      <c r="Z15" s="724"/>
      <c r="AA15" s="724"/>
      <c r="AB15" s="724"/>
    </row>
    <row r="16" spans="1:28" ht="13.5" customHeight="1">
      <c r="A16" s="33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row>
    <row r="17" spans="1:30" ht="13.5" customHeight="1">
      <c r="A17" s="33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row>
    <row r="18" spans="1:30" ht="13.5" customHeight="1">
      <c r="A18" s="33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row>
    <row r="19" spans="1:30" ht="13.5" customHeight="1">
      <c r="A19" s="33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row>
    <row r="20" spans="1:30" ht="13.5" customHeight="1">
      <c r="A20" s="33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row>
    <row r="21" spans="1:30" ht="13.5" customHeight="1">
      <c r="A21" s="33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row>
    <row r="22" spans="1:30" ht="13.5" customHeight="1">
      <c r="A22" s="33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row>
    <row r="23" spans="1:30" ht="13.5" customHeight="1">
      <c r="A23" s="33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row>
    <row r="24" spans="1:30" ht="13.5" customHeight="1">
      <c r="A24" s="33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row>
    <row r="25" spans="1:30" ht="13.5" customHeight="1">
      <c r="A25" s="33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row>
    <row r="26" spans="1:30" ht="13.5" customHeight="1">
      <c r="A26" s="33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row>
    <row r="27" spans="1:30" ht="13.5" customHeight="1">
      <c r="A27" s="33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row>
    <row r="28" spans="1:30" ht="13.5" customHeight="1">
      <c r="A28" s="33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row>
    <row r="29" spans="1:30" ht="13.5" customHeight="1">
      <c r="A29" s="33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row>
    <row r="30" spans="1:30" ht="13.5" customHeight="1">
      <c r="A30" s="33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row>
    <row r="31" spans="1:30" ht="20.100000000000001" customHeight="1">
      <c r="A31" s="340" t="s">
        <v>73</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row>
    <row r="32" spans="1:30" ht="20.100000000000001" customHeight="1" thickBot="1">
      <c r="A32" s="118"/>
      <c r="B32" s="337" t="s">
        <v>2112</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D32" s="341" t="s">
        <v>58</v>
      </c>
    </row>
    <row r="33" spans="1:30" ht="20.100000000000001" customHeight="1" thickBot="1">
      <c r="A33" s="118"/>
      <c r="B33" s="342" t="s">
        <v>113</v>
      </c>
      <c r="C33" s="759"/>
      <c r="D33" s="760"/>
      <c r="E33" s="760"/>
      <c r="F33" s="760"/>
      <c r="G33" s="760"/>
      <c r="H33" s="760"/>
      <c r="I33" s="760"/>
      <c r="J33" s="760"/>
      <c r="K33" s="760"/>
      <c r="L33" s="761"/>
      <c r="M33" s="118"/>
      <c r="N33" s="118"/>
      <c r="O33" s="118"/>
      <c r="P33" s="118"/>
      <c r="Q33" s="118"/>
      <c r="R33" s="118"/>
      <c r="S33" s="118"/>
      <c r="T33" s="118"/>
      <c r="U33" s="118"/>
      <c r="V33" s="118"/>
      <c r="W33" s="118"/>
      <c r="X33" s="118"/>
      <c r="Y33" s="118"/>
      <c r="Z33" s="118"/>
      <c r="AA33" s="118"/>
      <c r="AB33" s="118"/>
      <c r="AD33" s="341" t="str">
        <f>CONCATENATE(M39,N39,O39,P39,Q39,R39,S39,T39)</f>
        <v>－</v>
      </c>
    </row>
    <row r="34" spans="1:30" ht="13.5" customHeight="1">
      <c r="A34" s="118"/>
      <c r="B34" s="343"/>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row>
    <row r="35" spans="1:30" ht="20.100000000000001" customHeight="1">
      <c r="A35" s="340" t="s">
        <v>74</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row>
    <row r="36" spans="1:30" ht="20.100000000000001" customHeight="1" thickBot="1">
      <c r="A36" s="118"/>
      <c r="B36" s="337" t="s">
        <v>127</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row>
    <row r="37" spans="1:30" ht="20.100000000000001" customHeight="1">
      <c r="A37" s="118"/>
      <c r="B37" s="345" t="s">
        <v>5</v>
      </c>
      <c r="C37" s="695" t="s">
        <v>7</v>
      </c>
      <c r="D37" s="695"/>
      <c r="E37" s="695"/>
      <c r="F37" s="695"/>
      <c r="G37" s="695"/>
      <c r="H37" s="695"/>
      <c r="I37" s="695"/>
      <c r="J37" s="695"/>
      <c r="K37" s="695"/>
      <c r="L37" s="696"/>
      <c r="M37" s="740"/>
      <c r="N37" s="741"/>
      <c r="O37" s="741"/>
      <c r="P37" s="741"/>
      <c r="Q37" s="741"/>
      <c r="R37" s="741"/>
      <c r="S37" s="741"/>
      <c r="T37" s="741"/>
      <c r="U37" s="741"/>
      <c r="V37" s="741"/>
      <c r="W37" s="742"/>
      <c r="X37" s="743"/>
      <c r="Y37" s="118"/>
      <c r="Z37" s="118"/>
      <c r="AA37" s="118"/>
      <c r="AB37" s="118"/>
    </row>
    <row r="38" spans="1:30" ht="20.100000000000001" customHeight="1" thickBot="1">
      <c r="A38" s="118"/>
      <c r="B38" s="346"/>
      <c r="C38" s="695" t="s">
        <v>48</v>
      </c>
      <c r="D38" s="695"/>
      <c r="E38" s="695"/>
      <c r="F38" s="695"/>
      <c r="G38" s="695"/>
      <c r="H38" s="695"/>
      <c r="I38" s="695"/>
      <c r="J38" s="695"/>
      <c r="K38" s="695"/>
      <c r="L38" s="696"/>
      <c r="M38" s="744"/>
      <c r="N38" s="745"/>
      <c r="O38" s="745"/>
      <c r="P38" s="745"/>
      <c r="Q38" s="745"/>
      <c r="R38" s="745"/>
      <c r="S38" s="745"/>
      <c r="T38" s="745"/>
      <c r="U38" s="745"/>
      <c r="V38" s="745"/>
      <c r="W38" s="745"/>
      <c r="X38" s="746"/>
      <c r="Y38" s="118"/>
      <c r="Z38" s="118"/>
      <c r="AA38" s="118"/>
      <c r="AB38" s="118"/>
    </row>
    <row r="39" spans="1:30" ht="20.100000000000001" customHeight="1" thickBot="1">
      <c r="A39" s="118"/>
      <c r="B39" s="345" t="s">
        <v>49</v>
      </c>
      <c r="C39" s="695" t="s">
        <v>6</v>
      </c>
      <c r="D39" s="695"/>
      <c r="E39" s="695"/>
      <c r="F39" s="695"/>
      <c r="G39" s="695"/>
      <c r="H39" s="695"/>
      <c r="I39" s="695"/>
      <c r="J39" s="695"/>
      <c r="K39" s="695"/>
      <c r="L39" s="696"/>
      <c r="M39" s="8"/>
      <c r="N39" s="9"/>
      <c r="O39" s="9"/>
      <c r="P39" s="347" t="s">
        <v>54</v>
      </c>
      <c r="Q39" s="9"/>
      <c r="R39" s="9"/>
      <c r="S39" s="9"/>
      <c r="T39" s="10"/>
      <c r="U39" s="348"/>
      <c r="V39" s="349"/>
      <c r="W39" s="349"/>
      <c r="X39" s="349"/>
      <c r="Y39" s="118"/>
      <c r="Z39" s="118"/>
      <c r="AA39" s="118"/>
      <c r="AB39" s="118"/>
    </row>
    <row r="40" spans="1:30" ht="20.100000000000001" customHeight="1">
      <c r="A40" s="118"/>
      <c r="B40" s="350"/>
      <c r="C40" s="695" t="s">
        <v>52</v>
      </c>
      <c r="D40" s="695"/>
      <c r="E40" s="695"/>
      <c r="F40" s="695"/>
      <c r="G40" s="695"/>
      <c r="H40" s="695"/>
      <c r="I40" s="695"/>
      <c r="J40" s="695"/>
      <c r="K40" s="695"/>
      <c r="L40" s="696"/>
      <c r="M40" s="747"/>
      <c r="N40" s="748"/>
      <c r="O40" s="748"/>
      <c r="P40" s="748"/>
      <c r="Q40" s="748"/>
      <c r="R40" s="748"/>
      <c r="S40" s="748"/>
      <c r="T40" s="748"/>
      <c r="U40" s="749"/>
      <c r="V40" s="749"/>
      <c r="W40" s="750"/>
      <c r="X40" s="751"/>
      <c r="Y40" s="118"/>
      <c r="Z40" s="118"/>
      <c r="AA40" s="118"/>
      <c r="AB40" s="118"/>
    </row>
    <row r="41" spans="1:30" ht="20.100000000000001" customHeight="1">
      <c r="A41" s="118"/>
      <c r="B41" s="346"/>
      <c r="C41" s="695" t="s">
        <v>53</v>
      </c>
      <c r="D41" s="695"/>
      <c r="E41" s="695"/>
      <c r="F41" s="695"/>
      <c r="G41" s="695"/>
      <c r="H41" s="695"/>
      <c r="I41" s="695"/>
      <c r="J41" s="695"/>
      <c r="K41" s="695"/>
      <c r="L41" s="696"/>
      <c r="M41" s="747"/>
      <c r="N41" s="748"/>
      <c r="O41" s="748"/>
      <c r="P41" s="748"/>
      <c r="Q41" s="748"/>
      <c r="R41" s="748"/>
      <c r="S41" s="748"/>
      <c r="T41" s="748"/>
      <c r="U41" s="748"/>
      <c r="V41" s="748"/>
      <c r="W41" s="752"/>
      <c r="X41" s="753"/>
      <c r="Y41" s="118"/>
      <c r="Z41" s="118"/>
      <c r="AA41" s="118"/>
      <c r="AB41" s="118"/>
    </row>
    <row r="42" spans="1:30" ht="20.100000000000001" customHeight="1">
      <c r="A42" s="118"/>
      <c r="B42" s="345" t="s">
        <v>50</v>
      </c>
      <c r="C42" s="695" t="s">
        <v>45</v>
      </c>
      <c r="D42" s="695"/>
      <c r="E42" s="695"/>
      <c r="F42" s="695"/>
      <c r="G42" s="695"/>
      <c r="H42" s="695"/>
      <c r="I42" s="695"/>
      <c r="J42" s="695"/>
      <c r="K42" s="695"/>
      <c r="L42" s="696"/>
      <c r="M42" s="691"/>
      <c r="N42" s="692"/>
      <c r="O42" s="692"/>
      <c r="P42" s="692"/>
      <c r="Q42" s="692"/>
      <c r="R42" s="692"/>
      <c r="S42" s="692"/>
      <c r="T42" s="692"/>
      <c r="U42" s="692"/>
      <c r="V42" s="692"/>
      <c r="W42" s="693"/>
      <c r="X42" s="694"/>
      <c r="Y42" s="118"/>
      <c r="Z42" s="118"/>
      <c r="AA42" s="118"/>
      <c r="AB42" s="118"/>
    </row>
    <row r="43" spans="1:30" ht="20.100000000000001" customHeight="1">
      <c r="A43" s="118"/>
      <c r="B43" s="346"/>
      <c r="C43" s="695" t="s">
        <v>46</v>
      </c>
      <c r="D43" s="695"/>
      <c r="E43" s="695"/>
      <c r="F43" s="695"/>
      <c r="G43" s="695"/>
      <c r="H43" s="695"/>
      <c r="I43" s="695"/>
      <c r="J43" s="695"/>
      <c r="K43" s="695"/>
      <c r="L43" s="696"/>
      <c r="M43" s="708"/>
      <c r="N43" s="709"/>
      <c r="O43" s="709"/>
      <c r="P43" s="709"/>
      <c r="Q43" s="709"/>
      <c r="R43" s="709"/>
      <c r="S43" s="709"/>
      <c r="T43" s="709"/>
      <c r="U43" s="709"/>
      <c r="V43" s="709"/>
      <c r="W43" s="710"/>
      <c r="X43" s="711"/>
      <c r="Y43" s="118"/>
      <c r="Z43" s="118"/>
      <c r="AA43" s="118"/>
      <c r="AB43" s="118"/>
    </row>
    <row r="44" spans="1:30" ht="20.100000000000001" customHeight="1">
      <c r="A44" s="118"/>
      <c r="B44" s="712" t="s">
        <v>68</v>
      </c>
      <c r="C44" s="695" t="s">
        <v>7</v>
      </c>
      <c r="D44" s="695"/>
      <c r="E44" s="695"/>
      <c r="F44" s="695"/>
      <c r="G44" s="695"/>
      <c r="H44" s="695"/>
      <c r="I44" s="695"/>
      <c r="J44" s="695"/>
      <c r="K44" s="695"/>
      <c r="L44" s="696"/>
      <c r="M44" s="691"/>
      <c r="N44" s="692"/>
      <c r="O44" s="692"/>
      <c r="P44" s="692"/>
      <c r="Q44" s="692"/>
      <c r="R44" s="692"/>
      <c r="S44" s="692"/>
      <c r="T44" s="692"/>
      <c r="U44" s="692"/>
      <c r="V44" s="692"/>
      <c r="W44" s="693"/>
      <c r="X44" s="694"/>
      <c r="Y44" s="118"/>
      <c r="Z44" s="118"/>
      <c r="AA44" s="118"/>
      <c r="AB44" s="118"/>
    </row>
    <row r="45" spans="1:30" ht="20.100000000000001" customHeight="1">
      <c r="A45" s="118"/>
      <c r="B45" s="713"/>
      <c r="C45" s="762" t="s">
        <v>46</v>
      </c>
      <c r="D45" s="762"/>
      <c r="E45" s="762"/>
      <c r="F45" s="762"/>
      <c r="G45" s="762"/>
      <c r="H45" s="762"/>
      <c r="I45" s="762"/>
      <c r="J45" s="762"/>
      <c r="K45" s="762"/>
      <c r="L45" s="762"/>
      <c r="M45" s="691"/>
      <c r="N45" s="692"/>
      <c r="O45" s="692"/>
      <c r="P45" s="692"/>
      <c r="Q45" s="692"/>
      <c r="R45" s="692"/>
      <c r="S45" s="692"/>
      <c r="T45" s="692"/>
      <c r="U45" s="692"/>
      <c r="V45" s="692"/>
      <c r="W45" s="693"/>
      <c r="X45" s="694"/>
      <c r="Y45" s="118"/>
      <c r="Z45" s="118"/>
      <c r="AA45" s="118"/>
      <c r="AB45" s="118"/>
    </row>
    <row r="46" spans="1:30" ht="20.100000000000001" customHeight="1">
      <c r="A46" s="118"/>
      <c r="B46" s="345" t="s">
        <v>67</v>
      </c>
      <c r="C46" s="695" t="s">
        <v>0</v>
      </c>
      <c r="D46" s="695"/>
      <c r="E46" s="695"/>
      <c r="F46" s="695"/>
      <c r="G46" s="695"/>
      <c r="H46" s="695"/>
      <c r="I46" s="695"/>
      <c r="J46" s="695"/>
      <c r="K46" s="695"/>
      <c r="L46" s="696"/>
      <c r="M46" s="754"/>
      <c r="N46" s="755"/>
      <c r="O46" s="755"/>
      <c r="P46" s="755"/>
      <c r="Q46" s="755"/>
      <c r="R46" s="755"/>
      <c r="S46" s="755"/>
      <c r="T46" s="755"/>
      <c r="U46" s="755"/>
      <c r="V46" s="755"/>
      <c r="W46" s="756"/>
      <c r="X46" s="757"/>
      <c r="Y46" s="118"/>
      <c r="Z46" s="118"/>
      <c r="AA46" s="118"/>
      <c r="AB46" s="118"/>
    </row>
    <row r="47" spans="1:30" ht="20.100000000000001" customHeight="1" thickBot="1">
      <c r="A47" s="118"/>
      <c r="B47" s="351"/>
      <c r="C47" s="695" t="s">
        <v>64</v>
      </c>
      <c r="D47" s="695"/>
      <c r="E47" s="695"/>
      <c r="F47" s="695"/>
      <c r="G47" s="695"/>
      <c r="H47" s="695"/>
      <c r="I47" s="695"/>
      <c r="J47" s="695"/>
      <c r="K47" s="695"/>
      <c r="L47" s="696"/>
      <c r="M47" s="700"/>
      <c r="N47" s="701"/>
      <c r="O47" s="701"/>
      <c r="P47" s="701"/>
      <c r="Q47" s="701"/>
      <c r="R47" s="701"/>
      <c r="S47" s="701"/>
      <c r="T47" s="701"/>
      <c r="U47" s="701"/>
      <c r="V47" s="701"/>
      <c r="W47" s="702"/>
      <c r="X47" s="703"/>
      <c r="Y47" s="118"/>
      <c r="Z47" s="118"/>
      <c r="AA47" s="118"/>
      <c r="AB47" s="118"/>
    </row>
    <row r="48" spans="1:30" ht="20.100000000000001" customHeight="1">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row>
    <row r="49" spans="1:29" ht="20.100000000000001" customHeight="1">
      <c r="A49" s="340" t="s">
        <v>115</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row>
    <row r="50" spans="1:29" ht="20.100000000000001" customHeight="1">
      <c r="A50" s="118"/>
      <c r="B50" s="337" t="s">
        <v>2145</v>
      </c>
      <c r="C50" s="118"/>
      <c r="D50" s="118"/>
      <c r="E50" s="118"/>
      <c r="F50" s="118"/>
      <c r="G50" s="118"/>
      <c r="H50" s="118"/>
      <c r="I50" s="118"/>
      <c r="J50" s="118"/>
      <c r="K50" s="118"/>
      <c r="L50" s="118"/>
      <c r="M50" s="118"/>
      <c r="N50" s="118"/>
      <c r="O50" s="118"/>
      <c r="P50" s="118"/>
      <c r="Q50" s="118"/>
      <c r="R50" s="118"/>
      <c r="S50" s="118"/>
      <c r="T50" s="118"/>
      <c r="U50" s="118"/>
      <c r="V50" s="118"/>
      <c r="W50" s="118"/>
      <c r="X50" s="352"/>
      <c r="Y50" s="118"/>
      <c r="Z50" s="118"/>
      <c r="AA50" s="118"/>
      <c r="AB50" s="118"/>
    </row>
    <row r="51" spans="1:29" ht="62.25" customHeight="1">
      <c r="A51" s="118"/>
      <c r="B51" s="758" t="s">
        <v>2213</v>
      </c>
      <c r="C51" s="758"/>
      <c r="D51" s="758"/>
      <c r="E51" s="758"/>
      <c r="F51" s="758"/>
      <c r="G51" s="758"/>
      <c r="H51" s="758"/>
      <c r="I51" s="758"/>
      <c r="J51" s="758"/>
      <c r="K51" s="758"/>
      <c r="L51" s="758"/>
      <c r="M51" s="758"/>
      <c r="N51" s="758"/>
      <c r="O51" s="758"/>
      <c r="P51" s="758"/>
      <c r="Q51" s="758"/>
      <c r="R51" s="758"/>
      <c r="S51" s="758"/>
      <c r="T51" s="758"/>
      <c r="U51" s="758"/>
      <c r="V51" s="758"/>
      <c r="W51" s="758"/>
      <c r="X51" s="758"/>
      <c r="Y51" s="758"/>
      <c r="Z51" s="758"/>
      <c r="AA51" s="758"/>
      <c r="AB51" s="758"/>
      <c r="AC51" s="353"/>
    </row>
    <row r="52" spans="1:29" ht="27" customHeight="1">
      <c r="A52" s="118"/>
      <c r="B52" s="726" t="s">
        <v>51</v>
      </c>
      <c r="C52" s="732" t="s">
        <v>2209</v>
      </c>
      <c r="D52" s="733"/>
      <c r="E52" s="733"/>
      <c r="F52" s="733"/>
      <c r="G52" s="733"/>
      <c r="H52" s="733"/>
      <c r="I52" s="733"/>
      <c r="J52" s="733"/>
      <c r="K52" s="733"/>
      <c r="L52" s="734"/>
      <c r="M52" s="738" t="s">
        <v>55</v>
      </c>
      <c r="N52" s="733"/>
      <c r="O52" s="733"/>
      <c r="P52" s="733"/>
      <c r="Q52" s="734"/>
      <c r="R52" s="728" t="s">
        <v>79</v>
      </c>
      <c r="S52" s="729"/>
      <c r="T52" s="729"/>
      <c r="U52" s="729"/>
      <c r="V52" s="729"/>
      <c r="W52" s="730"/>
      <c r="X52" s="726" t="s">
        <v>56</v>
      </c>
      <c r="Y52" s="726" t="s">
        <v>57</v>
      </c>
      <c r="Z52" s="682" t="s">
        <v>2210</v>
      </c>
      <c r="AA52" s="682" t="s">
        <v>2211</v>
      </c>
      <c r="AB52" s="682" t="s">
        <v>2212</v>
      </c>
      <c r="AC52" s="725"/>
    </row>
    <row r="53" spans="1:29" ht="32.25" customHeight="1" thickBot="1">
      <c r="A53" s="118"/>
      <c r="B53" s="731"/>
      <c r="C53" s="735"/>
      <c r="D53" s="735"/>
      <c r="E53" s="735"/>
      <c r="F53" s="735"/>
      <c r="G53" s="735"/>
      <c r="H53" s="735"/>
      <c r="I53" s="735"/>
      <c r="J53" s="735"/>
      <c r="K53" s="735"/>
      <c r="L53" s="736"/>
      <c r="M53" s="739"/>
      <c r="N53" s="735"/>
      <c r="O53" s="735"/>
      <c r="P53" s="735"/>
      <c r="Q53" s="736"/>
      <c r="R53" s="737" t="s">
        <v>81</v>
      </c>
      <c r="S53" s="727"/>
      <c r="T53" s="727"/>
      <c r="U53" s="727"/>
      <c r="V53" s="727"/>
      <c r="W53" s="354" t="s">
        <v>82</v>
      </c>
      <c r="X53" s="727"/>
      <c r="Y53" s="727"/>
      <c r="Z53" s="683"/>
      <c r="AA53" s="683"/>
      <c r="AB53" s="683"/>
      <c r="AC53" s="725"/>
    </row>
    <row r="54" spans="1:29" ht="37.5" customHeight="1">
      <c r="A54" s="118"/>
      <c r="B54" s="342">
        <v>1</v>
      </c>
      <c r="C54" s="720"/>
      <c r="D54" s="721"/>
      <c r="E54" s="721"/>
      <c r="F54" s="721"/>
      <c r="G54" s="721"/>
      <c r="H54" s="721"/>
      <c r="I54" s="721"/>
      <c r="J54" s="721"/>
      <c r="K54" s="721"/>
      <c r="L54" s="722"/>
      <c r="M54" s="714"/>
      <c r="N54" s="715"/>
      <c r="O54" s="715"/>
      <c r="P54" s="715"/>
      <c r="Q54" s="716"/>
      <c r="R54" s="714"/>
      <c r="S54" s="715"/>
      <c r="T54" s="715"/>
      <c r="U54" s="715"/>
      <c r="V54" s="716"/>
      <c r="W54" s="57"/>
      <c r="X54" s="11"/>
      <c r="Y54" s="11"/>
      <c r="Z54" s="12"/>
      <c r="AA54" s="18"/>
      <c r="AB54" s="591" t="str">
        <f>IF(Z54-AA54=0,"",Z54-AA54)</f>
        <v/>
      </c>
      <c r="AC54" s="355"/>
    </row>
    <row r="55" spans="1:29" ht="37.5" customHeight="1">
      <c r="A55" s="118"/>
      <c r="B55" s="342">
        <f>B54+1</f>
        <v>2</v>
      </c>
      <c r="C55" s="704"/>
      <c r="D55" s="705"/>
      <c r="E55" s="705"/>
      <c r="F55" s="705"/>
      <c r="G55" s="705"/>
      <c r="H55" s="705"/>
      <c r="I55" s="705"/>
      <c r="J55" s="705"/>
      <c r="K55" s="705"/>
      <c r="L55" s="706"/>
      <c r="M55" s="717"/>
      <c r="N55" s="718"/>
      <c r="O55" s="718"/>
      <c r="P55" s="718"/>
      <c r="Q55" s="719"/>
      <c r="R55" s="697"/>
      <c r="S55" s="698"/>
      <c r="T55" s="698"/>
      <c r="U55" s="698"/>
      <c r="V55" s="699"/>
      <c r="W55" s="587"/>
      <c r="X55" s="13"/>
      <c r="Y55" s="13"/>
      <c r="Z55" s="14"/>
      <c r="AA55" s="19"/>
      <c r="AB55" s="592" t="str">
        <f>IF(Z55-AA55=0,"",Z55-AA55)</f>
        <v/>
      </c>
      <c r="AC55" s="355"/>
    </row>
    <row r="56" spans="1:29" ht="37.5" customHeight="1">
      <c r="A56" s="118"/>
      <c r="B56" s="342">
        <f t="shared" ref="B56:B92" si="0">B55+1</f>
        <v>3</v>
      </c>
      <c r="C56" s="704"/>
      <c r="D56" s="705"/>
      <c r="E56" s="705"/>
      <c r="F56" s="705"/>
      <c r="G56" s="705"/>
      <c r="H56" s="705"/>
      <c r="I56" s="705"/>
      <c r="J56" s="705"/>
      <c r="K56" s="705"/>
      <c r="L56" s="706"/>
      <c r="M56" s="697"/>
      <c r="N56" s="698"/>
      <c r="O56" s="698"/>
      <c r="P56" s="698"/>
      <c r="Q56" s="699"/>
      <c r="R56" s="697"/>
      <c r="S56" s="698"/>
      <c r="T56" s="698"/>
      <c r="U56" s="698"/>
      <c r="V56" s="699"/>
      <c r="W56" s="587"/>
      <c r="X56" s="13"/>
      <c r="Y56" s="13"/>
      <c r="Z56" s="15"/>
      <c r="AA56" s="20"/>
      <c r="AB56" s="592" t="str">
        <f t="shared" ref="AB56:AB119" si="1">IF(Z56-AA56=0,"",Z56-AA56)</f>
        <v/>
      </c>
      <c r="AC56" s="355"/>
    </row>
    <row r="57" spans="1:29" ht="37.5" customHeight="1">
      <c r="A57" s="118"/>
      <c r="B57" s="342">
        <f t="shared" si="0"/>
        <v>4</v>
      </c>
      <c r="C57" s="704"/>
      <c r="D57" s="705"/>
      <c r="E57" s="705"/>
      <c r="F57" s="705"/>
      <c r="G57" s="705"/>
      <c r="H57" s="705"/>
      <c r="I57" s="705"/>
      <c r="J57" s="705"/>
      <c r="K57" s="705"/>
      <c r="L57" s="706"/>
      <c r="M57" s="697"/>
      <c r="N57" s="698"/>
      <c r="O57" s="698"/>
      <c r="P57" s="698"/>
      <c r="Q57" s="699"/>
      <c r="R57" s="697"/>
      <c r="S57" s="698"/>
      <c r="T57" s="698"/>
      <c r="U57" s="698"/>
      <c r="V57" s="699"/>
      <c r="W57" s="587"/>
      <c r="X57" s="13"/>
      <c r="Y57" s="13"/>
      <c r="Z57" s="15"/>
      <c r="AA57" s="20"/>
      <c r="AB57" s="592" t="str">
        <f t="shared" si="1"/>
        <v/>
      </c>
      <c r="AC57" s="355"/>
    </row>
    <row r="58" spans="1:29" ht="37.5" customHeight="1">
      <c r="A58" s="118"/>
      <c r="B58" s="342">
        <f t="shared" si="0"/>
        <v>5</v>
      </c>
      <c r="C58" s="704"/>
      <c r="D58" s="705"/>
      <c r="E58" s="705"/>
      <c r="F58" s="705"/>
      <c r="G58" s="705"/>
      <c r="H58" s="705"/>
      <c r="I58" s="705"/>
      <c r="J58" s="705"/>
      <c r="K58" s="705"/>
      <c r="L58" s="706"/>
      <c r="M58" s="697"/>
      <c r="N58" s="698"/>
      <c r="O58" s="698"/>
      <c r="P58" s="698"/>
      <c r="Q58" s="699"/>
      <c r="R58" s="697"/>
      <c r="S58" s="698"/>
      <c r="T58" s="698"/>
      <c r="U58" s="698"/>
      <c r="V58" s="699"/>
      <c r="W58" s="587"/>
      <c r="X58" s="13"/>
      <c r="Y58" s="13"/>
      <c r="Z58" s="15"/>
      <c r="AA58" s="20"/>
      <c r="AB58" s="592" t="str">
        <f t="shared" si="1"/>
        <v/>
      </c>
      <c r="AC58" s="355"/>
    </row>
    <row r="59" spans="1:29" ht="37.5" customHeight="1">
      <c r="A59" s="118"/>
      <c r="B59" s="342">
        <f t="shared" si="0"/>
        <v>6</v>
      </c>
      <c r="C59" s="704"/>
      <c r="D59" s="705"/>
      <c r="E59" s="705"/>
      <c r="F59" s="705"/>
      <c r="G59" s="705"/>
      <c r="H59" s="705"/>
      <c r="I59" s="705"/>
      <c r="J59" s="705"/>
      <c r="K59" s="705"/>
      <c r="L59" s="706"/>
      <c r="M59" s="697"/>
      <c r="N59" s="698"/>
      <c r="O59" s="698"/>
      <c r="P59" s="698"/>
      <c r="Q59" s="699"/>
      <c r="R59" s="697"/>
      <c r="S59" s="698"/>
      <c r="T59" s="698"/>
      <c r="U59" s="698"/>
      <c r="V59" s="699"/>
      <c r="W59" s="587"/>
      <c r="X59" s="13"/>
      <c r="Y59" s="13"/>
      <c r="Z59" s="15"/>
      <c r="AA59" s="20"/>
      <c r="AB59" s="592" t="str">
        <f t="shared" si="1"/>
        <v/>
      </c>
      <c r="AC59" s="355"/>
    </row>
    <row r="60" spans="1:29" ht="37.5" customHeight="1">
      <c r="A60" s="118"/>
      <c r="B60" s="342">
        <f t="shared" si="0"/>
        <v>7</v>
      </c>
      <c r="C60" s="704"/>
      <c r="D60" s="705"/>
      <c r="E60" s="705"/>
      <c r="F60" s="705"/>
      <c r="G60" s="705"/>
      <c r="H60" s="705"/>
      <c r="I60" s="705"/>
      <c r="J60" s="705"/>
      <c r="K60" s="705"/>
      <c r="L60" s="706"/>
      <c r="M60" s="697"/>
      <c r="N60" s="698"/>
      <c r="O60" s="698"/>
      <c r="P60" s="698"/>
      <c r="Q60" s="699"/>
      <c r="R60" s="697"/>
      <c r="S60" s="698"/>
      <c r="T60" s="698"/>
      <c r="U60" s="698"/>
      <c r="V60" s="699"/>
      <c r="W60" s="587"/>
      <c r="X60" s="13"/>
      <c r="Y60" s="13"/>
      <c r="Z60" s="15"/>
      <c r="AA60" s="20"/>
      <c r="AB60" s="592" t="str">
        <f t="shared" si="1"/>
        <v/>
      </c>
      <c r="AC60" s="355"/>
    </row>
    <row r="61" spans="1:29" ht="37.5" customHeight="1">
      <c r="A61" s="118"/>
      <c r="B61" s="342">
        <f t="shared" si="0"/>
        <v>8</v>
      </c>
      <c r="C61" s="684"/>
      <c r="D61" s="685"/>
      <c r="E61" s="685"/>
      <c r="F61" s="685"/>
      <c r="G61" s="685"/>
      <c r="H61" s="685"/>
      <c r="I61" s="685"/>
      <c r="J61" s="685"/>
      <c r="K61" s="685"/>
      <c r="L61" s="686"/>
      <c r="M61" s="690"/>
      <c r="N61" s="690"/>
      <c r="O61" s="690"/>
      <c r="P61" s="690"/>
      <c r="Q61" s="690"/>
      <c r="R61" s="697"/>
      <c r="S61" s="698"/>
      <c r="T61" s="698"/>
      <c r="U61" s="698"/>
      <c r="V61" s="699"/>
      <c r="W61" s="587"/>
      <c r="X61" s="13"/>
      <c r="Y61" s="13"/>
      <c r="Z61" s="15"/>
      <c r="AA61" s="20"/>
      <c r="AB61" s="592" t="str">
        <f t="shared" si="1"/>
        <v/>
      </c>
      <c r="AC61" s="356"/>
    </row>
    <row r="62" spans="1:29" ht="37.5" customHeight="1">
      <c r="A62" s="118"/>
      <c r="B62" s="342">
        <f t="shared" si="0"/>
        <v>9</v>
      </c>
      <c r="C62" s="684"/>
      <c r="D62" s="685"/>
      <c r="E62" s="685"/>
      <c r="F62" s="685"/>
      <c r="G62" s="685"/>
      <c r="H62" s="685"/>
      <c r="I62" s="685"/>
      <c r="J62" s="685"/>
      <c r="K62" s="685"/>
      <c r="L62" s="686"/>
      <c r="M62" s="690"/>
      <c r="N62" s="690"/>
      <c r="O62" s="690"/>
      <c r="P62" s="690"/>
      <c r="Q62" s="690"/>
      <c r="R62" s="697"/>
      <c r="S62" s="698"/>
      <c r="T62" s="698"/>
      <c r="U62" s="698"/>
      <c r="V62" s="699"/>
      <c r="W62" s="587"/>
      <c r="X62" s="13"/>
      <c r="Y62" s="13"/>
      <c r="Z62" s="15"/>
      <c r="AA62" s="20"/>
      <c r="AB62" s="592" t="str">
        <f t="shared" si="1"/>
        <v/>
      </c>
      <c r="AC62" s="356"/>
    </row>
    <row r="63" spans="1:29" ht="37.5" customHeight="1">
      <c r="A63" s="118"/>
      <c r="B63" s="342">
        <f t="shared" si="0"/>
        <v>10</v>
      </c>
      <c r="C63" s="684"/>
      <c r="D63" s="685"/>
      <c r="E63" s="685"/>
      <c r="F63" s="685"/>
      <c r="G63" s="685"/>
      <c r="H63" s="685"/>
      <c r="I63" s="685"/>
      <c r="J63" s="685"/>
      <c r="K63" s="685"/>
      <c r="L63" s="686"/>
      <c r="M63" s="690"/>
      <c r="N63" s="690"/>
      <c r="O63" s="690"/>
      <c r="P63" s="690"/>
      <c r="Q63" s="690"/>
      <c r="R63" s="697"/>
      <c r="S63" s="698"/>
      <c r="T63" s="698"/>
      <c r="U63" s="698"/>
      <c r="V63" s="699"/>
      <c r="W63" s="587"/>
      <c r="X63" s="13"/>
      <c r="Y63" s="13"/>
      <c r="Z63" s="15"/>
      <c r="AA63" s="20"/>
      <c r="AB63" s="592" t="str">
        <f t="shared" si="1"/>
        <v/>
      </c>
      <c r="AC63" s="356"/>
    </row>
    <row r="64" spans="1:29" ht="37.5" customHeight="1">
      <c r="A64" s="118"/>
      <c r="B64" s="342">
        <f t="shared" si="0"/>
        <v>11</v>
      </c>
      <c r="C64" s="684"/>
      <c r="D64" s="685"/>
      <c r="E64" s="685"/>
      <c r="F64" s="685"/>
      <c r="G64" s="685"/>
      <c r="H64" s="685"/>
      <c r="I64" s="685"/>
      <c r="J64" s="685"/>
      <c r="K64" s="685"/>
      <c r="L64" s="686"/>
      <c r="M64" s="690"/>
      <c r="N64" s="690"/>
      <c r="O64" s="690"/>
      <c r="P64" s="690"/>
      <c r="Q64" s="690"/>
      <c r="R64" s="697"/>
      <c r="S64" s="698"/>
      <c r="T64" s="698"/>
      <c r="U64" s="698"/>
      <c r="V64" s="699"/>
      <c r="W64" s="587"/>
      <c r="X64" s="13"/>
      <c r="Y64" s="13"/>
      <c r="Z64" s="15"/>
      <c r="AA64" s="20"/>
      <c r="AB64" s="592" t="str">
        <f t="shared" si="1"/>
        <v/>
      </c>
      <c r="AC64" s="356"/>
    </row>
    <row r="65" spans="1:29" ht="37.5" customHeight="1">
      <c r="A65" s="118"/>
      <c r="B65" s="342">
        <f t="shared" si="0"/>
        <v>12</v>
      </c>
      <c r="C65" s="684"/>
      <c r="D65" s="685"/>
      <c r="E65" s="685"/>
      <c r="F65" s="685"/>
      <c r="G65" s="685"/>
      <c r="H65" s="685"/>
      <c r="I65" s="685"/>
      <c r="J65" s="685"/>
      <c r="K65" s="685"/>
      <c r="L65" s="686"/>
      <c r="M65" s="690"/>
      <c r="N65" s="690"/>
      <c r="O65" s="690"/>
      <c r="P65" s="690"/>
      <c r="Q65" s="690"/>
      <c r="R65" s="697"/>
      <c r="S65" s="698"/>
      <c r="T65" s="698"/>
      <c r="U65" s="698"/>
      <c r="V65" s="699"/>
      <c r="W65" s="587"/>
      <c r="X65" s="13"/>
      <c r="Y65" s="13"/>
      <c r="Z65" s="15"/>
      <c r="AA65" s="20"/>
      <c r="AB65" s="592" t="str">
        <f t="shared" si="1"/>
        <v/>
      </c>
      <c r="AC65" s="356"/>
    </row>
    <row r="66" spans="1:29" ht="37.5" customHeight="1">
      <c r="A66" s="118"/>
      <c r="B66" s="342">
        <f t="shared" si="0"/>
        <v>13</v>
      </c>
      <c r="C66" s="684"/>
      <c r="D66" s="685"/>
      <c r="E66" s="685"/>
      <c r="F66" s="685"/>
      <c r="G66" s="685"/>
      <c r="H66" s="685"/>
      <c r="I66" s="685"/>
      <c r="J66" s="685"/>
      <c r="K66" s="685"/>
      <c r="L66" s="686"/>
      <c r="M66" s="690"/>
      <c r="N66" s="690"/>
      <c r="O66" s="690"/>
      <c r="P66" s="690"/>
      <c r="Q66" s="690"/>
      <c r="R66" s="697"/>
      <c r="S66" s="698"/>
      <c r="T66" s="698"/>
      <c r="U66" s="698"/>
      <c r="V66" s="699"/>
      <c r="W66" s="587"/>
      <c r="X66" s="13"/>
      <c r="Y66" s="13"/>
      <c r="Z66" s="15"/>
      <c r="AA66" s="20"/>
      <c r="AB66" s="592" t="str">
        <f t="shared" si="1"/>
        <v/>
      </c>
      <c r="AC66" s="356"/>
    </row>
    <row r="67" spans="1:29" ht="37.5" customHeight="1">
      <c r="A67" s="118"/>
      <c r="B67" s="342">
        <f t="shared" si="0"/>
        <v>14</v>
      </c>
      <c r="C67" s="684"/>
      <c r="D67" s="685"/>
      <c r="E67" s="685"/>
      <c r="F67" s="685"/>
      <c r="G67" s="685"/>
      <c r="H67" s="685"/>
      <c r="I67" s="685"/>
      <c r="J67" s="685"/>
      <c r="K67" s="685"/>
      <c r="L67" s="686"/>
      <c r="M67" s="690"/>
      <c r="N67" s="690"/>
      <c r="O67" s="690"/>
      <c r="P67" s="690"/>
      <c r="Q67" s="690"/>
      <c r="R67" s="697"/>
      <c r="S67" s="698"/>
      <c r="T67" s="698"/>
      <c r="U67" s="698"/>
      <c r="V67" s="699"/>
      <c r="W67" s="587"/>
      <c r="X67" s="13"/>
      <c r="Y67" s="13"/>
      <c r="Z67" s="15"/>
      <c r="AA67" s="20"/>
      <c r="AB67" s="592" t="str">
        <f t="shared" si="1"/>
        <v/>
      </c>
      <c r="AC67" s="356"/>
    </row>
    <row r="68" spans="1:29" ht="37.5" customHeight="1">
      <c r="A68" s="118"/>
      <c r="B68" s="342">
        <f t="shared" si="0"/>
        <v>15</v>
      </c>
      <c r="C68" s="684"/>
      <c r="D68" s="685"/>
      <c r="E68" s="685"/>
      <c r="F68" s="685"/>
      <c r="G68" s="685"/>
      <c r="H68" s="685"/>
      <c r="I68" s="685"/>
      <c r="J68" s="685"/>
      <c r="K68" s="685"/>
      <c r="L68" s="686"/>
      <c r="M68" s="690"/>
      <c r="N68" s="690"/>
      <c r="O68" s="690"/>
      <c r="P68" s="690"/>
      <c r="Q68" s="690"/>
      <c r="R68" s="697"/>
      <c r="S68" s="698"/>
      <c r="T68" s="698"/>
      <c r="U68" s="698"/>
      <c r="V68" s="699"/>
      <c r="W68" s="587"/>
      <c r="X68" s="13"/>
      <c r="Y68" s="13"/>
      <c r="Z68" s="15"/>
      <c r="AA68" s="20"/>
      <c r="AB68" s="592" t="str">
        <f t="shared" si="1"/>
        <v/>
      </c>
      <c r="AC68" s="356"/>
    </row>
    <row r="69" spans="1:29" ht="37.5" customHeight="1">
      <c r="A69" s="118"/>
      <c r="B69" s="342">
        <f t="shared" si="0"/>
        <v>16</v>
      </c>
      <c r="C69" s="704"/>
      <c r="D69" s="705"/>
      <c r="E69" s="705"/>
      <c r="F69" s="705"/>
      <c r="G69" s="705"/>
      <c r="H69" s="705"/>
      <c r="I69" s="705"/>
      <c r="J69" s="705"/>
      <c r="K69" s="705"/>
      <c r="L69" s="706"/>
      <c r="M69" s="690"/>
      <c r="N69" s="690"/>
      <c r="O69" s="690"/>
      <c r="P69" s="690"/>
      <c r="Q69" s="690"/>
      <c r="R69" s="697"/>
      <c r="S69" s="698"/>
      <c r="T69" s="698"/>
      <c r="U69" s="698"/>
      <c r="V69" s="699"/>
      <c r="W69" s="587"/>
      <c r="X69" s="13"/>
      <c r="Y69" s="13"/>
      <c r="Z69" s="15"/>
      <c r="AA69" s="20"/>
      <c r="AB69" s="592" t="str">
        <f t="shared" si="1"/>
        <v/>
      </c>
      <c r="AC69" s="356"/>
    </row>
    <row r="70" spans="1:29" ht="37.5" customHeight="1">
      <c r="A70" s="118"/>
      <c r="B70" s="342">
        <f t="shared" si="0"/>
        <v>17</v>
      </c>
      <c r="C70" s="704"/>
      <c r="D70" s="705"/>
      <c r="E70" s="705"/>
      <c r="F70" s="705"/>
      <c r="G70" s="705"/>
      <c r="H70" s="705"/>
      <c r="I70" s="705"/>
      <c r="J70" s="705"/>
      <c r="K70" s="705"/>
      <c r="L70" s="706"/>
      <c r="M70" s="690"/>
      <c r="N70" s="690"/>
      <c r="O70" s="690"/>
      <c r="P70" s="690"/>
      <c r="Q70" s="690"/>
      <c r="R70" s="697"/>
      <c r="S70" s="698"/>
      <c r="T70" s="698"/>
      <c r="U70" s="698"/>
      <c r="V70" s="699"/>
      <c r="W70" s="587"/>
      <c r="X70" s="13"/>
      <c r="Y70" s="13"/>
      <c r="Z70" s="15"/>
      <c r="AA70" s="20"/>
      <c r="AB70" s="592" t="str">
        <f t="shared" si="1"/>
        <v/>
      </c>
      <c r="AC70" s="356"/>
    </row>
    <row r="71" spans="1:29" ht="37.5" customHeight="1">
      <c r="A71" s="118"/>
      <c r="B71" s="342">
        <f t="shared" si="0"/>
        <v>18</v>
      </c>
      <c r="C71" s="684"/>
      <c r="D71" s="685"/>
      <c r="E71" s="685"/>
      <c r="F71" s="685"/>
      <c r="G71" s="685"/>
      <c r="H71" s="685"/>
      <c r="I71" s="685"/>
      <c r="J71" s="685"/>
      <c r="K71" s="685"/>
      <c r="L71" s="686"/>
      <c r="M71" s="690"/>
      <c r="N71" s="690"/>
      <c r="O71" s="690"/>
      <c r="P71" s="690"/>
      <c r="Q71" s="690"/>
      <c r="R71" s="697"/>
      <c r="S71" s="698"/>
      <c r="T71" s="698"/>
      <c r="U71" s="698"/>
      <c r="V71" s="699"/>
      <c r="W71" s="587"/>
      <c r="X71" s="13"/>
      <c r="Y71" s="13"/>
      <c r="Z71" s="15"/>
      <c r="AA71" s="20"/>
      <c r="AB71" s="592" t="str">
        <f t="shared" si="1"/>
        <v/>
      </c>
      <c r="AC71" s="356"/>
    </row>
    <row r="72" spans="1:29" ht="37.5" customHeight="1">
      <c r="A72" s="118"/>
      <c r="B72" s="342">
        <f t="shared" si="0"/>
        <v>19</v>
      </c>
      <c r="C72" s="684"/>
      <c r="D72" s="685"/>
      <c r="E72" s="685"/>
      <c r="F72" s="685"/>
      <c r="G72" s="685"/>
      <c r="H72" s="685"/>
      <c r="I72" s="685"/>
      <c r="J72" s="685"/>
      <c r="K72" s="685"/>
      <c r="L72" s="686"/>
      <c r="M72" s="690"/>
      <c r="N72" s="690"/>
      <c r="O72" s="690"/>
      <c r="P72" s="690"/>
      <c r="Q72" s="690"/>
      <c r="R72" s="697"/>
      <c r="S72" s="698"/>
      <c r="T72" s="698"/>
      <c r="U72" s="698"/>
      <c r="V72" s="699"/>
      <c r="W72" s="587"/>
      <c r="X72" s="13"/>
      <c r="Y72" s="13"/>
      <c r="Z72" s="15"/>
      <c r="AA72" s="20"/>
      <c r="AB72" s="592" t="str">
        <f t="shared" si="1"/>
        <v/>
      </c>
      <c r="AC72" s="356"/>
    </row>
    <row r="73" spans="1:29" ht="37.5" customHeight="1">
      <c r="A73" s="118"/>
      <c r="B73" s="342">
        <f t="shared" si="0"/>
        <v>20</v>
      </c>
      <c r="C73" s="684"/>
      <c r="D73" s="685"/>
      <c r="E73" s="685"/>
      <c r="F73" s="685"/>
      <c r="G73" s="685"/>
      <c r="H73" s="685"/>
      <c r="I73" s="685"/>
      <c r="J73" s="685"/>
      <c r="K73" s="685"/>
      <c r="L73" s="686"/>
      <c r="M73" s="690"/>
      <c r="N73" s="690"/>
      <c r="O73" s="690"/>
      <c r="P73" s="690"/>
      <c r="Q73" s="690"/>
      <c r="R73" s="697"/>
      <c r="S73" s="698"/>
      <c r="T73" s="698"/>
      <c r="U73" s="698"/>
      <c r="V73" s="699"/>
      <c r="W73" s="587"/>
      <c r="X73" s="13"/>
      <c r="Y73" s="13"/>
      <c r="Z73" s="15"/>
      <c r="AA73" s="20"/>
      <c r="AB73" s="592" t="str">
        <f t="shared" si="1"/>
        <v/>
      </c>
      <c r="AC73" s="356"/>
    </row>
    <row r="74" spans="1:29" ht="37.5" customHeight="1">
      <c r="A74" s="118"/>
      <c r="B74" s="342">
        <f t="shared" si="0"/>
        <v>21</v>
      </c>
      <c r="C74" s="684"/>
      <c r="D74" s="685"/>
      <c r="E74" s="685"/>
      <c r="F74" s="685"/>
      <c r="G74" s="685"/>
      <c r="H74" s="685"/>
      <c r="I74" s="685"/>
      <c r="J74" s="685"/>
      <c r="K74" s="685"/>
      <c r="L74" s="686"/>
      <c r="M74" s="690"/>
      <c r="N74" s="690"/>
      <c r="O74" s="690"/>
      <c r="P74" s="690"/>
      <c r="Q74" s="690"/>
      <c r="R74" s="697"/>
      <c r="S74" s="698"/>
      <c r="T74" s="698"/>
      <c r="U74" s="698"/>
      <c r="V74" s="699"/>
      <c r="W74" s="587"/>
      <c r="X74" s="13"/>
      <c r="Y74" s="13"/>
      <c r="Z74" s="15"/>
      <c r="AA74" s="20"/>
      <c r="AB74" s="592" t="str">
        <f t="shared" si="1"/>
        <v/>
      </c>
      <c r="AC74" s="356"/>
    </row>
    <row r="75" spans="1:29" ht="37.5" customHeight="1">
      <c r="A75" s="118"/>
      <c r="B75" s="342">
        <f t="shared" si="0"/>
        <v>22</v>
      </c>
      <c r="C75" s="684"/>
      <c r="D75" s="685"/>
      <c r="E75" s="685"/>
      <c r="F75" s="685"/>
      <c r="G75" s="685"/>
      <c r="H75" s="685"/>
      <c r="I75" s="685"/>
      <c r="J75" s="685"/>
      <c r="K75" s="685"/>
      <c r="L75" s="686"/>
      <c r="M75" s="690"/>
      <c r="N75" s="690"/>
      <c r="O75" s="690"/>
      <c r="P75" s="690"/>
      <c r="Q75" s="690"/>
      <c r="R75" s="697"/>
      <c r="S75" s="698"/>
      <c r="T75" s="698"/>
      <c r="U75" s="698"/>
      <c r="V75" s="699"/>
      <c r="W75" s="587"/>
      <c r="X75" s="13"/>
      <c r="Y75" s="13"/>
      <c r="Z75" s="15"/>
      <c r="AA75" s="20"/>
      <c r="AB75" s="592" t="str">
        <f t="shared" si="1"/>
        <v/>
      </c>
      <c r="AC75" s="356"/>
    </row>
    <row r="76" spans="1:29" ht="37.5" customHeight="1">
      <c r="A76" s="118"/>
      <c r="B76" s="342">
        <f t="shared" si="0"/>
        <v>23</v>
      </c>
      <c r="C76" s="684"/>
      <c r="D76" s="685"/>
      <c r="E76" s="685"/>
      <c r="F76" s="685"/>
      <c r="G76" s="685"/>
      <c r="H76" s="685"/>
      <c r="I76" s="685"/>
      <c r="J76" s="685"/>
      <c r="K76" s="685"/>
      <c r="L76" s="686"/>
      <c r="M76" s="690"/>
      <c r="N76" s="690"/>
      <c r="O76" s="690"/>
      <c r="P76" s="690"/>
      <c r="Q76" s="690"/>
      <c r="R76" s="697"/>
      <c r="S76" s="698"/>
      <c r="T76" s="698"/>
      <c r="U76" s="698"/>
      <c r="V76" s="699"/>
      <c r="W76" s="587"/>
      <c r="X76" s="13"/>
      <c r="Y76" s="13"/>
      <c r="Z76" s="15"/>
      <c r="AA76" s="20"/>
      <c r="AB76" s="592" t="str">
        <f t="shared" si="1"/>
        <v/>
      </c>
      <c r="AC76" s="356"/>
    </row>
    <row r="77" spans="1:29" ht="37.5" customHeight="1">
      <c r="A77" s="118"/>
      <c r="B77" s="342">
        <f t="shared" si="0"/>
        <v>24</v>
      </c>
      <c r="C77" s="684"/>
      <c r="D77" s="685"/>
      <c r="E77" s="685"/>
      <c r="F77" s="685"/>
      <c r="G77" s="685"/>
      <c r="H77" s="685"/>
      <c r="I77" s="685"/>
      <c r="J77" s="685"/>
      <c r="K77" s="685"/>
      <c r="L77" s="686"/>
      <c r="M77" s="690"/>
      <c r="N77" s="690"/>
      <c r="O77" s="690"/>
      <c r="P77" s="690"/>
      <c r="Q77" s="690"/>
      <c r="R77" s="697"/>
      <c r="S77" s="698"/>
      <c r="T77" s="698"/>
      <c r="U77" s="698"/>
      <c r="V77" s="699"/>
      <c r="W77" s="587"/>
      <c r="X77" s="13"/>
      <c r="Y77" s="13"/>
      <c r="Z77" s="15"/>
      <c r="AA77" s="20"/>
      <c r="AB77" s="592" t="str">
        <f t="shared" si="1"/>
        <v/>
      </c>
      <c r="AC77" s="356"/>
    </row>
    <row r="78" spans="1:29" ht="37.5" customHeight="1">
      <c r="A78" s="118"/>
      <c r="B78" s="342">
        <f t="shared" si="0"/>
        <v>25</v>
      </c>
      <c r="C78" s="684"/>
      <c r="D78" s="685"/>
      <c r="E78" s="685"/>
      <c r="F78" s="685"/>
      <c r="G78" s="685"/>
      <c r="H78" s="685"/>
      <c r="I78" s="685"/>
      <c r="J78" s="685"/>
      <c r="K78" s="685"/>
      <c r="L78" s="686"/>
      <c r="M78" s="690"/>
      <c r="N78" s="690"/>
      <c r="O78" s="690"/>
      <c r="P78" s="690"/>
      <c r="Q78" s="690"/>
      <c r="R78" s="697"/>
      <c r="S78" s="698"/>
      <c r="T78" s="698"/>
      <c r="U78" s="698"/>
      <c r="V78" s="699"/>
      <c r="W78" s="587"/>
      <c r="X78" s="13"/>
      <c r="Y78" s="13"/>
      <c r="Z78" s="15"/>
      <c r="AA78" s="20"/>
      <c r="AB78" s="592" t="str">
        <f t="shared" si="1"/>
        <v/>
      </c>
      <c r="AC78" s="356"/>
    </row>
    <row r="79" spans="1:29" ht="37.5" customHeight="1">
      <c r="A79" s="118"/>
      <c r="B79" s="342">
        <f t="shared" si="0"/>
        <v>26</v>
      </c>
      <c r="C79" s="684"/>
      <c r="D79" s="685"/>
      <c r="E79" s="685"/>
      <c r="F79" s="685"/>
      <c r="G79" s="685"/>
      <c r="H79" s="685"/>
      <c r="I79" s="685"/>
      <c r="J79" s="685"/>
      <c r="K79" s="685"/>
      <c r="L79" s="686"/>
      <c r="M79" s="690"/>
      <c r="N79" s="690"/>
      <c r="O79" s="690"/>
      <c r="P79" s="690"/>
      <c r="Q79" s="690"/>
      <c r="R79" s="697"/>
      <c r="S79" s="698"/>
      <c r="T79" s="698"/>
      <c r="U79" s="698"/>
      <c r="V79" s="699"/>
      <c r="W79" s="587"/>
      <c r="X79" s="13"/>
      <c r="Y79" s="13"/>
      <c r="Z79" s="15"/>
      <c r="AA79" s="20"/>
      <c r="AB79" s="592" t="str">
        <f t="shared" si="1"/>
        <v/>
      </c>
      <c r="AC79" s="356"/>
    </row>
    <row r="80" spans="1:29" ht="37.5" customHeight="1">
      <c r="A80" s="118"/>
      <c r="B80" s="342">
        <f t="shared" si="0"/>
        <v>27</v>
      </c>
      <c r="C80" s="684"/>
      <c r="D80" s="685"/>
      <c r="E80" s="685"/>
      <c r="F80" s="685"/>
      <c r="G80" s="685"/>
      <c r="H80" s="685"/>
      <c r="I80" s="685"/>
      <c r="J80" s="685"/>
      <c r="K80" s="685"/>
      <c r="L80" s="686"/>
      <c r="M80" s="690"/>
      <c r="N80" s="690"/>
      <c r="O80" s="690"/>
      <c r="P80" s="690"/>
      <c r="Q80" s="690"/>
      <c r="R80" s="697"/>
      <c r="S80" s="698"/>
      <c r="T80" s="698"/>
      <c r="U80" s="698"/>
      <c r="V80" s="699"/>
      <c r="W80" s="587"/>
      <c r="X80" s="13"/>
      <c r="Y80" s="13"/>
      <c r="Z80" s="15"/>
      <c r="AA80" s="20"/>
      <c r="AB80" s="592" t="str">
        <f t="shared" si="1"/>
        <v/>
      </c>
      <c r="AC80" s="356"/>
    </row>
    <row r="81" spans="1:29" ht="37.5" customHeight="1">
      <c r="A81" s="118"/>
      <c r="B81" s="342">
        <f t="shared" si="0"/>
        <v>28</v>
      </c>
      <c r="C81" s="684"/>
      <c r="D81" s="685"/>
      <c r="E81" s="685"/>
      <c r="F81" s="685"/>
      <c r="G81" s="685"/>
      <c r="H81" s="685"/>
      <c r="I81" s="685"/>
      <c r="J81" s="685"/>
      <c r="K81" s="685"/>
      <c r="L81" s="686"/>
      <c r="M81" s="690"/>
      <c r="N81" s="690"/>
      <c r="O81" s="690"/>
      <c r="P81" s="690"/>
      <c r="Q81" s="690"/>
      <c r="R81" s="697"/>
      <c r="S81" s="698"/>
      <c r="T81" s="698"/>
      <c r="U81" s="698"/>
      <c r="V81" s="699"/>
      <c r="W81" s="587"/>
      <c r="X81" s="13"/>
      <c r="Y81" s="13"/>
      <c r="Z81" s="15"/>
      <c r="AA81" s="20"/>
      <c r="AB81" s="592" t="str">
        <f t="shared" si="1"/>
        <v/>
      </c>
      <c r="AC81" s="356"/>
    </row>
    <row r="82" spans="1:29" ht="37.5" customHeight="1">
      <c r="A82" s="118"/>
      <c r="B82" s="342">
        <f t="shared" si="0"/>
        <v>29</v>
      </c>
      <c r="C82" s="684"/>
      <c r="D82" s="685"/>
      <c r="E82" s="685"/>
      <c r="F82" s="685"/>
      <c r="G82" s="685"/>
      <c r="H82" s="685"/>
      <c r="I82" s="685"/>
      <c r="J82" s="685"/>
      <c r="K82" s="685"/>
      <c r="L82" s="686"/>
      <c r="M82" s="690"/>
      <c r="N82" s="690"/>
      <c r="O82" s="690"/>
      <c r="P82" s="690"/>
      <c r="Q82" s="690"/>
      <c r="R82" s="697"/>
      <c r="S82" s="698"/>
      <c r="T82" s="698"/>
      <c r="U82" s="698"/>
      <c r="V82" s="699"/>
      <c r="W82" s="587"/>
      <c r="X82" s="13"/>
      <c r="Y82" s="13"/>
      <c r="Z82" s="15"/>
      <c r="AA82" s="20"/>
      <c r="AB82" s="592" t="str">
        <f t="shared" si="1"/>
        <v/>
      </c>
      <c r="AC82" s="356"/>
    </row>
    <row r="83" spans="1:29" ht="37.5" customHeight="1">
      <c r="A83" s="118"/>
      <c r="B83" s="342">
        <f t="shared" si="0"/>
        <v>30</v>
      </c>
      <c r="C83" s="684"/>
      <c r="D83" s="685"/>
      <c r="E83" s="685"/>
      <c r="F83" s="685"/>
      <c r="G83" s="685"/>
      <c r="H83" s="685"/>
      <c r="I83" s="685"/>
      <c r="J83" s="685"/>
      <c r="K83" s="685"/>
      <c r="L83" s="686"/>
      <c r="M83" s="690"/>
      <c r="N83" s="690"/>
      <c r="O83" s="690"/>
      <c r="P83" s="690"/>
      <c r="Q83" s="690"/>
      <c r="R83" s="697"/>
      <c r="S83" s="698"/>
      <c r="T83" s="698"/>
      <c r="U83" s="698"/>
      <c r="V83" s="699"/>
      <c r="W83" s="587"/>
      <c r="X83" s="13"/>
      <c r="Y83" s="13"/>
      <c r="Z83" s="15"/>
      <c r="AA83" s="20"/>
      <c r="AB83" s="592" t="str">
        <f t="shared" si="1"/>
        <v/>
      </c>
      <c r="AC83" s="356"/>
    </row>
    <row r="84" spans="1:29" ht="37.5" customHeight="1">
      <c r="A84" s="118"/>
      <c r="B84" s="342">
        <f t="shared" si="0"/>
        <v>31</v>
      </c>
      <c r="C84" s="684"/>
      <c r="D84" s="685"/>
      <c r="E84" s="685"/>
      <c r="F84" s="685"/>
      <c r="G84" s="685"/>
      <c r="H84" s="685"/>
      <c r="I84" s="685"/>
      <c r="J84" s="685"/>
      <c r="K84" s="685"/>
      <c r="L84" s="686"/>
      <c r="M84" s="690"/>
      <c r="N84" s="690"/>
      <c r="O84" s="690"/>
      <c r="P84" s="690"/>
      <c r="Q84" s="690"/>
      <c r="R84" s="697"/>
      <c r="S84" s="698"/>
      <c r="T84" s="698"/>
      <c r="U84" s="698"/>
      <c r="V84" s="699"/>
      <c r="W84" s="587"/>
      <c r="X84" s="13"/>
      <c r="Y84" s="13"/>
      <c r="Z84" s="15"/>
      <c r="AA84" s="20"/>
      <c r="AB84" s="592" t="str">
        <f t="shared" si="1"/>
        <v/>
      </c>
      <c r="AC84" s="356"/>
    </row>
    <row r="85" spans="1:29" ht="37.5" customHeight="1">
      <c r="A85" s="118"/>
      <c r="B85" s="342">
        <f t="shared" si="0"/>
        <v>32</v>
      </c>
      <c r="C85" s="684"/>
      <c r="D85" s="685"/>
      <c r="E85" s="685"/>
      <c r="F85" s="685"/>
      <c r="G85" s="685"/>
      <c r="H85" s="685"/>
      <c r="I85" s="685"/>
      <c r="J85" s="685"/>
      <c r="K85" s="685"/>
      <c r="L85" s="686"/>
      <c r="M85" s="690"/>
      <c r="N85" s="690"/>
      <c r="O85" s="690"/>
      <c r="P85" s="690"/>
      <c r="Q85" s="690"/>
      <c r="R85" s="697"/>
      <c r="S85" s="698"/>
      <c r="T85" s="698"/>
      <c r="U85" s="698"/>
      <c r="V85" s="699"/>
      <c r="W85" s="587"/>
      <c r="X85" s="13"/>
      <c r="Y85" s="13"/>
      <c r="Z85" s="15"/>
      <c r="AA85" s="20"/>
      <c r="AB85" s="592" t="str">
        <f t="shared" si="1"/>
        <v/>
      </c>
      <c r="AC85" s="356"/>
    </row>
    <row r="86" spans="1:29" ht="37.5" customHeight="1">
      <c r="A86" s="118"/>
      <c r="B86" s="342">
        <f t="shared" si="0"/>
        <v>33</v>
      </c>
      <c r="C86" s="684"/>
      <c r="D86" s="685"/>
      <c r="E86" s="685"/>
      <c r="F86" s="685"/>
      <c r="G86" s="685"/>
      <c r="H86" s="685"/>
      <c r="I86" s="685"/>
      <c r="J86" s="685"/>
      <c r="K86" s="685"/>
      <c r="L86" s="686"/>
      <c r="M86" s="690"/>
      <c r="N86" s="690"/>
      <c r="O86" s="690"/>
      <c r="P86" s="690"/>
      <c r="Q86" s="690"/>
      <c r="R86" s="697"/>
      <c r="S86" s="698"/>
      <c r="T86" s="698"/>
      <c r="U86" s="698"/>
      <c r="V86" s="699"/>
      <c r="W86" s="587"/>
      <c r="X86" s="13"/>
      <c r="Y86" s="13"/>
      <c r="Z86" s="15"/>
      <c r="AA86" s="20"/>
      <c r="AB86" s="592" t="str">
        <f t="shared" si="1"/>
        <v/>
      </c>
      <c r="AC86" s="356"/>
    </row>
    <row r="87" spans="1:29" ht="37.5" customHeight="1">
      <c r="A87" s="118"/>
      <c r="B87" s="342">
        <f t="shared" si="0"/>
        <v>34</v>
      </c>
      <c r="C87" s="684"/>
      <c r="D87" s="685"/>
      <c r="E87" s="685"/>
      <c r="F87" s="685"/>
      <c r="G87" s="685"/>
      <c r="H87" s="685"/>
      <c r="I87" s="685"/>
      <c r="J87" s="685"/>
      <c r="K87" s="685"/>
      <c r="L87" s="686"/>
      <c r="M87" s="690"/>
      <c r="N87" s="690"/>
      <c r="O87" s="690"/>
      <c r="P87" s="690"/>
      <c r="Q87" s="690"/>
      <c r="R87" s="697"/>
      <c r="S87" s="698"/>
      <c r="T87" s="698"/>
      <c r="U87" s="698"/>
      <c r="V87" s="699"/>
      <c r="W87" s="587"/>
      <c r="X87" s="13"/>
      <c r="Y87" s="13"/>
      <c r="Z87" s="15"/>
      <c r="AA87" s="20"/>
      <c r="AB87" s="592" t="str">
        <f t="shared" si="1"/>
        <v/>
      </c>
      <c r="AC87" s="356"/>
    </row>
    <row r="88" spans="1:29" ht="37.5" customHeight="1">
      <c r="A88" s="118"/>
      <c r="B88" s="342">
        <f t="shared" si="0"/>
        <v>35</v>
      </c>
      <c r="C88" s="684"/>
      <c r="D88" s="685"/>
      <c r="E88" s="685"/>
      <c r="F88" s="685"/>
      <c r="G88" s="685"/>
      <c r="H88" s="685"/>
      <c r="I88" s="685"/>
      <c r="J88" s="685"/>
      <c r="K88" s="685"/>
      <c r="L88" s="686"/>
      <c r="M88" s="690"/>
      <c r="N88" s="690"/>
      <c r="O88" s="690"/>
      <c r="P88" s="690"/>
      <c r="Q88" s="690"/>
      <c r="R88" s="697"/>
      <c r="S88" s="698"/>
      <c r="T88" s="698"/>
      <c r="U88" s="698"/>
      <c r="V88" s="699"/>
      <c r="W88" s="587"/>
      <c r="X88" s="13"/>
      <c r="Y88" s="13"/>
      <c r="Z88" s="15"/>
      <c r="AA88" s="20"/>
      <c r="AB88" s="592" t="str">
        <f t="shared" si="1"/>
        <v/>
      </c>
      <c r="AC88" s="356"/>
    </row>
    <row r="89" spans="1:29" ht="37.5" customHeight="1">
      <c r="A89" s="118"/>
      <c r="B89" s="342">
        <f t="shared" si="0"/>
        <v>36</v>
      </c>
      <c r="C89" s="684"/>
      <c r="D89" s="685"/>
      <c r="E89" s="685"/>
      <c r="F89" s="685"/>
      <c r="G89" s="685"/>
      <c r="H89" s="685"/>
      <c r="I89" s="685"/>
      <c r="J89" s="685"/>
      <c r="K89" s="685"/>
      <c r="L89" s="686"/>
      <c r="M89" s="690"/>
      <c r="N89" s="690"/>
      <c r="O89" s="690"/>
      <c r="P89" s="690"/>
      <c r="Q89" s="690"/>
      <c r="R89" s="697"/>
      <c r="S89" s="698"/>
      <c r="T89" s="698"/>
      <c r="U89" s="698"/>
      <c r="V89" s="699"/>
      <c r="W89" s="587"/>
      <c r="X89" s="13"/>
      <c r="Y89" s="13"/>
      <c r="Z89" s="15"/>
      <c r="AA89" s="20"/>
      <c r="AB89" s="592" t="str">
        <f t="shared" si="1"/>
        <v/>
      </c>
      <c r="AC89" s="356"/>
    </row>
    <row r="90" spans="1:29" ht="37.5" customHeight="1">
      <c r="A90" s="118"/>
      <c r="B90" s="342">
        <f t="shared" si="0"/>
        <v>37</v>
      </c>
      <c r="C90" s="684"/>
      <c r="D90" s="685"/>
      <c r="E90" s="685"/>
      <c r="F90" s="685"/>
      <c r="G90" s="685"/>
      <c r="H90" s="685"/>
      <c r="I90" s="685"/>
      <c r="J90" s="685"/>
      <c r="K90" s="685"/>
      <c r="L90" s="686"/>
      <c r="M90" s="690"/>
      <c r="N90" s="690"/>
      <c r="O90" s="690"/>
      <c r="P90" s="690"/>
      <c r="Q90" s="690"/>
      <c r="R90" s="697"/>
      <c r="S90" s="698"/>
      <c r="T90" s="698"/>
      <c r="U90" s="698"/>
      <c r="V90" s="699"/>
      <c r="W90" s="587"/>
      <c r="X90" s="13"/>
      <c r="Y90" s="13"/>
      <c r="Z90" s="15"/>
      <c r="AA90" s="20"/>
      <c r="AB90" s="592" t="str">
        <f t="shared" si="1"/>
        <v/>
      </c>
      <c r="AC90" s="356"/>
    </row>
    <row r="91" spans="1:29" ht="37.5" customHeight="1">
      <c r="A91" s="118"/>
      <c r="B91" s="342">
        <f t="shared" si="0"/>
        <v>38</v>
      </c>
      <c r="C91" s="684"/>
      <c r="D91" s="685"/>
      <c r="E91" s="685"/>
      <c r="F91" s="685"/>
      <c r="G91" s="685"/>
      <c r="H91" s="685"/>
      <c r="I91" s="685"/>
      <c r="J91" s="685"/>
      <c r="K91" s="685"/>
      <c r="L91" s="686"/>
      <c r="M91" s="690"/>
      <c r="N91" s="690"/>
      <c r="O91" s="690"/>
      <c r="P91" s="690"/>
      <c r="Q91" s="690"/>
      <c r="R91" s="697"/>
      <c r="S91" s="698"/>
      <c r="T91" s="698"/>
      <c r="U91" s="698"/>
      <c r="V91" s="699"/>
      <c r="W91" s="587"/>
      <c r="X91" s="13"/>
      <c r="Y91" s="13"/>
      <c r="Z91" s="15"/>
      <c r="AA91" s="20"/>
      <c r="AB91" s="592" t="str">
        <f t="shared" si="1"/>
        <v/>
      </c>
      <c r="AC91" s="356"/>
    </row>
    <row r="92" spans="1:29" ht="37.5" customHeight="1">
      <c r="A92" s="118"/>
      <c r="B92" s="342">
        <f t="shared" si="0"/>
        <v>39</v>
      </c>
      <c r="C92" s="684"/>
      <c r="D92" s="685"/>
      <c r="E92" s="685"/>
      <c r="F92" s="685"/>
      <c r="G92" s="685"/>
      <c r="H92" s="685"/>
      <c r="I92" s="685"/>
      <c r="J92" s="685"/>
      <c r="K92" s="685"/>
      <c r="L92" s="686"/>
      <c r="M92" s="690"/>
      <c r="N92" s="690"/>
      <c r="O92" s="690"/>
      <c r="P92" s="690"/>
      <c r="Q92" s="690"/>
      <c r="R92" s="697"/>
      <c r="S92" s="698"/>
      <c r="T92" s="698"/>
      <c r="U92" s="698"/>
      <c r="V92" s="699"/>
      <c r="W92" s="587"/>
      <c r="X92" s="13"/>
      <c r="Y92" s="13"/>
      <c r="Z92" s="15"/>
      <c r="AA92" s="20"/>
      <c r="AB92" s="592" t="str">
        <f t="shared" si="1"/>
        <v/>
      </c>
      <c r="AC92" s="356"/>
    </row>
    <row r="93" spans="1:29" ht="37.5" customHeight="1">
      <c r="A93" s="118"/>
      <c r="B93" s="342">
        <f t="shared" ref="B93:B119" si="2">B92+1</f>
        <v>40</v>
      </c>
      <c r="C93" s="684"/>
      <c r="D93" s="685"/>
      <c r="E93" s="685"/>
      <c r="F93" s="685"/>
      <c r="G93" s="685"/>
      <c r="H93" s="685"/>
      <c r="I93" s="685"/>
      <c r="J93" s="685"/>
      <c r="K93" s="685"/>
      <c r="L93" s="686"/>
      <c r="M93" s="690"/>
      <c r="N93" s="690"/>
      <c r="O93" s="690"/>
      <c r="P93" s="690"/>
      <c r="Q93" s="690"/>
      <c r="R93" s="697"/>
      <c r="S93" s="698"/>
      <c r="T93" s="698"/>
      <c r="U93" s="698"/>
      <c r="V93" s="699"/>
      <c r="W93" s="587"/>
      <c r="X93" s="13"/>
      <c r="Y93" s="13"/>
      <c r="Z93" s="15"/>
      <c r="AA93" s="20"/>
      <c r="AB93" s="592" t="str">
        <f t="shared" si="1"/>
        <v/>
      </c>
      <c r="AC93" s="356"/>
    </row>
    <row r="94" spans="1:29" ht="37.5" customHeight="1">
      <c r="A94" s="118"/>
      <c r="B94" s="342">
        <f t="shared" si="2"/>
        <v>41</v>
      </c>
      <c r="C94" s="684"/>
      <c r="D94" s="685"/>
      <c r="E94" s="685"/>
      <c r="F94" s="685"/>
      <c r="G94" s="685"/>
      <c r="H94" s="685"/>
      <c r="I94" s="685"/>
      <c r="J94" s="685"/>
      <c r="K94" s="685"/>
      <c r="L94" s="686"/>
      <c r="M94" s="690"/>
      <c r="N94" s="690"/>
      <c r="O94" s="690"/>
      <c r="P94" s="690"/>
      <c r="Q94" s="690"/>
      <c r="R94" s="697"/>
      <c r="S94" s="698"/>
      <c r="T94" s="698"/>
      <c r="U94" s="698"/>
      <c r="V94" s="699"/>
      <c r="W94" s="587"/>
      <c r="X94" s="13"/>
      <c r="Y94" s="13"/>
      <c r="Z94" s="15"/>
      <c r="AA94" s="20"/>
      <c r="AB94" s="592" t="str">
        <f t="shared" si="1"/>
        <v/>
      </c>
      <c r="AC94" s="356"/>
    </row>
    <row r="95" spans="1:29" ht="37.5" customHeight="1">
      <c r="A95" s="118"/>
      <c r="B95" s="342">
        <f t="shared" si="2"/>
        <v>42</v>
      </c>
      <c r="C95" s="684"/>
      <c r="D95" s="685"/>
      <c r="E95" s="685"/>
      <c r="F95" s="685"/>
      <c r="G95" s="685"/>
      <c r="H95" s="685"/>
      <c r="I95" s="685"/>
      <c r="J95" s="685"/>
      <c r="K95" s="685"/>
      <c r="L95" s="686"/>
      <c r="M95" s="690"/>
      <c r="N95" s="690"/>
      <c r="O95" s="690"/>
      <c r="P95" s="690"/>
      <c r="Q95" s="690"/>
      <c r="R95" s="697"/>
      <c r="S95" s="698"/>
      <c r="T95" s="698"/>
      <c r="U95" s="698"/>
      <c r="V95" s="699"/>
      <c r="W95" s="587"/>
      <c r="X95" s="13"/>
      <c r="Y95" s="13"/>
      <c r="Z95" s="15"/>
      <c r="AA95" s="20"/>
      <c r="AB95" s="592" t="str">
        <f t="shared" si="1"/>
        <v/>
      </c>
      <c r="AC95" s="356"/>
    </row>
    <row r="96" spans="1:29" ht="37.5" customHeight="1">
      <c r="A96" s="118"/>
      <c r="B96" s="342">
        <f t="shared" si="2"/>
        <v>43</v>
      </c>
      <c r="C96" s="684"/>
      <c r="D96" s="685"/>
      <c r="E96" s="685"/>
      <c r="F96" s="685"/>
      <c r="G96" s="685"/>
      <c r="H96" s="685"/>
      <c r="I96" s="685"/>
      <c r="J96" s="685"/>
      <c r="K96" s="685"/>
      <c r="L96" s="686"/>
      <c r="M96" s="690"/>
      <c r="N96" s="690"/>
      <c r="O96" s="690"/>
      <c r="P96" s="690"/>
      <c r="Q96" s="690"/>
      <c r="R96" s="697"/>
      <c r="S96" s="698"/>
      <c r="T96" s="698"/>
      <c r="U96" s="698"/>
      <c r="V96" s="699"/>
      <c r="W96" s="587"/>
      <c r="X96" s="13"/>
      <c r="Y96" s="13"/>
      <c r="Z96" s="15"/>
      <c r="AA96" s="20"/>
      <c r="AB96" s="592" t="str">
        <f t="shared" si="1"/>
        <v/>
      </c>
      <c r="AC96" s="356"/>
    </row>
    <row r="97" spans="1:29" ht="37.5" customHeight="1">
      <c r="A97" s="118"/>
      <c r="B97" s="342">
        <f t="shared" si="2"/>
        <v>44</v>
      </c>
      <c r="C97" s="684"/>
      <c r="D97" s="685"/>
      <c r="E97" s="685"/>
      <c r="F97" s="685"/>
      <c r="G97" s="685"/>
      <c r="H97" s="685"/>
      <c r="I97" s="685"/>
      <c r="J97" s="685"/>
      <c r="K97" s="685"/>
      <c r="L97" s="686"/>
      <c r="M97" s="690"/>
      <c r="N97" s="690"/>
      <c r="O97" s="690"/>
      <c r="P97" s="690"/>
      <c r="Q97" s="690"/>
      <c r="R97" s="697"/>
      <c r="S97" s="698"/>
      <c r="T97" s="698"/>
      <c r="U97" s="698"/>
      <c r="V97" s="699"/>
      <c r="W97" s="587"/>
      <c r="X97" s="13"/>
      <c r="Y97" s="13"/>
      <c r="Z97" s="15"/>
      <c r="AA97" s="20"/>
      <c r="AB97" s="592" t="str">
        <f t="shared" si="1"/>
        <v/>
      </c>
      <c r="AC97" s="356"/>
    </row>
    <row r="98" spans="1:29" ht="37.5" customHeight="1">
      <c r="A98" s="118"/>
      <c r="B98" s="342">
        <f t="shared" si="2"/>
        <v>45</v>
      </c>
      <c r="C98" s="684"/>
      <c r="D98" s="685"/>
      <c r="E98" s="685"/>
      <c r="F98" s="685"/>
      <c r="G98" s="685"/>
      <c r="H98" s="685"/>
      <c r="I98" s="685"/>
      <c r="J98" s="685"/>
      <c r="K98" s="685"/>
      <c r="L98" s="686"/>
      <c r="M98" s="690"/>
      <c r="N98" s="690"/>
      <c r="O98" s="690"/>
      <c r="P98" s="690"/>
      <c r="Q98" s="690"/>
      <c r="R98" s="697"/>
      <c r="S98" s="698"/>
      <c r="T98" s="698"/>
      <c r="U98" s="698"/>
      <c r="V98" s="699"/>
      <c r="W98" s="587"/>
      <c r="X98" s="13"/>
      <c r="Y98" s="13"/>
      <c r="Z98" s="15"/>
      <c r="AA98" s="20"/>
      <c r="AB98" s="592" t="str">
        <f t="shared" si="1"/>
        <v/>
      </c>
      <c r="AC98" s="356"/>
    </row>
    <row r="99" spans="1:29" ht="37.5" customHeight="1">
      <c r="A99" s="118"/>
      <c r="B99" s="342">
        <f t="shared" si="2"/>
        <v>46</v>
      </c>
      <c r="C99" s="684"/>
      <c r="D99" s="685"/>
      <c r="E99" s="685"/>
      <c r="F99" s="685"/>
      <c r="G99" s="685"/>
      <c r="H99" s="685"/>
      <c r="I99" s="685"/>
      <c r="J99" s="685"/>
      <c r="K99" s="685"/>
      <c r="L99" s="686"/>
      <c r="M99" s="690"/>
      <c r="N99" s="690"/>
      <c r="O99" s="690"/>
      <c r="P99" s="690"/>
      <c r="Q99" s="690"/>
      <c r="R99" s="697"/>
      <c r="S99" s="698"/>
      <c r="T99" s="698"/>
      <c r="U99" s="698"/>
      <c r="V99" s="699"/>
      <c r="W99" s="587"/>
      <c r="X99" s="13"/>
      <c r="Y99" s="13"/>
      <c r="Z99" s="15"/>
      <c r="AA99" s="20"/>
      <c r="AB99" s="592" t="str">
        <f t="shared" si="1"/>
        <v/>
      </c>
      <c r="AC99" s="356"/>
    </row>
    <row r="100" spans="1:29" ht="37.5" customHeight="1">
      <c r="A100" s="118"/>
      <c r="B100" s="342">
        <f t="shared" si="2"/>
        <v>47</v>
      </c>
      <c r="C100" s="684"/>
      <c r="D100" s="685"/>
      <c r="E100" s="685"/>
      <c r="F100" s="685"/>
      <c r="G100" s="685"/>
      <c r="H100" s="685"/>
      <c r="I100" s="685"/>
      <c r="J100" s="685"/>
      <c r="K100" s="685"/>
      <c r="L100" s="686"/>
      <c r="M100" s="690"/>
      <c r="N100" s="690"/>
      <c r="O100" s="690"/>
      <c r="P100" s="690"/>
      <c r="Q100" s="690"/>
      <c r="R100" s="697"/>
      <c r="S100" s="698"/>
      <c r="T100" s="698"/>
      <c r="U100" s="698"/>
      <c r="V100" s="699"/>
      <c r="W100" s="587"/>
      <c r="X100" s="13"/>
      <c r="Y100" s="13"/>
      <c r="Z100" s="15"/>
      <c r="AA100" s="20"/>
      <c r="AB100" s="592" t="str">
        <f t="shared" si="1"/>
        <v/>
      </c>
      <c r="AC100" s="356"/>
    </row>
    <row r="101" spans="1:29" ht="37.5" customHeight="1">
      <c r="A101" s="118"/>
      <c r="B101" s="342">
        <f t="shared" si="2"/>
        <v>48</v>
      </c>
      <c r="C101" s="684"/>
      <c r="D101" s="685"/>
      <c r="E101" s="685"/>
      <c r="F101" s="685"/>
      <c r="G101" s="685"/>
      <c r="H101" s="685"/>
      <c r="I101" s="685"/>
      <c r="J101" s="685"/>
      <c r="K101" s="685"/>
      <c r="L101" s="686"/>
      <c r="M101" s="690"/>
      <c r="N101" s="690"/>
      <c r="O101" s="690"/>
      <c r="P101" s="690"/>
      <c r="Q101" s="690"/>
      <c r="R101" s="697"/>
      <c r="S101" s="698"/>
      <c r="T101" s="698"/>
      <c r="U101" s="698"/>
      <c r="V101" s="699"/>
      <c r="W101" s="587"/>
      <c r="X101" s="13"/>
      <c r="Y101" s="13"/>
      <c r="Z101" s="15"/>
      <c r="AA101" s="20"/>
      <c r="AB101" s="592" t="str">
        <f t="shared" si="1"/>
        <v/>
      </c>
      <c r="AC101" s="356"/>
    </row>
    <row r="102" spans="1:29" ht="37.5" customHeight="1">
      <c r="A102" s="118"/>
      <c r="B102" s="342">
        <f t="shared" si="2"/>
        <v>49</v>
      </c>
      <c r="C102" s="684"/>
      <c r="D102" s="685"/>
      <c r="E102" s="685"/>
      <c r="F102" s="685"/>
      <c r="G102" s="685"/>
      <c r="H102" s="685"/>
      <c r="I102" s="685"/>
      <c r="J102" s="685"/>
      <c r="K102" s="685"/>
      <c r="L102" s="686"/>
      <c r="M102" s="690"/>
      <c r="N102" s="690"/>
      <c r="O102" s="690"/>
      <c r="P102" s="690"/>
      <c r="Q102" s="690"/>
      <c r="R102" s="697"/>
      <c r="S102" s="698"/>
      <c r="T102" s="698"/>
      <c r="U102" s="698"/>
      <c r="V102" s="699"/>
      <c r="W102" s="587"/>
      <c r="X102" s="13"/>
      <c r="Y102" s="13"/>
      <c r="Z102" s="15"/>
      <c r="AA102" s="20"/>
      <c r="AB102" s="592" t="str">
        <f t="shared" si="1"/>
        <v/>
      </c>
      <c r="AC102" s="356"/>
    </row>
    <row r="103" spans="1:29" ht="37.5" customHeight="1">
      <c r="A103" s="118"/>
      <c r="B103" s="342">
        <f t="shared" si="2"/>
        <v>50</v>
      </c>
      <c r="C103" s="684"/>
      <c r="D103" s="685"/>
      <c r="E103" s="685"/>
      <c r="F103" s="685"/>
      <c r="G103" s="685"/>
      <c r="H103" s="685"/>
      <c r="I103" s="685"/>
      <c r="J103" s="685"/>
      <c r="K103" s="685"/>
      <c r="L103" s="686"/>
      <c r="M103" s="690"/>
      <c r="N103" s="690"/>
      <c r="O103" s="690"/>
      <c r="P103" s="690"/>
      <c r="Q103" s="690"/>
      <c r="R103" s="697"/>
      <c r="S103" s="698"/>
      <c r="T103" s="698"/>
      <c r="U103" s="698"/>
      <c r="V103" s="699"/>
      <c r="W103" s="587"/>
      <c r="X103" s="13"/>
      <c r="Y103" s="13"/>
      <c r="Z103" s="15"/>
      <c r="AA103" s="20"/>
      <c r="AB103" s="592" t="str">
        <f t="shared" si="1"/>
        <v/>
      </c>
      <c r="AC103" s="356"/>
    </row>
    <row r="104" spans="1:29" ht="37.5" customHeight="1">
      <c r="A104" s="118"/>
      <c r="B104" s="342">
        <f t="shared" si="2"/>
        <v>51</v>
      </c>
      <c r="C104" s="684"/>
      <c r="D104" s="685"/>
      <c r="E104" s="685"/>
      <c r="F104" s="685"/>
      <c r="G104" s="685"/>
      <c r="H104" s="685"/>
      <c r="I104" s="685"/>
      <c r="J104" s="685"/>
      <c r="K104" s="685"/>
      <c r="L104" s="686"/>
      <c r="M104" s="690"/>
      <c r="N104" s="690"/>
      <c r="O104" s="690"/>
      <c r="P104" s="690"/>
      <c r="Q104" s="690"/>
      <c r="R104" s="697"/>
      <c r="S104" s="698"/>
      <c r="T104" s="698"/>
      <c r="U104" s="698"/>
      <c r="V104" s="699"/>
      <c r="W104" s="587"/>
      <c r="X104" s="13"/>
      <c r="Y104" s="13"/>
      <c r="Z104" s="15"/>
      <c r="AA104" s="20"/>
      <c r="AB104" s="592" t="str">
        <f t="shared" si="1"/>
        <v/>
      </c>
      <c r="AC104" s="356"/>
    </row>
    <row r="105" spans="1:29" ht="37.5" customHeight="1">
      <c r="A105" s="118"/>
      <c r="B105" s="342">
        <f t="shared" si="2"/>
        <v>52</v>
      </c>
      <c r="C105" s="684"/>
      <c r="D105" s="685"/>
      <c r="E105" s="685"/>
      <c r="F105" s="685"/>
      <c r="G105" s="685"/>
      <c r="H105" s="685"/>
      <c r="I105" s="685"/>
      <c r="J105" s="685"/>
      <c r="K105" s="685"/>
      <c r="L105" s="686"/>
      <c r="M105" s="690"/>
      <c r="N105" s="690"/>
      <c r="O105" s="690"/>
      <c r="P105" s="690"/>
      <c r="Q105" s="690"/>
      <c r="R105" s="697"/>
      <c r="S105" s="698"/>
      <c r="T105" s="698"/>
      <c r="U105" s="698"/>
      <c r="V105" s="699"/>
      <c r="W105" s="587"/>
      <c r="X105" s="13"/>
      <c r="Y105" s="13"/>
      <c r="Z105" s="15"/>
      <c r="AA105" s="20"/>
      <c r="AB105" s="592" t="str">
        <f t="shared" si="1"/>
        <v/>
      </c>
      <c r="AC105" s="356"/>
    </row>
    <row r="106" spans="1:29" ht="37.5" customHeight="1">
      <c r="A106" s="118"/>
      <c r="B106" s="342">
        <f t="shared" si="2"/>
        <v>53</v>
      </c>
      <c r="C106" s="684"/>
      <c r="D106" s="685"/>
      <c r="E106" s="685"/>
      <c r="F106" s="685"/>
      <c r="G106" s="685"/>
      <c r="H106" s="685"/>
      <c r="I106" s="685"/>
      <c r="J106" s="685"/>
      <c r="K106" s="685"/>
      <c r="L106" s="686"/>
      <c r="M106" s="690"/>
      <c r="N106" s="690"/>
      <c r="O106" s="690"/>
      <c r="P106" s="690"/>
      <c r="Q106" s="690"/>
      <c r="R106" s="697"/>
      <c r="S106" s="698"/>
      <c r="T106" s="698"/>
      <c r="U106" s="698"/>
      <c r="V106" s="699"/>
      <c r="W106" s="587"/>
      <c r="X106" s="13"/>
      <c r="Y106" s="13"/>
      <c r="Z106" s="15"/>
      <c r="AA106" s="20"/>
      <c r="AB106" s="592" t="str">
        <f t="shared" si="1"/>
        <v/>
      </c>
      <c r="AC106" s="356"/>
    </row>
    <row r="107" spans="1:29" ht="37.5" customHeight="1">
      <c r="A107" s="118"/>
      <c r="B107" s="342">
        <f t="shared" si="2"/>
        <v>54</v>
      </c>
      <c r="C107" s="684"/>
      <c r="D107" s="685"/>
      <c r="E107" s="685"/>
      <c r="F107" s="685"/>
      <c r="G107" s="685"/>
      <c r="H107" s="685"/>
      <c r="I107" s="685"/>
      <c r="J107" s="685"/>
      <c r="K107" s="685"/>
      <c r="L107" s="686"/>
      <c r="M107" s="690"/>
      <c r="N107" s="690"/>
      <c r="O107" s="690"/>
      <c r="P107" s="690"/>
      <c r="Q107" s="690"/>
      <c r="R107" s="697"/>
      <c r="S107" s="698"/>
      <c r="T107" s="698"/>
      <c r="U107" s="698"/>
      <c r="V107" s="699"/>
      <c r="W107" s="587"/>
      <c r="X107" s="13"/>
      <c r="Y107" s="13"/>
      <c r="Z107" s="15"/>
      <c r="AA107" s="20"/>
      <c r="AB107" s="592" t="str">
        <f t="shared" si="1"/>
        <v/>
      </c>
      <c r="AC107" s="356"/>
    </row>
    <row r="108" spans="1:29" ht="37.5" customHeight="1">
      <c r="A108" s="118"/>
      <c r="B108" s="342">
        <f t="shared" si="2"/>
        <v>55</v>
      </c>
      <c r="C108" s="684"/>
      <c r="D108" s="685"/>
      <c r="E108" s="685"/>
      <c r="F108" s="685"/>
      <c r="G108" s="685"/>
      <c r="H108" s="685"/>
      <c r="I108" s="685"/>
      <c r="J108" s="685"/>
      <c r="K108" s="685"/>
      <c r="L108" s="686"/>
      <c r="M108" s="690"/>
      <c r="N108" s="690"/>
      <c r="O108" s="690"/>
      <c r="P108" s="690"/>
      <c r="Q108" s="690"/>
      <c r="R108" s="697"/>
      <c r="S108" s="698"/>
      <c r="T108" s="698"/>
      <c r="U108" s="698"/>
      <c r="V108" s="699"/>
      <c r="W108" s="587"/>
      <c r="X108" s="13"/>
      <c r="Y108" s="13"/>
      <c r="Z108" s="15"/>
      <c r="AA108" s="20"/>
      <c r="AB108" s="592" t="str">
        <f t="shared" si="1"/>
        <v/>
      </c>
      <c r="AC108" s="356"/>
    </row>
    <row r="109" spans="1:29" ht="37.5" customHeight="1">
      <c r="A109" s="118"/>
      <c r="B109" s="342">
        <f t="shared" si="2"/>
        <v>56</v>
      </c>
      <c r="C109" s="684"/>
      <c r="D109" s="685"/>
      <c r="E109" s="685"/>
      <c r="F109" s="685"/>
      <c r="G109" s="685"/>
      <c r="H109" s="685"/>
      <c r="I109" s="685"/>
      <c r="J109" s="685"/>
      <c r="K109" s="685"/>
      <c r="L109" s="686"/>
      <c r="M109" s="690"/>
      <c r="N109" s="690"/>
      <c r="O109" s="690"/>
      <c r="P109" s="690"/>
      <c r="Q109" s="690"/>
      <c r="R109" s="697"/>
      <c r="S109" s="698"/>
      <c r="T109" s="698"/>
      <c r="U109" s="698"/>
      <c r="V109" s="699"/>
      <c r="W109" s="587"/>
      <c r="X109" s="13"/>
      <c r="Y109" s="13"/>
      <c r="Z109" s="15"/>
      <c r="AA109" s="20"/>
      <c r="AB109" s="592" t="str">
        <f t="shared" si="1"/>
        <v/>
      </c>
      <c r="AC109" s="356"/>
    </row>
    <row r="110" spans="1:29" ht="37.5" customHeight="1">
      <c r="A110" s="118"/>
      <c r="B110" s="342">
        <f t="shared" si="2"/>
        <v>57</v>
      </c>
      <c r="C110" s="684"/>
      <c r="D110" s="685"/>
      <c r="E110" s="685"/>
      <c r="F110" s="685"/>
      <c r="G110" s="685"/>
      <c r="H110" s="685"/>
      <c r="I110" s="685"/>
      <c r="J110" s="685"/>
      <c r="K110" s="685"/>
      <c r="L110" s="686"/>
      <c r="M110" s="690"/>
      <c r="N110" s="690"/>
      <c r="O110" s="690"/>
      <c r="P110" s="690"/>
      <c r="Q110" s="690"/>
      <c r="R110" s="697"/>
      <c r="S110" s="698"/>
      <c r="T110" s="698"/>
      <c r="U110" s="698"/>
      <c r="V110" s="699"/>
      <c r="W110" s="587"/>
      <c r="X110" s="13"/>
      <c r="Y110" s="13"/>
      <c r="Z110" s="15"/>
      <c r="AA110" s="20"/>
      <c r="AB110" s="592" t="str">
        <f t="shared" si="1"/>
        <v/>
      </c>
      <c r="AC110" s="356"/>
    </row>
    <row r="111" spans="1:29" ht="37.5" customHeight="1">
      <c r="A111" s="118"/>
      <c r="B111" s="342">
        <f t="shared" si="2"/>
        <v>58</v>
      </c>
      <c r="C111" s="684"/>
      <c r="D111" s="685"/>
      <c r="E111" s="685"/>
      <c r="F111" s="685"/>
      <c r="G111" s="685"/>
      <c r="H111" s="685"/>
      <c r="I111" s="685"/>
      <c r="J111" s="685"/>
      <c r="K111" s="685"/>
      <c r="L111" s="686"/>
      <c r="M111" s="690"/>
      <c r="N111" s="690"/>
      <c r="O111" s="690"/>
      <c r="P111" s="690"/>
      <c r="Q111" s="690"/>
      <c r="R111" s="697"/>
      <c r="S111" s="698"/>
      <c r="T111" s="698"/>
      <c r="U111" s="698"/>
      <c r="V111" s="699"/>
      <c r="W111" s="587"/>
      <c r="X111" s="13"/>
      <c r="Y111" s="13"/>
      <c r="Z111" s="15"/>
      <c r="AA111" s="20"/>
      <c r="AB111" s="592" t="str">
        <f t="shared" si="1"/>
        <v/>
      </c>
      <c r="AC111" s="356"/>
    </row>
    <row r="112" spans="1:29" ht="37.5" customHeight="1">
      <c r="A112" s="118"/>
      <c r="B112" s="342">
        <f t="shared" si="2"/>
        <v>59</v>
      </c>
      <c r="C112" s="684"/>
      <c r="D112" s="685"/>
      <c r="E112" s="685"/>
      <c r="F112" s="685"/>
      <c r="G112" s="685"/>
      <c r="H112" s="685"/>
      <c r="I112" s="685"/>
      <c r="J112" s="685"/>
      <c r="K112" s="685"/>
      <c r="L112" s="686"/>
      <c r="M112" s="690"/>
      <c r="N112" s="690"/>
      <c r="O112" s="690"/>
      <c r="P112" s="690"/>
      <c r="Q112" s="690"/>
      <c r="R112" s="697"/>
      <c r="S112" s="698"/>
      <c r="T112" s="698"/>
      <c r="U112" s="698"/>
      <c r="V112" s="699"/>
      <c r="W112" s="587"/>
      <c r="X112" s="13"/>
      <c r="Y112" s="13"/>
      <c r="Z112" s="15"/>
      <c r="AA112" s="20"/>
      <c r="AB112" s="592" t="str">
        <f t="shared" si="1"/>
        <v/>
      </c>
      <c r="AC112" s="356"/>
    </row>
    <row r="113" spans="1:29" ht="37.5" customHeight="1">
      <c r="A113" s="118"/>
      <c r="B113" s="342">
        <f t="shared" si="2"/>
        <v>60</v>
      </c>
      <c r="C113" s="684"/>
      <c r="D113" s="685"/>
      <c r="E113" s="685"/>
      <c r="F113" s="685"/>
      <c r="G113" s="685"/>
      <c r="H113" s="685"/>
      <c r="I113" s="685"/>
      <c r="J113" s="685"/>
      <c r="K113" s="685"/>
      <c r="L113" s="686"/>
      <c r="M113" s="690"/>
      <c r="N113" s="690"/>
      <c r="O113" s="690"/>
      <c r="P113" s="690"/>
      <c r="Q113" s="690"/>
      <c r="R113" s="697"/>
      <c r="S113" s="698"/>
      <c r="T113" s="698"/>
      <c r="U113" s="698"/>
      <c r="V113" s="699"/>
      <c r="W113" s="587"/>
      <c r="X113" s="13"/>
      <c r="Y113" s="13"/>
      <c r="Z113" s="15"/>
      <c r="AA113" s="20"/>
      <c r="AB113" s="592" t="str">
        <f t="shared" si="1"/>
        <v/>
      </c>
      <c r="AC113" s="356"/>
    </row>
    <row r="114" spans="1:29" ht="37.5" customHeight="1">
      <c r="A114" s="118"/>
      <c r="B114" s="342">
        <f t="shared" si="2"/>
        <v>61</v>
      </c>
      <c r="C114" s="684"/>
      <c r="D114" s="685"/>
      <c r="E114" s="685"/>
      <c r="F114" s="685"/>
      <c r="G114" s="685"/>
      <c r="H114" s="685"/>
      <c r="I114" s="685"/>
      <c r="J114" s="685"/>
      <c r="K114" s="685"/>
      <c r="L114" s="686"/>
      <c r="M114" s="690"/>
      <c r="N114" s="690"/>
      <c r="O114" s="690"/>
      <c r="P114" s="690"/>
      <c r="Q114" s="690"/>
      <c r="R114" s="697"/>
      <c r="S114" s="698"/>
      <c r="T114" s="698"/>
      <c r="U114" s="698"/>
      <c r="V114" s="699"/>
      <c r="W114" s="587"/>
      <c r="X114" s="13"/>
      <c r="Y114" s="13"/>
      <c r="Z114" s="15"/>
      <c r="AA114" s="20"/>
      <c r="AB114" s="592" t="str">
        <f t="shared" si="1"/>
        <v/>
      </c>
      <c r="AC114" s="356"/>
    </row>
    <row r="115" spans="1:29" ht="37.5" customHeight="1">
      <c r="A115" s="118"/>
      <c r="B115" s="342">
        <f t="shared" si="2"/>
        <v>62</v>
      </c>
      <c r="C115" s="684"/>
      <c r="D115" s="685"/>
      <c r="E115" s="685"/>
      <c r="F115" s="685"/>
      <c r="G115" s="685"/>
      <c r="H115" s="685"/>
      <c r="I115" s="685"/>
      <c r="J115" s="685"/>
      <c r="K115" s="685"/>
      <c r="L115" s="686"/>
      <c r="M115" s="690"/>
      <c r="N115" s="690"/>
      <c r="O115" s="690"/>
      <c r="P115" s="690"/>
      <c r="Q115" s="690"/>
      <c r="R115" s="697"/>
      <c r="S115" s="698"/>
      <c r="T115" s="698"/>
      <c r="U115" s="698"/>
      <c r="V115" s="699"/>
      <c r="W115" s="587"/>
      <c r="X115" s="13"/>
      <c r="Y115" s="13"/>
      <c r="Z115" s="15"/>
      <c r="AA115" s="20"/>
      <c r="AB115" s="592" t="str">
        <f t="shared" si="1"/>
        <v/>
      </c>
      <c r="AC115" s="356"/>
    </row>
    <row r="116" spans="1:29" ht="37.5" customHeight="1">
      <c r="A116" s="118"/>
      <c r="B116" s="342">
        <f t="shared" si="2"/>
        <v>63</v>
      </c>
      <c r="C116" s="684"/>
      <c r="D116" s="685"/>
      <c r="E116" s="685"/>
      <c r="F116" s="685"/>
      <c r="G116" s="685"/>
      <c r="H116" s="685"/>
      <c r="I116" s="685"/>
      <c r="J116" s="685"/>
      <c r="K116" s="685"/>
      <c r="L116" s="686"/>
      <c r="M116" s="690"/>
      <c r="N116" s="690"/>
      <c r="O116" s="690"/>
      <c r="P116" s="690"/>
      <c r="Q116" s="690"/>
      <c r="R116" s="697"/>
      <c r="S116" s="698"/>
      <c r="T116" s="698"/>
      <c r="U116" s="698"/>
      <c r="V116" s="699"/>
      <c r="W116" s="587"/>
      <c r="X116" s="13"/>
      <c r="Y116" s="13"/>
      <c r="Z116" s="15"/>
      <c r="AA116" s="20"/>
      <c r="AB116" s="592" t="str">
        <f t="shared" si="1"/>
        <v/>
      </c>
      <c r="AC116" s="356"/>
    </row>
    <row r="117" spans="1:29" ht="37.5" customHeight="1">
      <c r="A117" s="118"/>
      <c r="B117" s="342">
        <f t="shared" si="2"/>
        <v>64</v>
      </c>
      <c r="C117" s="684"/>
      <c r="D117" s="685"/>
      <c r="E117" s="685"/>
      <c r="F117" s="685"/>
      <c r="G117" s="685"/>
      <c r="H117" s="685"/>
      <c r="I117" s="685"/>
      <c r="J117" s="685"/>
      <c r="K117" s="685"/>
      <c r="L117" s="686"/>
      <c r="M117" s="690"/>
      <c r="N117" s="690"/>
      <c r="O117" s="690"/>
      <c r="P117" s="690"/>
      <c r="Q117" s="690"/>
      <c r="R117" s="697"/>
      <c r="S117" s="698"/>
      <c r="T117" s="698"/>
      <c r="U117" s="698"/>
      <c r="V117" s="699"/>
      <c r="W117" s="587"/>
      <c r="X117" s="13"/>
      <c r="Y117" s="13"/>
      <c r="Z117" s="15"/>
      <c r="AA117" s="20"/>
      <c r="AB117" s="592" t="str">
        <f t="shared" si="1"/>
        <v/>
      </c>
      <c r="AC117" s="356"/>
    </row>
    <row r="118" spans="1:29" ht="37.5" customHeight="1">
      <c r="A118" s="118"/>
      <c r="B118" s="342">
        <f t="shared" si="2"/>
        <v>65</v>
      </c>
      <c r="C118" s="684"/>
      <c r="D118" s="685"/>
      <c r="E118" s="685"/>
      <c r="F118" s="685"/>
      <c r="G118" s="685"/>
      <c r="H118" s="685"/>
      <c r="I118" s="685"/>
      <c r="J118" s="685"/>
      <c r="K118" s="685"/>
      <c r="L118" s="686"/>
      <c r="M118" s="690"/>
      <c r="N118" s="690"/>
      <c r="O118" s="690"/>
      <c r="P118" s="690"/>
      <c r="Q118" s="690"/>
      <c r="R118" s="697"/>
      <c r="S118" s="698"/>
      <c r="T118" s="698"/>
      <c r="U118" s="698"/>
      <c r="V118" s="699"/>
      <c r="W118" s="587"/>
      <c r="X118" s="13"/>
      <c r="Y118" s="13"/>
      <c r="Z118" s="15"/>
      <c r="AA118" s="20"/>
      <c r="AB118" s="592" t="str">
        <f t="shared" si="1"/>
        <v/>
      </c>
      <c r="AC118" s="356"/>
    </row>
    <row r="119" spans="1:29" ht="37.5" customHeight="1">
      <c r="A119" s="118"/>
      <c r="B119" s="342">
        <f t="shared" si="2"/>
        <v>66</v>
      </c>
      <c r="C119" s="684"/>
      <c r="D119" s="685"/>
      <c r="E119" s="685"/>
      <c r="F119" s="685"/>
      <c r="G119" s="685"/>
      <c r="H119" s="685"/>
      <c r="I119" s="685"/>
      <c r="J119" s="685"/>
      <c r="K119" s="685"/>
      <c r="L119" s="686"/>
      <c r="M119" s="690"/>
      <c r="N119" s="690"/>
      <c r="O119" s="690"/>
      <c r="P119" s="690"/>
      <c r="Q119" s="690"/>
      <c r="R119" s="697"/>
      <c r="S119" s="698"/>
      <c r="T119" s="698"/>
      <c r="U119" s="698"/>
      <c r="V119" s="699"/>
      <c r="W119" s="587"/>
      <c r="X119" s="13"/>
      <c r="Y119" s="13"/>
      <c r="Z119" s="15"/>
      <c r="AA119" s="20"/>
      <c r="AB119" s="592" t="str">
        <f t="shared" si="1"/>
        <v/>
      </c>
      <c r="AC119" s="356"/>
    </row>
    <row r="120" spans="1:29" ht="37.5" customHeight="1">
      <c r="A120" s="118"/>
      <c r="B120" s="342">
        <f t="shared" ref="B120:B145" si="3">B119+1</f>
        <v>67</v>
      </c>
      <c r="C120" s="684"/>
      <c r="D120" s="685"/>
      <c r="E120" s="685"/>
      <c r="F120" s="685"/>
      <c r="G120" s="685"/>
      <c r="H120" s="685"/>
      <c r="I120" s="685"/>
      <c r="J120" s="685"/>
      <c r="K120" s="685"/>
      <c r="L120" s="686"/>
      <c r="M120" s="690"/>
      <c r="N120" s="690"/>
      <c r="O120" s="690"/>
      <c r="P120" s="690"/>
      <c r="Q120" s="690"/>
      <c r="R120" s="697"/>
      <c r="S120" s="698"/>
      <c r="T120" s="698"/>
      <c r="U120" s="698"/>
      <c r="V120" s="699"/>
      <c r="W120" s="587"/>
      <c r="X120" s="13"/>
      <c r="Y120" s="13"/>
      <c r="Z120" s="15"/>
      <c r="AA120" s="20"/>
      <c r="AB120" s="592" t="str">
        <f t="shared" ref="AB120:AB153" si="4">IF(Z120-AA120=0,"",Z120-AA120)</f>
        <v/>
      </c>
      <c r="AC120" s="356"/>
    </row>
    <row r="121" spans="1:29" ht="37.5" customHeight="1">
      <c r="A121" s="118"/>
      <c r="B121" s="342">
        <f t="shared" si="3"/>
        <v>68</v>
      </c>
      <c r="C121" s="684"/>
      <c r="D121" s="685"/>
      <c r="E121" s="685"/>
      <c r="F121" s="685"/>
      <c r="G121" s="685"/>
      <c r="H121" s="685"/>
      <c r="I121" s="685"/>
      <c r="J121" s="685"/>
      <c r="K121" s="685"/>
      <c r="L121" s="686"/>
      <c r="M121" s="690"/>
      <c r="N121" s="690"/>
      <c r="O121" s="690"/>
      <c r="P121" s="690"/>
      <c r="Q121" s="690"/>
      <c r="R121" s="697"/>
      <c r="S121" s="698"/>
      <c r="T121" s="698"/>
      <c r="U121" s="698"/>
      <c r="V121" s="699"/>
      <c r="W121" s="587"/>
      <c r="X121" s="13"/>
      <c r="Y121" s="13"/>
      <c r="Z121" s="15"/>
      <c r="AA121" s="20"/>
      <c r="AB121" s="592" t="str">
        <f t="shared" si="4"/>
        <v/>
      </c>
      <c r="AC121" s="356"/>
    </row>
    <row r="122" spans="1:29" ht="37.5" customHeight="1">
      <c r="A122" s="118"/>
      <c r="B122" s="342">
        <f t="shared" si="3"/>
        <v>69</v>
      </c>
      <c r="C122" s="684"/>
      <c r="D122" s="685"/>
      <c r="E122" s="685"/>
      <c r="F122" s="685"/>
      <c r="G122" s="685"/>
      <c r="H122" s="685"/>
      <c r="I122" s="685"/>
      <c r="J122" s="685"/>
      <c r="K122" s="685"/>
      <c r="L122" s="686"/>
      <c r="M122" s="690"/>
      <c r="N122" s="690"/>
      <c r="O122" s="690"/>
      <c r="P122" s="690"/>
      <c r="Q122" s="690"/>
      <c r="R122" s="697"/>
      <c r="S122" s="698"/>
      <c r="T122" s="698"/>
      <c r="U122" s="698"/>
      <c r="V122" s="699"/>
      <c r="W122" s="587"/>
      <c r="X122" s="13"/>
      <c r="Y122" s="13"/>
      <c r="Z122" s="15"/>
      <c r="AA122" s="20"/>
      <c r="AB122" s="592" t="str">
        <f t="shared" si="4"/>
        <v/>
      </c>
      <c r="AC122" s="356"/>
    </row>
    <row r="123" spans="1:29" ht="37.5" customHeight="1">
      <c r="A123" s="118"/>
      <c r="B123" s="342">
        <f t="shared" si="3"/>
        <v>70</v>
      </c>
      <c r="C123" s="684"/>
      <c r="D123" s="685"/>
      <c r="E123" s="685"/>
      <c r="F123" s="685"/>
      <c r="G123" s="685"/>
      <c r="H123" s="685"/>
      <c r="I123" s="685"/>
      <c r="J123" s="685"/>
      <c r="K123" s="685"/>
      <c r="L123" s="686"/>
      <c r="M123" s="690"/>
      <c r="N123" s="690"/>
      <c r="O123" s="690"/>
      <c r="P123" s="690"/>
      <c r="Q123" s="690"/>
      <c r="R123" s="697"/>
      <c r="S123" s="698"/>
      <c r="T123" s="698"/>
      <c r="U123" s="698"/>
      <c r="V123" s="699"/>
      <c r="W123" s="587"/>
      <c r="X123" s="13"/>
      <c r="Y123" s="13"/>
      <c r="Z123" s="15"/>
      <c r="AA123" s="20"/>
      <c r="AB123" s="592" t="str">
        <f t="shared" si="4"/>
        <v/>
      </c>
      <c r="AC123" s="356"/>
    </row>
    <row r="124" spans="1:29" ht="37.5" customHeight="1">
      <c r="A124" s="118"/>
      <c r="B124" s="342">
        <f t="shared" si="3"/>
        <v>71</v>
      </c>
      <c r="C124" s="684"/>
      <c r="D124" s="685"/>
      <c r="E124" s="685"/>
      <c r="F124" s="685"/>
      <c r="G124" s="685"/>
      <c r="H124" s="685"/>
      <c r="I124" s="685"/>
      <c r="J124" s="685"/>
      <c r="K124" s="685"/>
      <c r="L124" s="686"/>
      <c r="M124" s="690"/>
      <c r="N124" s="690"/>
      <c r="O124" s="690"/>
      <c r="P124" s="690"/>
      <c r="Q124" s="690"/>
      <c r="R124" s="697"/>
      <c r="S124" s="698"/>
      <c r="T124" s="698"/>
      <c r="U124" s="698"/>
      <c r="V124" s="699"/>
      <c r="W124" s="587"/>
      <c r="X124" s="13"/>
      <c r="Y124" s="13"/>
      <c r="Z124" s="15"/>
      <c r="AA124" s="20"/>
      <c r="AB124" s="592" t="str">
        <f t="shared" si="4"/>
        <v/>
      </c>
      <c r="AC124" s="356"/>
    </row>
    <row r="125" spans="1:29" ht="37.5" customHeight="1">
      <c r="A125" s="118"/>
      <c r="B125" s="342">
        <f t="shared" si="3"/>
        <v>72</v>
      </c>
      <c r="C125" s="684"/>
      <c r="D125" s="685"/>
      <c r="E125" s="685"/>
      <c r="F125" s="685"/>
      <c r="G125" s="685"/>
      <c r="H125" s="685"/>
      <c r="I125" s="685"/>
      <c r="J125" s="685"/>
      <c r="K125" s="685"/>
      <c r="L125" s="686"/>
      <c r="M125" s="690"/>
      <c r="N125" s="690"/>
      <c r="O125" s="690"/>
      <c r="P125" s="690"/>
      <c r="Q125" s="690"/>
      <c r="R125" s="697"/>
      <c r="S125" s="698"/>
      <c r="T125" s="698"/>
      <c r="U125" s="698"/>
      <c r="V125" s="699"/>
      <c r="W125" s="587"/>
      <c r="X125" s="13"/>
      <c r="Y125" s="13"/>
      <c r="Z125" s="15"/>
      <c r="AA125" s="20"/>
      <c r="AB125" s="592" t="str">
        <f t="shared" si="4"/>
        <v/>
      </c>
      <c r="AC125" s="356"/>
    </row>
    <row r="126" spans="1:29" ht="37.5" customHeight="1">
      <c r="A126" s="118"/>
      <c r="B126" s="342">
        <f t="shared" si="3"/>
        <v>73</v>
      </c>
      <c r="C126" s="684"/>
      <c r="D126" s="685"/>
      <c r="E126" s="685"/>
      <c r="F126" s="685"/>
      <c r="G126" s="685"/>
      <c r="H126" s="685"/>
      <c r="I126" s="685"/>
      <c r="J126" s="685"/>
      <c r="K126" s="685"/>
      <c r="L126" s="686"/>
      <c r="M126" s="690"/>
      <c r="N126" s="690"/>
      <c r="O126" s="690"/>
      <c r="P126" s="690"/>
      <c r="Q126" s="690"/>
      <c r="R126" s="697"/>
      <c r="S126" s="698"/>
      <c r="T126" s="698"/>
      <c r="U126" s="698"/>
      <c r="V126" s="699"/>
      <c r="W126" s="587"/>
      <c r="X126" s="13"/>
      <c r="Y126" s="13"/>
      <c r="Z126" s="15"/>
      <c r="AA126" s="20"/>
      <c r="AB126" s="592" t="str">
        <f t="shared" si="4"/>
        <v/>
      </c>
      <c r="AC126" s="356"/>
    </row>
    <row r="127" spans="1:29" ht="37.5" customHeight="1">
      <c r="A127" s="118"/>
      <c r="B127" s="342">
        <f t="shared" si="3"/>
        <v>74</v>
      </c>
      <c r="C127" s="684"/>
      <c r="D127" s="685"/>
      <c r="E127" s="685"/>
      <c r="F127" s="685"/>
      <c r="G127" s="685"/>
      <c r="H127" s="685"/>
      <c r="I127" s="685"/>
      <c r="J127" s="685"/>
      <c r="K127" s="685"/>
      <c r="L127" s="686"/>
      <c r="M127" s="690"/>
      <c r="N127" s="690"/>
      <c r="O127" s="690"/>
      <c r="P127" s="690"/>
      <c r="Q127" s="690"/>
      <c r="R127" s="697"/>
      <c r="S127" s="698"/>
      <c r="T127" s="698"/>
      <c r="U127" s="698"/>
      <c r="V127" s="699"/>
      <c r="W127" s="587"/>
      <c r="X127" s="13"/>
      <c r="Y127" s="13"/>
      <c r="Z127" s="15"/>
      <c r="AA127" s="20"/>
      <c r="AB127" s="592" t="str">
        <f t="shared" si="4"/>
        <v/>
      </c>
      <c r="AC127" s="356"/>
    </row>
    <row r="128" spans="1:29" ht="37.5" customHeight="1">
      <c r="A128" s="118"/>
      <c r="B128" s="342">
        <f t="shared" si="3"/>
        <v>75</v>
      </c>
      <c r="C128" s="684"/>
      <c r="D128" s="685"/>
      <c r="E128" s="685"/>
      <c r="F128" s="685"/>
      <c r="G128" s="685"/>
      <c r="H128" s="685"/>
      <c r="I128" s="685"/>
      <c r="J128" s="685"/>
      <c r="K128" s="685"/>
      <c r="L128" s="686"/>
      <c r="M128" s="690"/>
      <c r="N128" s="690"/>
      <c r="O128" s="690"/>
      <c r="P128" s="690"/>
      <c r="Q128" s="690"/>
      <c r="R128" s="697"/>
      <c r="S128" s="698"/>
      <c r="T128" s="698"/>
      <c r="U128" s="698"/>
      <c r="V128" s="699"/>
      <c r="W128" s="587"/>
      <c r="X128" s="13"/>
      <c r="Y128" s="13"/>
      <c r="Z128" s="15"/>
      <c r="AA128" s="20"/>
      <c r="AB128" s="592" t="str">
        <f t="shared" si="4"/>
        <v/>
      </c>
      <c r="AC128" s="356"/>
    </row>
    <row r="129" spans="1:29" ht="37.5" customHeight="1">
      <c r="A129" s="118"/>
      <c r="B129" s="342">
        <f t="shared" si="3"/>
        <v>76</v>
      </c>
      <c r="C129" s="684"/>
      <c r="D129" s="685"/>
      <c r="E129" s="685"/>
      <c r="F129" s="685"/>
      <c r="G129" s="685"/>
      <c r="H129" s="685"/>
      <c r="I129" s="685"/>
      <c r="J129" s="685"/>
      <c r="K129" s="685"/>
      <c r="L129" s="686"/>
      <c r="M129" s="690"/>
      <c r="N129" s="690"/>
      <c r="O129" s="690"/>
      <c r="P129" s="690"/>
      <c r="Q129" s="690"/>
      <c r="R129" s="697"/>
      <c r="S129" s="698"/>
      <c r="T129" s="698"/>
      <c r="U129" s="698"/>
      <c r="V129" s="699"/>
      <c r="W129" s="587"/>
      <c r="X129" s="13"/>
      <c r="Y129" s="13"/>
      <c r="Z129" s="15"/>
      <c r="AA129" s="20"/>
      <c r="AB129" s="592" t="str">
        <f t="shared" si="4"/>
        <v/>
      </c>
      <c r="AC129" s="356"/>
    </row>
    <row r="130" spans="1:29" ht="37.5" customHeight="1">
      <c r="A130" s="118"/>
      <c r="B130" s="342">
        <f t="shared" si="3"/>
        <v>77</v>
      </c>
      <c r="C130" s="684"/>
      <c r="D130" s="685"/>
      <c r="E130" s="685"/>
      <c r="F130" s="685"/>
      <c r="G130" s="685"/>
      <c r="H130" s="685"/>
      <c r="I130" s="685"/>
      <c r="J130" s="685"/>
      <c r="K130" s="685"/>
      <c r="L130" s="686"/>
      <c r="M130" s="690"/>
      <c r="N130" s="690"/>
      <c r="O130" s="690"/>
      <c r="P130" s="690"/>
      <c r="Q130" s="690"/>
      <c r="R130" s="697"/>
      <c r="S130" s="698"/>
      <c r="T130" s="698"/>
      <c r="U130" s="698"/>
      <c r="V130" s="699"/>
      <c r="W130" s="587"/>
      <c r="X130" s="13"/>
      <c r="Y130" s="13"/>
      <c r="Z130" s="15"/>
      <c r="AA130" s="20"/>
      <c r="AB130" s="592" t="str">
        <f t="shared" si="4"/>
        <v/>
      </c>
      <c r="AC130" s="356"/>
    </row>
    <row r="131" spans="1:29" ht="37.5" customHeight="1">
      <c r="A131" s="118"/>
      <c r="B131" s="342">
        <f t="shared" si="3"/>
        <v>78</v>
      </c>
      <c r="C131" s="684"/>
      <c r="D131" s="685"/>
      <c r="E131" s="685"/>
      <c r="F131" s="685"/>
      <c r="G131" s="685"/>
      <c r="H131" s="685"/>
      <c r="I131" s="685"/>
      <c r="J131" s="685"/>
      <c r="K131" s="685"/>
      <c r="L131" s="686"/>
      <c r="M131" s="690"/>
      <c r="N131" s="690"/>
      <c r="O131" s="690"/>
      <c r="P131" s="690"/>
      <c r="Q131" s="690"/>
      <c r="R131" s="697"/>
      <c r="S131" s="698"/>
      <c r="T131" s="698"/>
      <c r="U131" s="698"/>
      <c r="V131" s="699"/>
      <c r="W131" s="587"/>
      <c r="X131" s="13"/>
      <c r="Y131" s="13"/>
      <c r="Z131" s="15"/>
      <c r="AA131" s="20"/>
      <c r="AB131" s="592" t="str">
        <f t="shared" si="4"/>
        <v/>
      </c>
      <c r="AC131" s="356"/>
    </row>
    <row r="132" spans="1:29" ht="37.5" customHeight="1">
      <c r="A132" s="118"/>
      <c r="B132" s="342">
        <f t="shared" si="3"/>
        <v>79</v>
      </c>
      <c r="C132" s="684"/>
      <c r="D132" s="685"/>
      <c r="E132" s="685"/>
      <c r="F132" s="685"/>
      <c r="G132" s="685"/>
      <c r="H132" s="685"/>
      <c r="I132" s="685"/>
      <c r="J132" s="685"/>
      <c r="K132" s="685"/>
      <c r="L132" s="686"/>
      <c r="M132" s="690"/>
      <c r="N132" s="690"/>
      <c r="O132" s="690"/>
      <c r="P132" s="690"/>
      <c r="Q132" s="690"/>
      <c r="R132" s="697"/>
      <c r="S132" s="698"/>
      <c r="T132" s="698"/>
      <c r="U132" s="698"/>
      <c r="V132" s="699"/>
      <c r="W132" s="587"/>
      <c r="X132" s="13"/>
      <c r="Y132" s="13"/>
      <c r="Z132" s="15"/>
      <c r="AA132" s="20"/>
      <c r="AB132" s="592" t="str">
        <f t="shared" si="4"/>
        <v/>
      </c>
      <c r="AC132" s="356"/>
    </row>
    <row r="133" spans="1:29" ht="37.5" customHeight="1">
      <c r="A133" s="118"/>
      <c r="B133" s="342">
        <f t="shared" si="3"/>
        <v>80</v>
      </c>
      <c r="C133" s="684"/>
      <c r="D133" s="685"/>
      <c r="E133" s="685"/>
      <c r="F133" s="685"/>
      <c r="G133" s="685"/>
      <c r="H133" s="685"/>
      <c r="I133" s="685"/>
      <c r="J133" s="685"/>
      <c r="K133" s="685"/>
      <c r="L133" s="686"/>
      <c r="M133" s="690"/>
      <c r="N133" s="690"/>
      <c r="O133" s="690"/>
      <c r="P133" s="690"/>
      <c r="Q133" s="690"/>
      <c r="R133" s="697"/>
      <c r="S133" s="698"/>
      <c r="T133" s="698"/>
      <c r="U133" s="698"/>
      <c r="V133" s="699"/>
      <c r="W133" s="587"/>
      <c r="X133" s="13"/>
      <c r="Y133" s="13"/>
      <c r="Z133" s="15"/>
      <c r="AA133" s="20"/>
      <c r="AB133" s="592" t="str">
        <f t="shared" si="4"/>
        <v/>
      </c>
      <c r="AC133" s="356"/>
    </row>
    <row r="134" spans="1:29" ht="37.5" customHeight="1">
      <c r="A134" s="118"/>
      <c r="B134" s="342">
        <f t="shared" si="3"/>
        <v>81</v>
      </c>
      <c r="C134" s="684"/>
      <c r="D134" s="685"/>
      <c r="E134" s="685"/>
      <c r="F134" s="685"/>
      <c r="G134" s="685"/>
      <c r="H134" s="685"/>
      <c r="I134" s="685"/>
      <c r="J134" s="685"/>
      <c r="K134" s="685"/>
      <c r="L134" s="686"/>
      <c r="M134" s="690"/>
      <c r="N134" s="690"/>
      <c r="O134" s="690"/>
      <c r="P134" s="690"/>
      <c r="Q134" s="690"/>
      <c r="R134" s="697"/>
      <c r="S134" s="698"/>
      <c r="T134" s="698"/>
      <c r="U134" s="698"/>
      <c r="V134" s="699"/>
      <c r="W134" s="587"/>
      <c r="X134" s="13"/>
      <c r="Y134" s="13"/>
      <c r="Z134" s="15"/>
      <c r="AA134" s="20"/>
      <c r="AB134" s="592" t="str">
        <f t="shared" si="4"/>
        <v/>
      </c>
      <c r="AC134" s="356"/>
    </row>
    <row r="135" spans="1:29" ht="37.5" customHeight="1">
      <c r="A135" s="118"/>
      <c r="B135" s="342">
        <f t="shared" si="3"/>
        <v>82</v>
      </c>
      <c r="C135" s="684"/>
      <c r="D135" s="685"/>
      <c r="E135" s="685"/>
      <c r="F135" s="685"/>
      <c r="G135" s="685"/>
      <c r="H135" s="685"/>
      <c r="I135" s="685"/>
      <c r="J135" s="685"/>
      <c r="K135" s="685"/>
      <c r="L135" s="686"/>
      <c r="M135" s="690"/>
      <c r="N135" s="690"/>
      <c r="O135" s="690"/>
      <c r="P135" s="690"/>
      <c r="Q135" s="690"/>
      <c r="R135" s="697"/>
      <c r="S135" s="698"/>
      <c r="T135" s="698"/>
      <c r="U135" s="698"/>
      <c r="V135" s="699"/>
      <c r="W135" s="587"/>
      <c r="X135" s="13"/>
      <c r="Y135" s="13"/>
      <c r="Z135" s="15"/>
      <c r="AA135" s="20"/>
      <c r="AB135" s="592" t="str">
        <f t="shared" si="4"/>
        <v/>
      </c>
      <c r="AC135" s="356"/>
    </row>
    <row r="136" spans="1:29" ht="37.5" customHeight="1">
      <c r="A136" s="118"/>
      <c r="B136" s="342">
        <f t="shared" si="3"/>
        <v>83</v>
      </c>
      <c r="C136" s="684"/>
      <c r="D136" s="685"/>
      <c r="E136" s="685"/>
      <c r="F136" s="685"/>
      <c r="G136" s="685"/>
      <c r="H136" s="685"/>
      <c r="I136" s="685"/>
      <c r="J136" s="685"/>
      <c r="K136" s="685"/>
      <c r="L136" s="686"/>
      <c r="M136" s="690"/>
      <c r="N136" s="690"/>
      <c r="O136" s="690"/>
      <c r="P136" s="690"/>
      <c r="Q136" s="690"/>
      <c r="R136" s="697"/>
      <c r="S136" s="698"/>
      <c r="T136" s="698"/>
      <c r="U136" s="698"/>
      <c r="V136" s="699"/>
      <c r="W136" s="587"/>
      <c r="X136" s="13"/>
      <c r="Y136" s="13"/>
      <c r="Z136" s="15"/>
      <c r="AA136" s="20"/>
      <c r="AB136" s="592" t="str">
        <f t="shared" si="4"/>
        <v/>
      </c>
      <c r="AC136" s="356"/>
    </row>
    <row r="137" spans="1:29" ht="37.5" customHeight="1">
      <c r="A137" s="118"/>
      <c r="B137" s="342">
        <f t="shared" si="3"/>
        <v>84</v>
      </c>
      <c r="C137" s="684"/>
      <c r="D137" s="685"/>
      <c r="E137" s="685"/>
      <c r="F137" s="685"/>
      <c r="G137" s="685"/>
      <c r="H137" s="685"/>
      <c r="I137" s="685"/>
      <c r="J137" s="685"/>
      <c r="K137" s="685"/>
      <c r="L137" s="686"/>
      <c r="M137" s="690"/>
      <c r="N137" s="690"/>
      <c r="O137" s="690"/>
      <c r="P137" s="690"/>
      <c r="Q137" s="690"/>
      <c r="R137" s="697"/>
      <c r="S137" s="698"/>
      <c r="T137" s="698"/>
      <c r="U137" s="698"/>
      <c r="V137" s="699"/>
      <c r="W137" s="587"/>
      <c r="X137" s="13"/>
      <c r="Y137" s="13"/>
      <c r="Z137" s="15"/>
      <c r="AA137" s="20"/>
      <c r="AB137" s="592" t="str">
        <f t="shared" si="4"/>
        <v/>
      </c>
      <c r="AC137" s="356"/>
    </row>
    <row r="138" spans="1:29" ht="37.5" customHeight="1">
      <c r="A138" s="118"/>
      <c r="B138" s="342">
        <f t="shared" si="3"/>
        <v>85</v>
      </c>
      <c r="C138" s="684"/>
      <c r="D138" s="685"/>
      <c r="E138" s="685"/>
      <c r="F138" s="685"/>
      <c r="G138" s="685"/>
      <c r="H138" s="685"/>
      <c r="I138" s="685"/>
      <c r="J138" s="685"/>
      <c r="K138" s="685"/>
      <c r="L138" s="686"/>
      <c r="M138" s="690"/>
      <c r="N138" s="690"/>
      <c r="O138" s="690"/>
      <c r="P138" s="690"/>
      <c r="Q138" s="690"/>
      <c r="R138" s="697"/>
      <c r="S138" s="698"/>
      <c r="T138" s="698"/>
      <c r="U138" s="698"/>
      <c r="V138" s="699"/>
      <c r="W138" s="587"/>
      <c r="X138" s="13"/>
      <c r="Y138" s="13"/>
      <c r="Z138" s="15"/>
      <c r="AA138" s="20"/>
      <c r="AB138" s="592" t="str">
        <f t="shared" si="4"/>
        <v/>
      </c>
      <c r="AC138" s="356"/>
    </row>
    <row r="139" spans="1:29" ht="37.5" customHeight="1">
      <c r="A139" s="118"/>
      <c r="B139" s="342">
        <f t="shared" si="3"/>
        <v>86</v>
      </c>
      <c r="C139" s="684"/>
      <c r="D139" s="685"/>
      <c r="E139" s="685"/>
      <c r="F139" s="685"/>
      <c r="G139" s="685"/>
      <c r="H139" s="685"/>
      <c r="I139" s="685"/>
      <c r="J139" s="685"/>
      <c r="K139" s="685"/>
      <c r="L139" s="686"/>
      <c r="M139" s="690"/>
      <c r="N139" s="690"/>
      <c r="O139" s="690"/>
      <c r="P139" s="690"/>
      <c r="Q139" s="690"/>
      <c r="R139" s="697"/>
      <c r="S139" s="698"/>
      <c r="T139" s="698"/>
      <c r="U139" s="698"/>
      <c r="V139" s="699"/>
      <c r="W139" s="587"/>
      <c r="X139" s="13"/>
      <c r="Y139" s="13"/>
      <c r="Z139" s="15"/>
      <c r="AA139" s="20"/>
      <c r="AB139" s="592" t="str">
        <f t="shared" si="4"/>
        <v/>
      </c>
      <c r="AC139" s="356"/>
    </row>
    <row r="140" spans="1:29" ht="37.5" customHeight="1">
      <c r="A140" s="118"/>
      <c r="B140" s="342">
        <f t="shared" si="3"/>
        <v>87</v>
      </c>
      <c r="C140" s="684"/>
      <c r="D140" s="685"/>
      <c r="E140" s="685"/>
      <c r="F140" s="685"/>
      <c r="G140" s="685"/>
      <c r="H140" s="685"/>
      <c r="I140" s="685"/>
      <c r="J140" s="685"/>
      <c r="K140" s="685"/>
      <c r="L140" s="686"/>
      <c r="M140" s="690"/>
      <c r="N140" s="690"/>
      <c r="O140" s="690"/>
      <c r="P140" s="690"/>
      <c r="Q140" s="690"/>
      <c r="R140" s="697"/>
      <c r="S140" s="698"/>
      <c r="T140" s="698"/>
      <c r="U140" s="698"/>
      <c r="V140" s="699"/>
      <c r="W140" s="587"/>
      <c r="X140" s="13"/>
      <c r="Y140" s="13"/>
      <c r="Z140" s="15"/>
      <c r="AA140" s="20"/>
      <c r="AB140" s="592" t="str">
        <f t="shared" si="4"/>
        <v/>
      </c>
      <c r="AC140" s="356"/>
    </row>
    <row r="141" spans="1:29" ht="37.5" customHeight="1">
      <c r="A141" s="118"/>
      <c r="B141" s="342">
        <f t="shared" si="3"/>
        <v>88</v>
      </c>
      <c r="C141" s="684"/>
      <c r="D141" s="685"/>
      <c r="E141" s="685"/>
      <c r="F141" s="685"/>
      <c r="G141" s="685"/>
      <c r="H141" s="685"/>
      <c r="I141" s="685"/>
      <c r="J141" s="685"/>
      <c r="K141" s="685"/>
      <c r="L141" s="686"/>
      <c r="M141" s="690"/>
      <c r="N141" s="690"/>
      <c r="O141" s="690"/>
      <c r="P141" s="690"/>
      <c r="Q141" s="690"/>
      <c r="R141" s="697"/>
      <c r="S141" s="698"/>
      <c r="T141" s="698"/>
      <c r="U141" s="698"/>
      <c r="V141" s="699"/>
      <c r="W141" s="587"/>
      <c r="X141" s="13"/>
      <c r="Y141" s="13"/>
      <c r="Z141" s="15"/>
      <c r="AA141" s="20"/>
      <c r="AB141" s="592" t="str">
        <f t="shared" si="4"/>
        <v/>
      </c>
      <c r="AC141" s="356"/>
    </row>
    <row r="142" spans="1:29" ht="37.5" customHeight="1">
      <c r="A142" s="118"/>
      <c r="B142" s="342">
        <f t="shared" si="3"/>
        <v>89</v>
      </c>
      <c r="C142" s="684"/>
      <c r="D142" s="685"/>
      <c r="E142" s="685"/>
      <c r="F142" s="685"/>
      <c r="G142" s="685"/>
      <c r="H142" s="685"/>
      <c r="I142" s="685"/>
      <c r="J142" s="685"/>
      <c r="K142" s="685"/>
      <c r="L142" s="686"/>
      <c r="M142" s="690"/>
      <c r="N142" s="690"/>
      <c r="O142" s="690"/>
      <c r="P142" s="690"/>
      <c r="Q142" s="690"/>
      <c r="R142" s="697"/>
      <c r="S142" s="698"/>
      <c r="T142" s="698"/>
      <c r="U142" s="698"/>
      <c r="V142" s="699"/>
      <c r="W142" s="587"/>
      <c r="X142" s="13"/>
      <c r="Y142" s="13"/>
      <c r="Z142" s="15"/>
      <c r="AA142" s="20"/>
      <c r="AB142" s="592" t="str">
        <f t="shared" si="4"/>
        <v/>
      </c>
      <c r="AC142" s="356"/>
    </row>
    <row r="143" spans="1:29" ht="37.5" customHeight="1">
      <c r="A143" s="118"/>
      <c r="B143" s="342">
        <f t="shared" si="3"/>
        <v>90</v>
      </c>
      <c r="C143" s="684"/>
      <c r="D143" s="685"/>
      <c r="E143" s="685"/>
      <c r="F143" s="685"/>
      <c r="G143" s="685"/>
      <c r="H143" s="685"/>
      <c r="I143" s="685"/>
      <c r="J143" s="685"/>
      <c r="K143" s="685"/>
      <c r="L143" s="686"/>
      <c r="M143" s="690"/>
      <c r="N143" s="690"/>
      <c r="O143" s="690"/>
      <c r="P143" s="690"/>
      <c r="Q143" s="690"/>
      <c r="R143" s="697"/>
      <c r="S143" s="698"/>
      <c r="T143" s="698"/>
      <c r="U143" s="698"/>
      <c r="V143" s="699"/>
      <c r="W143" s="587"/>
      <c r="X143" s="13"/>
      <c r="Y143" s="13"/>
      <c r="Z143" s="15"/>
      <c r="AA143" s="20"/>
      <c r="AB143" s="592" t="str">
        <f t="shared" si="4"/>
        <v/>
      </c>
      <c r="AC143" s="356"/>
    </row>
    <row r="144" spans="1:29" ht="37.5" customHeight="1">
      <c r="A144" s="118"/>
      <c r="B144" s="342">
        <f t="shared" si="3"/>
        <v>91</v>
      </c>
      <c r="C144" s="684"/>
      <c r="D144" s="685"/>
      <c r="E144" s="685"/>
      <c r="F144" s="685"/>
      <c r="G144" s="685"/>
      <c r="H144" s="685"/>
      <c r="I144" s="685"/>
      <c r="J144" s="685"/>
      <c r="K144" s="685"/>
      <c r="L144" s="686"/>
      <c r="M144" s="690"/>
      <c r="N144" s="690"/>
      <c r="O144" s="690"/>
      <c r="P144" s="690"/>
      <c r="Q144" s="690"/>
      <c r="R144" s="697"/>
      <c r="S144" s="698"/>
      <c r="T144" s="698"/>
      <c r="U144" s="698"/>
      <c r="V144" s="699"/>
      <c r="W144" s="587"/>
      <c r="X144" s="13"/>
      <c r="Y144" s="13"/>
      <c r="Z144" s="15"/>
      <c r="AA144" s="20"/>
      <c r="AB144" s="592" t="str">
        <f t="shared" si="4"/>
        <v/>
      </c>
      <c r="AC144" s="356"/>
    </row>
    <row r="145" spans="1:29" ht="37.5" customHeight="1">
      <c r="A145" s="118"/>
      <c r="B145" s="342">
        <f t="shared" si="3"/>
        <v>92</v>
      </c>
      <c r="C145" s="684"/>
      <c r="D145" s="685"/>
      <c r="E145" s="685"/>
      <c r="F145" s="685"/>
      <c r="G145" s="685"/>
      <c r="H145" s="685"/>
      <c r="I145" s="685"/>
      <c r="J145" s="685"/>
      <c r="K145" s="685"/>
      <c r="L145" s="686"/>
      <c r="M145" s="690"/>
      <c r="N145" s="690"/>
      <c r="O145" s="690"/>
      <c r="P145" s="690"/>
      <c r="Q145" s="690"/>
      <c r="R145" s="697"/>
      <c r="S145" s="698"/>
      <c r="T145" s="698"/>
      <c r="U145" s="698"/>
      <c r="V145" s="699"/>
      <c r="W145" s="587"/>
      <c r="X145" s="13"/>
      <c r="Y145" s="13"/>
      <c r="Z145" s="15"/>
      <c r="AA145" s="20"/>
      <c r="AB145" s="592" t="str">
        <f t="shared" si="4"/>
        <v/>
      </c>
      <c r="AC145" s="356"/>
    </row>
    <row r="146" spans="1:29" ht="37.5" customHeight="1">
      <c r="A146" s="118"/>
      <c r="B146" s="342">
        <f t="shared" ref="B146:B151" si="5">B145+1</f>
        <v>93</v>
      </c>
      <c r="C146" s="684"/>
      <c r="D146" s="685"/>
      <c r="E146" s="685"/>
      <c r="F146" s="685"/>
      <c r="G146" s="685"/>
      <c r="H146" s="685"/>
      <c r="I146" s="685"/>
      <c r="J146" s="685"/>
      <c r="K146" s="685"/>
      <c r="L146" s="686"/>
      <c r="M146" s="690"/>
      <c r="N146" s="690"/>
      <c r="O146" s="690"/>
      <c r="P146" s="690"/>
      <c r="Q146" s="690"/>
      <c r="R146" s="697"/>
      <c r="S146" s="698"/>
      <c r="T146" s="698"/>
      <c r="U146" s="698"/>
      <c r="V146" s="699"/>
      <c r="W146" s="587"/>
      <c r="X146" s="13"/>
      <c r="Y146" s="13"/>
      <c r="Z146" s="15"/>
      <c r="AA146" s="20"/>
      <c r="AB146" s="592" t="str">
        <f t="shared" si="4"/>
        <v/>
      </c>
      <c r="AC146" s="356"/>
    </row>
    <row r="147" spans="1:29" ht="37.5" customHeight="1">
      <c r="A147" s="118"/>
      <c r="B147" s="342">
        <f t="shared" si="5"/>
        <v>94</v>
      </c>
      <c r="C147" s="684"/>
      <c r="D147" s="685"/>
      <c r="E147" s="685"/>
      <c r="F147" s="685"/>
      <c r="G147" s="685"/>
      <c r="H147" s="685"/>
      <c r="I147" s="685"/>
      <c r="J147" s="685"/>
      <c r="K147" s="685"/>
      <c r="L147" s="686"/>
      <c r="M147" s="690"/>
      <c r="N147" s="690"/>
      <c r="O147" s="690"/>
      <c r="P147" s="690"/>
      <c r="Q147" s="690"/>
      <c r="R147" s="697"/>
      <c r="S147" s="698"/>
      <c r="T147" s="698"/>
      <c r="U147" s="698"/>
      <c r="V147" s="699"/>
      <c r="W147" s="587"/>
      <c r="X147" s="13"/>
      <c r="Y147" s="13"/>
      <c r="Z147" s="15"/>
      <c r="AA147" s="20"/>
      <c r="AB147" s="592" t="str">
        <f t="shared" si="4"/>
        <v/>
      </c>
      <c r="AC147" s="356"/>
    </row>
    <row r="148" spans="1:29" ht="37.5" customHeight="1">
      <c r="A148" s="118"/>
      <c r="B148" s="342">
        <f t="shared" si="5"/>
        <v>95</v>
      </c>
      <c r="C148" s="684"/>
      <c r="D148" s="685"/>
      <c r="E148" s="685"/>
      <c r="F148" s="685"/>
      <c r="G148" s="685"/>
      <c r="H148" s="685"/>
      <c r="I148" s="685"/>
      <c r="J148" s="685"/>
      <c r="K148" s="685"/>
      <c r="L148" s="686"/>
      <c r="M148" s="690"/>
      <c r="N148" s="690"/>
      <c r="O148" s="690"/>
      <c r="P148" s="690"/>
      <c r="Q148" s="690"/>
      <c r="R148" s="697"/>
      <c r="S148" s="698"/>
      <c r="T148" s="698"/>
      <c r="U148" s="698"/>
      <c r="V148" s="699"/>
      <c r="W148" s="587"/>
      <c r="X148" s="13"/>
      <c r="Y148" s="13"/>
      <c r="Z148" s="15"/>
      <c r="AA148" s="20"/>
      <c r="AB148" s="592" t="str">
        <f t="shared" si="4"/>
        <v/>
      </c>
      <c r="AC148" s="356"/>
    </row>
    <row r="149" spans="1:29" ht="37.5" customHeight="1">
      <c r="A149" s="118"/>
      <c r="B149" s="342">
        <f t="shared" si="5"/>
        <v>96</v>
      </c>
      <c r="C149" s="684"/>
      <c r="D149" s="685"/>
      <c r="E149" s="685"/>
      <c r="F149" s="685"/>
      <c r="G149" s="685"/>
      <c r="H149" s="685"/>
      <c r="I149" s="685"/>
      <c r="J149" s="685"/>
      <c r="K149" s="685"/>
      <c r="L149" s="686"/>
      <c r="M149" s="690"/>
      <c r="N149" s="690"/>
      <c r="O149" s="690"/>
      <c r="P149" s="690"/>
      <c r="Q149" s="690"/>
      <c r="R149" s="697"/>
      <c r="S149" s="698"/>
      <c r="T149" s="698"/>
      <c r="U149" s="698"/>
      <c r="V149" s="699"/>
      <c r="W149" s="587"/>
      <c r="X149" s="13"/>
      <c r="Y149" s="13"/>
      <c r="Z149" s="15"/>
      <c r="AA149" s="20"/>
      <c r="AB149" s="592" t="str">
        <f t="shared" si="4"/>
        <v/>
      </c>
      <c r="AC149" s="356"/>
    </row>
    <row r="150" spans="1:29" ht="37.5" customHeight="1">
      <c r="A150" s="118"/>
      <c r="B150" s="342">
        <f t="shared" si="5"/>
        <v>97</v>
      </c>
      <c r="C150" s="684"/>
      <c r="D150" s="685"/>
      <c r="E150" s="685"/>
      <c r="F150" s="685"/>
      <c r="G150" s="685"/>
      <c r="H150" s="685"/>
      <c r="I150" s="685"/>
      <c r="J150" s="685"/>
      <c r="K150" s="685"/>
      <c r="L150" s="686"/>
      <c r="M150" s="690"/>
      <c r="N150" s="690"/>
      <c r="O150" s="690"/>
      <c r="P150" s="690"/>
      <c r="Q150" s="690"/>
      <c r="R150" s="697"/>
      <c r="S150" s="698"/>
      <c r="T150" s="698"/>
      <c r="U150" s="698"/>
      <c r="V150" s="699"/>
      <c r="W150" s="587"/>
      <c r="X150" s="13"/>
      <c r="Y150" s="13"/>
      <c r="Z150" s="15"/>
      <c r="AA150" s="20"/>
      <c r="AB150" s="592" t="str">
        <f t="shared" si="4"/>
        <v/>
      </c>
      <c r="AC150" s="356"/>
    </row>
    <row r="151" spans="1:29" ht="37.5" customHeight="1">
      <c r="A151" s="118"/>
      <c r="B151" s="342">
        <f t="shared" si="5"/>
        <v>98</v>
      </c>
      <c r="C151" s="684"/>
      <c r="D151" s="685"/>
      <c r="E151" s="685"/>
      <c r="F151" s="685"/>
      <c r="G151" s="685"/>
      <c r="H151" s="685"/>
      <c r="I151" s="685"/>
      <c r="J151" s="685"/>
      <c r="K151" s="685"/>
      <c r="L151" s="686"/>
      <c r="M151" s="690"/>
      <c r="N151" s="690"/>
      <c r="O151" s="690"/>
      <c r="P151" s="690"/>
      <c r="Q151" s="690"/>
      <c r="R151" s="697"/>
      <c r="S151" s="698"/>
      <c r="T151" s="698"/>
      <c r="U151" s="698"/>
      <c r="V151" s="699"/>
      <c r="W151" s="587"/>
      <c r="X151" s="13"/>
      <c r="Y151" s="13"/>
      <c r="Z151" s="15"/>
      <c r="AA151" s="20"/>
      <c r="AB151" s="592" t="str">
        <f t="shared" si="4"/>
        <v/>
      </c>
      <c r="AC151" s="356"/>
    </row>
    <row r="152" spans="1:29" ht="37.5" customHeight="1">
      <c r="A152" s="118"/>
      <c r="B152" s="342">
        <f>B151+1</f>
        <v>99</v>
      </c>
      <c r="C152" s="684"/>
      <c r="D152" s="685"/>
      <c r="E152" s="685"/>
      <c r="F152" s="685"/>
      <c r="G152" s="685"/>
      <c r="H152" s="685"/>
      <c r="I152" s="685"/>
      <c r="J152" s="685"/>
      <c r="K152" s="685"/>
      <c r="L152" s="686"/>
      <c r="M152" s="690"/>
      <c r="N152" s="690"/>
      <c r="O152" s="690"/>
      <c r="P152" s="690"/>
      <c r="Q152" s="690"/>
      <c r="R152" s="697"/>
      <c r="S152" s="698"/>
      <c r="T152" s="698"/>
      <c r="U152" s="698"/>
      <c r="V152" s="699"/>
      <c r="W152" s="587"/>
      <c r="X152" s="13"/>
      <c r="Y152" s="13"/>
      <c r="Z152" s="15"/>
      <c r="AA152" s="20"/>
      <c r="AB152" s="592" t="str">
        <f t="shared" si="4"/>
        <v/>
      </c>
      <c r="AC152" s="356"/>
    </row>
    <row r="153" spans="1:29" ht="37.5" customHeight="1" thickBot="1">
      <c r="A153" s="118"/>
      <c r="B153" s="342">
        <f>B152+1</f>
        <v>100</v>
      </c>
      <c r="C153" s="687"/>
      <c r="D153" s="688"/>
      <c r="E153" s="688"/>
      <c r="F153" s="688"/>
      <c r="G153" s="688"/>
      <c r="H153" s="688"/>
      <c r="I153" s="688"/>
      <c r="J153" s="688"/>
      <c r="K153" s="688"/>
      <c r="L153" s="689"/>
      <c r="M153" s="707"/>
      <c r="N153" s="707"/>
      <c r="O153" s="707"/>
      <c r="P153" s="707"/>
      <c r="Q153" s="707"/>
      <c r="R153" s="763"/>
      <c r="S153" s="764"/>
      <c r="T153" s="764"/>
      <c r="U153" s="764"/>
      <c r="V153" s="765"/>
      <c r="W153" s="588"/>
      <c r="X153" s="16"/>
      <c r="Y153" s="16"/>
      <c r="Z153" s="80"/>
      <c r="AA153" s="81"/>
      <c r="AB153" s="593" t="str">
        <f t="shared" si="4"/>
        <v/>
      </c>
      <c r="AC153" s="356"/>
    </row>
  </sheetData>
  <sheetProtection formatCells="0" formatColumns="0" formatRows="0" sort="0" autoFilter="0"/>
  <mergeCells count="338">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B4"/>
    <mergeCell ref="A15:AB15"/>
    <mergeCell ref="AC52:AC53"/>
    <mergeCell ref="Y52:Y53"/>
    <mergeCell ref="X52:X53"/>
    <mergeCell ref="R52:W52"/>
    <mergeCell ref="B52:B53"/>
    <mergeCell ref="C52:L53"/>
    <mergeCell ref="R53:V53"/>
    <mergeCell ref="M52:Q53"/>
    <mergeCell ref="C42:L42"/>
    <mergeCell ref="C43:L43"/>
    <mergeCell ref="Z52:Z53"/>
    <mergeCell ref="M37:X37"/>
    <mergeCell ref="M38:X38"/>
    <mergeCell ref="M40:X40"/>
    <mergeCell ref="M41:X41"/>
    <mergeCell ref="M46:X46"/>
    <mergeCell ref="B51:AB51"/>
    <mergeCell ref="C37:L37"/>
    <mergeCell ref="C38:L38"/>
    <mergeCell ref="C39:L39"/>
    <mergeCell ref="C40:L40"/>
    <mergeCell ref="C33:L33"/>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75:Q75"/>
    <mergeCell ref="M76:Q76"/>
    <mergeCell ref="M77:Q77"/>
    <mergeCell ref="M72:Q72"/>
    <mergeCell ref="M93:Q93"/>
    <mergeCell ref="M94:Q94"/>
    <mergeCell ref="M95:Q95"/>
    <mergeCell ref="M47:X47"/>
    <mergeCell ref="C47:L47"/>
    <mergeCell ref="M92:Q92"/>
    <mergeCell ref="R93:V93"/>
    <mergeCell ref="C66:L66"/>
    <mergeCell ref="C67:L67"/>
    <mergeCell ref="C68:L68"/>
    <mergeCell ref="C69:L69"/>
    <mergeCell ref="C70:L70"/>
    <mergeCell ref="C71:L71"/>
    <mergeCell ref="C81:L81"/>
    <mergeCell ref="C82:L82"/>
    <mergeCell ref="C83:L83"/>
    <mergeCell ref="C84:L84"/>
    <mergeCell ref="C85:L85"/>
    <mergeCell ref="C86:L86"/>
    <mergeCell ref="C87:L87"/>
    <mergeCell ref="M44:X44"/>
    <mergeCell ref="C44:L44"/>
    <mergeCell ref="R63:V63"/>
    <mergeCell ref="R64:V64"/>
    <mergeCell ref="R65:V65"/>
    <mergeCell ref="R91:V91"/>
    <mergeCell ref="M84:Q84"/>
    <mergeCell ref="M85:Q85"/>
    <mergeCell ref="M91:Q91"/>
    <mergeCell ref="M90:Q90"/>
    <mergeCell ref="R59:V59"/>
    <mergeCell ref="R60:V60"/>
    <mergeCell ref="M78:Q78"/>
    <mergeCell ref="C73:L73"/>
    <mergeCell ref="C74:L74"/>
    <mergeCell ref="C75:L75"/>
    <mergeCell ref="C76:L76"/>
    <mergeCell ref="C77:L77"/>
    <mergeCell ref="C78:L78"/>
    <mergeCell ref="C79:L79"/>
    <mergeCell ref="C80:L80"/>
    <mergeCell ref="C63:L63"/>
    <mergeCell ref="C64:L64"/>
    <mergeCell ref="C65:L65"/>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B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2"/>
  <dataValidations xWindow="284" yWindow="818" count="2">
    <dataValidation type="textLength" operator="equal" allowBlank="1" showInputMessage="1" showErrorMessage="1" error="桁数が正しくありません。10桁の事業所番号を入力してください。" prompt="10桁の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pageSetup paperSize="9" scale="44"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【参考】数式用!$A$5:$A$37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50"/>
  <sheetViews>
    <sheetView tabSelected="1" view="pageBreakPreview" zoomScaleNormal="120" zoomScaleSheetLayoutView="100" zoomScalePageLayoutView="64" workbookViewId="0">
      <selection activeCell="AQ18" sqref="AQ18"/>
    </sheetView>
  </sheetViews>
  <sheetFormatPr defaultColWidth="9" defaultRowHeight="13.5"/>
  <cols>
    <col min="1" max="1" width="2.125" style="87" customWidth="1"/>
    <col min="2" max="2" width="3.125" style="87" customWidth="1"/>
    <col min="3" max="7" width="2.625" style="87" customWidth="1"/>
    <col min="8" max="36" width="2.5" style="87" customWidth="1"/>
    <col min="37" max="37" width="2.875" style="87" customWidth="1"/>
    <col min="38" max="38" width="2.5" style="87" customWidth="1"/>
    <col min="39" max="39" width="6.875" style="87" customWidth="1"/>
    <col min="40" max="43" width="5.375" style="87" customWidth="1"/>
    <col min="44" max="44" width="7.375" style="87" customWidth="1"/>
    <col min="45" max="48" width="5.375" style="87" customWidth="1"/>
    <col min="49" max="51" width="5.5" style="87" customWidth="1"/>
    <col min="52" max="52" width="5.875" style="87" customWidth="1"/>
    <col min="53" max="53" width="6" style="87" customWidth="1"/>
    <col min="54" max="54" width="5.625" style="87" customWidth="1"/>
    <col min="55" max="63" width="4.125" style="87" customWidth="1"/>
    <col min="64" max="65" width="9" style="87"/>
    <col min="66" max="66" width="9" style="87" customWidth="1"/>
    <col min="67" max="16384" width="9" style="87"/>
  </cols>
  <sheetData>
    <row r="1" spans="1:39" ht="18.75" customHeight="1">
      <c r="A1" s="84"/>
      <c r="B1" s="397" t="s">
        <v>2055</v>
      </c>
      <c r="C1" s="86"/>
      <c r="D1" s="86"/>
      <c r="E1" s="86"/>
      <c r="F1" s="86"/>
      <c r="G1" s="86"/>
      <c r="H1" s="86"/>
      <c r="I1" s="86"/>
      <c r="J1" s="86"/>
      <c r="K1" s="86"/>
      <c r="L1" s="86"/>
      <c r="M1" s="86"/>
      <c r="N1" s="86"/>
      <c r="O1" s="86"/>
      <c r="P1" s="86"/>
      <c r="Q1" s="86"/>
      <c r="R1" s="86"/>
      <c r="S1" s="86"/>
      <c r="T1" s="86"/>
      <c r="U1" s="86"/>
      <c r="V1" s="86"/>
      <c r="W1" s="86"/>
      <c r="X1" s="86"/>
      <c r="Y1" s="86"/>
      <c r="Z1" s="949" t="s">
        <v>47</v>
      </c>
      <c r="AA1" s="949"/>
      <c r="AB1" s="949"/>
      <c r="AC1" s="949"/>
      <c r="AD1" s="949" t="str">
        <f>IF(基本情報入力シート!C33="","",基本情報入力シート!C33)</f>
        <v/>
      </c>
      <c r="AE1" s="949"/>
      <c r="AF1" s="949"/>
      <c r="AG1" s="949"/>
      <c r="AH1" s="949"/>
      <c r="AI1" s="949"/>
      <c r="AJ1" s="949"/>
      <c r="AK1" s="949"/>
      <c r="AL1" s="84"/>
    </row>
    <row r="2" spans="1:39" ht="10.5" customHeight="1">
      <c r="A2" s="84"/>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4"/>
    </row>
    <row r="3" spans="1:39" ht="24" customHeight="1">
      <c r="A3" s="84"/>
      <c r="B3" s="966" t="s">
        <v>2316</v>
      </c>
      <c r="C3" s="966"/>
      <c r="D3" s="966"/>
      <c r="E3" s="966"/>
      <c r="F3" s="966"/>
      <c r="G3" s="966"/>
      <c r="H3" s="966"/>
      <c r="I3" s="966"/>
      <c r="J3" s="966"/>
      <c r="K3" s="966"/>
      <c r="L3" s="966"/>
      <c r="M3" s="966"/>
      <c r="N3" s="966"/>
      <c r="O3" s="966"/>
      <c r="P3" s="966"/>
      <c r="Q3" s="966"/>
      <c r="R3" s="966"/>
      <c r="S3" s="966"/>
      <c r="T3" s="966"/>
      <c r="U3" s="966"/>
      <c r="V3" s="966"/>
      <c r="W3" s="966"/>
      <c r="X3" s="966"/>
      <c r="Y3" s="966"/>
      <c r="Z3" s="966"/>
      <c r="AA3" s="966"/>
      <c r="AB3" s="966"/>
      <c r="AC3" s="966"/>
      <c r="AD3" s="966"/>
      <c r="AE3" s="966"/>
      <c r="AF3" s="966"/>
      <c r="AG3" s="966"/>
      <c r="AH3" s="966"/>
      <c r="AI3" s="966"/>
      <c r="AJ3" s="966"/>
      <c r="AK3" s="966"/>
      <c r="AL3" s="88"/>
      <c r="AM3" s="89"/>
    </row>
    <row r="4" spans="1:39" ht="9" customHeight="1">
      <c r="A4" s="84"/>
      <c r="B4" s="90"/>
      <c r="C4" s="91"/>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4"/>
    </row>
    <row r="5" spans="1:39" ht="19.5" customHeight="1">
      <c r="A5" s="84"/>
      <c r="B5" s="92" t="s">
        <v>1986</v>
      </c>
      <c r="C5" s="92"/>
      <c r="D5" s="92"/>
      <c r="E5" s="92"/>
      <c r="F5" s="92"/>
      <c r="G5" s="92"/>
      <c r="H5" s="92"/>
      <c r="I5" s="92"/>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84"/>
    </row>
    <row r="6" spans="1:39" s="95" customFormat="1" ht="13.5" customHeight="1">
      <c r="A6" s="94"/>
      <c r="B6" s="954" t="s">
        <v>63</v>
      </c>
      <c r="C6" s="955"/>
      <c r="D6" s="955"/>
      <c r="E6" s="955"/>
      <c r="F6" s="955"/>
      <c r="G6" s="956"/>
      <c r="H6" s="957" t="str">
        <f>IF(基本情報入力シート!M37="","",基本情報入力シート!M37)</f>
        <v/>
      </c>
      <c r="I6" s="957"/>
      <c r="J6" s="957"/>
      <c r="K6" s="957"/>
      <c r="L6" s="957"/>
      <c r="M6" s="957"/>
      <c r="N6" s="957"/>
      <c r="O6" s="957"/>
      <c r="P6" s="957"/>
      <c r="Q6" s="957"/>
      <c r="R6" s="957"/>
      <c r="S6" s="957"/>
      <c r="T6" s="957"/>
      <c r="U6" s="957"/>
      <c r="V6" s="957"/>
      <c r="W6" s="957"/>
      <c r="X6" s="957"/>
      <c r="Y6" s="957"/>
      <c r="Z6" s="957"/>
      <c r="AA6" s="957"/>
      <c r="AB6" s="957"/>
      <c r="AC6" s="957"/>
      <c r="AD6" s="957"/>
      <c r="AE6" s="957"/>
      <c r="AF6" s="957"/>
      <c r="AG6" s="957"/>
      <c r="AH6" s="957"/>
      <c r="AI6" s="957"/>
      <c r="AJ6" s="957"/>
      <c r="AK6" s="958"/>
      <c r="AL6" s="94"/>
    </row>
    <row r="7" spans="1:39" s="95" customFormat="1" ht="25.5" customHeight="1">
      <c r="A7" s="94"/>
      <c r="B7" s="961" t="s">
        <v>62</v>
      </c>
      <c r="C7" s="962"/>
      <c r="D7" s="962"/>
      <c r="E7" s="962"/>
      <c r="F7" s="962"/>
      <c r="G7" s="963"/>
      <c r="H7" s="959" t="str">
        <f>IF(基本情報入力シート!M38="","",基本情報入力シート!M38)</f>
        <v/>
      </c>
      <c r="I7" s="959"/>
      <c r="J7" s="959"/>
      <c r="K7" s="959"/>
      <c r="L7" s="959"/>
      <c r="M7" s="959"/>
      <c r="N7" s="959"/>
      <c r="O7" s="959"/>
      <c r="P7" s="959"/>
      <c r="Q7" s="959"/>
      <c r="R7" s="959"/>
      <c r="S7" s="959"/>
      <c r="T7" s="959"/>
      <c r="U7" s="959"/>
      <c r="V7" s="959"/>
      <c r="W7" s="959"/>
      <c r="X7" s="959"/>
      <c r="Y7" s="959"/>
      <c r="Z7" s="959"/>
      <c r="AA7" s="959"/>
      <c r="AB7" s="959"/>
      <c r="AC7" s="959"/>
      <c r="AD7" s="959"/>
      <c r="AE7" s="959"/>
      <c r="AF7" s="959"/>
      <c r="AG7" s="959"/>
      <c r="AH7" s="959"/>
      <c r="AI7" s="959"/>
      <c r="AJ7" s="959"/>
      <c r="AK7" s="960"/>
      <c r="AL7" s="94"/>
    </row>
    <row r="8" spans="1:39" s="95" customFormat="1" ht="12.75" customHeight="1">
      <c r="A8" s="94"/>
      <c r="B8" s="990" t="s">
        <v>66</v>
      </c>
      <c r="C8" s="991"/>
      <c r="D8" s="991"/>
      <c r="E8" s="991"/>
      <c r="F8" s="991"/>
      <c r="G8" s="992"/>
      <c r="H8" s="96" t="s">
        <v>6</v>
      </c>
      <c r="I8" s="968" t="str">
        <f>IF(基本情報入力シート!AD33="－","",基本情報入力シート!AD33)</f>
        <v/>
      </c>
      <c r="J8" s="968"/>
      <c r="K8" s="968"/>
      <c r="L8" s="968"/>
      <c r="M8" s="968"/>
      <c r="N8" s="97"/>
      <c r="O8" s="98"/>
      <c r="P8" s="98"/>
      <c r="Q8" s="98"/>
      <c r="R8" s="98"/>
      <c r="S8" s="98"/>
      <c r="T8" s="98"/>
      <c r="U8" s="98"/>
      <c r="V8" s="98"/>
      <c r="W8" s="98"/>
      <c r="X8" s="98"/>
      <c r="Y8" s="98"/>
      <c r="Z8" s="98"/>
      <c r="AA8" s="98"/>
      <c r="AB8" s="98"/>
      <c r="AC8" s="98"/>
      <c r="AD8" s="98"/>
      <c r="AE8" s="98"/>
      <c r="AF8" s="98"/>
      <c r="AG8" s="98"/>
      <c r="AH8" s="98"/>
      <c r="AI8" s="98"/>
      <c r="AJ8" s="98"/>
      <c r="AK8" s="99"/>
      <c r="AL8" s="94"/>
    </row>
    <row r="9" spans="1:39" s="95" customFormat="1" ht="16.5" customHeight="1">
      <c r="A9" s="94"/>
      <c r="B9" s="969"/>
      <c r="C9" s="970"/>
      <c r="D9" s="970"/>
      <c r="E9" s="970"/>
      <c r="F9" s="970"/>
      <c r="G9" s="971"/>
      <c r="H9" s="986" t="str">
        <f>IF(基本情報入力シート!M40="","",基本情報入力シート!M40)</f>
        <v/>
      </c>
      <c r="I9" s="987"/>
      <c r="J9" s="987"/>
      <c r="K9" s="987"/>
      <c r="L9" s="987"/>
      <c r="M9" s="987"/>
      <c r="N9" s="987"/>
      <c r="O9" s="987"/>
      <c r="P9" s="987"/>
      <c r="Q9" s="987"/>
      <c r="R9" s="987"/>
      <c r="S9" s="987"/>
      <c r="T9" s="987"/>
      <c r="U9" s="987"/>
      <c r="V9" s="987"/>
      <c r="W9" s="987"/>
      <c r="X9" s="987"/>
      <c r="Y9" s="987"/>
      <c r="Z9" s="987"/>
      <c r="AA9" s="987"/>
      <c r="AB9" s="987"/>
      <c r="AC9" s="987"/>
      <c r="AD9" s="987"/>
      <c r="AE9" s="987"/>
      <c r="AF9" s="987"/>
      <c r="AG9" s="987"/>
      <c r="AH9" s="987"/>
      <c r="AI9" s="987"/>
      <c r="AJ9" s="987"/>
      <c r="AK9" s="988"/>
      <c r="AL9" s="94"/>
    </row>
    <row r="10" spans="1:39" s="95" customFormat="1" ht="16.5" customHeight="1">
      <c r="A10" s="94"/>
      <c r="B10" s="969"/>
      <c r="C10" s="970"/>
      <c r="D10" s="970"/>
      <c r="E10" s="970"/>
      <c r="F10" s="970"/>
      <c r="G10" s="971"/>
      <c r="H10" s="989" t="str">
        <f>IF(基本情報入力シート!M41="","",基本情報入力シート!M41)</f>
        <v/>
      </c>
      <c r="I10" s="975"/>
      <c r="J10" s="975"/>
      <c r="K10" s="975"/>
      <c r="L10" s="975"/>
      <c r="M10" s="975"/>
      <c r="N10" s="975"/>
      <c r="O10" s="975"/>
      <c r="P10" s="975"/>
      <c r="Q10" s="975"/>
      <c r="R10" s="975"/>
      <c r="S10" s="975"/>
      <c r="T10" s="975"/>
      <c r="U10" s="975"/>
      <c r="V10" s="975"/>
      <c r="W10" s="975"/>
      <c r="X10" s="975"/>
      <c r="Y10" s="975"/>
      <c r="Z10" s="975"/>
      <c r="AA10" s="975"/>
      <c r="AB10" s="975"/>
      <c r="AC10" s="975"/>
      <c r="AD10" s="975"/>
      <c r="AE10" s="975"/>
      <c r="AF10" s="975"/>
      <c r="AG10" s="975"/>
      <c r="AH10" s="975"/>
      <c r="AI10" s="975"/>
      <c r="AJ10" s="975"/>
      <c r="AK10" s="976"/>
      <c r="AL10" s="94"/>
    </row>
    <row r="11" spans="1:39" s="95" customFormat="1" ht="13.5" customHeight="1">
      <c r="A11" s="94"/>
      <c r="B11" s="993" t="s">
        <v>63</v>
      </c>
      <c r="C11" s="994"/>
      <c r="D11" s="994"/>
      <c r="E11" s="994"/>
      <c r="F11" s="994"/>
      <c r="G11" s="995"/>
      <c r="H11" s="957" t="str">
        <f>IF(基本情報入力シート!M44="","",基本情報入力シート!M44)</f>
        <v/>
      </c>
      <c r="I11" s="957"/>
      <c r="J11" s="957"/>
      <c r="K11" s="957"/>
      <c r="L11" s="957"/>
      <c r="M11" s="957"/>
      <c r="N11" s="957"/>
      <c r="O11" s="957"/>
      <c r="P11" s="957"/>
      <c r="Q11" s="957"/>
      <c r="R11" s="957"/>
      <c r="S11" s="957"/>
      <c r="T11" s="957"/>
      <c r="U11" s="957"/>
      <c r="V11" s="957"/>
      <c r="W11" s="957"/>
      <c r="X11" s="957"/>
      <c r="Y11" s="957"/>
      <c r="Z11" s="957"/>
      <c r="AA11" s="957"/>
      <c r="AB11" s="957"/>
      <c r="AC11" s="957"/>
      <c r="AD11" s="957"/>
      <c r="AE11" s="957"/>
      <c r="AF11" s="957"/>
      <c r="AG11" s="957"/>
      <c r="AH11" s="957"/>
      <c r="AI11" s="957"/>
      <c r="AJ11" s="957"/>
      <c r="AK11" s="958"/>
      <c r="AL11" s="94"/>
    </row>
    <row r="12" spans="1:39" s="95" customFormat="1" ht="22.5" customHeight="1">
      <c r="A12" s="94"/>
      <c r="B12" s="969" t="s">
        <v>61</v>
      </c>
      <c r="C12" s="970"/>
      <c r="D12" s="970"/>
      <c r="E12" s="970"/>
      <c r="F12" s="970"/>
      <c r="G12" s="971"/>
      <c r="H12" s="975" t="str">
        <f>IF(基本情報入力シート!M45="","",基本情報入力シート!M45)</f>
        <v/>
      </c>
      <c r="I12" s="975"/>
      <c r="J12" s="975"/>
      <c r="K12" s="975"/>
      <c r="L12" s="975"/>
      <c r="M12" s="975"/>
      <c r="N12" s="975"/>
      <c r="O12" s="975"/>
      <c r="P12" s="975"/>
      <c r="Q12" s="975"/>
      <c r="R12" s="975"/>
      <c r="S12" s="975"/>
      <c r="T12" s="975"/>
      <c r="U12" s="975"/>
      <c r="V12" s="975"/>
      <c r="W12" s="975"/>
      <c r="X12" s="975"/>
      <c r="Y12" s="975"/>
      <c r="Z12" s="975"/>
      <c r="AA12" s="975"/>
      <c r="AB12" s="975"/>
      <c r="AC12" s="975"/>
      <c r="AD12" s="975"/>
      <c r="AE12" s="975"/>
      <c r="AF12" s="975"/>
      <c r="AG12" s="975"/>
      <c r="AH12" s="975"/>
      <c r="AI12" s="975"/>
      <c r="AJ12" s="975"/>
      <c r="AK12" s="976"/>
      <c r="AL12" s="94"/>
    </row>
    <row r="13" spans="1:39" s="95" customFormat="1" ht="18.75" customHeight="1">
      <c r="A13" s="94"/>
      <c r="B13" s="972" t="s">
        <v>65</v>
      </c>
      <c r="C13" s="972"/>
      <c r="D13" s="972"/>
      <c r="E13" s="972"/>
      <c r="F13" s="972"/>
      <c r="G13" s="972"/>
      <c r="H13" s="996" t="s">
        <v>0</v>
      </c>
      <c r="I13" s="972"/>
      <c r="J13" s="972"/>
      <c r="K13" s="972"/>
      <c r="L13" s="1001" t="str">
        <f>IF(基本情報入力シート!M46="","",基本情報入力シート!M46)</f>
        <v/>
      </c>
      <c r="M13" s="1002"/>
      <c r="N13" s="1002"/>
      <c r="O13" s="1002"/>
      <c r="P13" s="1002"/>
      <c r="Q13" s="1002"/>
      <c r="R13" s="1002"/>
      <c r="S13" s="1002"/>
      <c r="T13" s="1002"/>
      <c r="U13" s="1003"/>
      <c r="V13" s="1004" t="s">
        <v>64</v>
      </c>
      <c r="W13" s="1005"/>
      <c r="X13" s="1005"/>
      <c r="Y13" s="996"/>
      <c r="Z13" s="1001" t="str">
        <f>IF(基本情報入力シート!M47="","",基本情報入力シート!M47)</f>
        <v/>
      </c>
      <c r="AA13" s="1002"/>
      <c r="AB13" s="1002"/>
      <c r="AC13" s="1002"/>
      <c r="AD13" s="1002"/>
      <c r="AE13" s="1002"/>
      <c r="AF13" s="1002"/>
      <c r="AG13" s="1002"/>
      <c r="AH13" s="1002"/>
      <c r="AI13" s="1002"/>
      <c r="AJ13" s="1002"/>
      <c r="AK13" s="1003"/>
      <c r="AL13" s="94"/>
    </row>
    <row r="14" spans="1:39" ht="7.5" customHeight="1">
      <c r="A14" s="84"/>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4"/>
    </row>
    <row r="15" spans="1:39" ht="18" customHeight="1">
      <c r="A15" s="84"/>
      <c r="B15" s="100" t="s">
        <v>1985</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84"/>
    </row>
    <row r="16" spans="1:39" ht="18.75" customHeight="1">
      <c r="A16" s="84"/>
      <c r="B16" s="102" t="s">
        <v>131</v>
      </c>
      <c r="C16" s="103"/>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4"/>
    </row>
    <row r="17" spans="1:51" ht="18.75" customHeight="1">
      <c r="B17" s="977" t="s">
        <v>2073</v>
      </c>
      <c r="C17" s="978"/>
      <c r="D17" s="978"/>
      <c r="E17" s="978"/>
      <c r="F17" s="978"/>
      <c r="G17" s="978"/>
      <c r="H17" s="978"/>
      <c r="I17" s="978"/>
      <c r="J17" s="978"/>
      <c r="K17" s="978"/>
      <c r="L17" s="978"/>
      <c r="M17" s="978"/>
      <c r="N17" s="978"/>
      <c r="O17" s="978"/>
      <c r="P17" s="978"/>
      <c r="Q17" s="978"/>
      <c r="R17" s="978"/>
      <c r="S17" s="978"/>
      <c r="T17" s="978"/>
      <c r="U17" s="978"/>
      <c r="V17" s="978"/>
      <c r="W17" s="979"/>
      <c r="X17" s="86"/>
      <c r="Y17" s="86"/>
      <c r="Z17" s="86"/>
      <c r="AA17" s="86"/>
      <c r="AB17" s="86"/>
      <c r="AC17" s="86"/>
      <c r="AD17" s="86"/>
      <c r="AE17" s="86"/>
      <c r="AF17" s="86"/>
      <c r="AG17" s="86"/>
      <c r="AH17" s="86"/>
      <c r="AI17" s="86"/>
      <c r="AJ17" s="86"/>
      <c r="AK17" s="86"/>
      <c r="AL17" s="84"/>
    </row>
    <row r="18" spans="1:51" ht="26.25" customHeight="1">
      <c r="A18" s="84"/>
      <c r="B18" s="104" t="s">
        <v>8</v>
      </c>
      <c r="C18" s="974" t="s">
        <v>2054</v>
      </c>
      <c r="D18" s="974"/>
      <c r="E18" s="974"/>
      <c r="F18" s="974"/>
      <c r="G18" s="974"/>
      <c r="H18" s="974"/>
      <c r="I18" s="974"/>
      <c r="J18" s="974"/>
      <c r="K18" s="974"/>
      <c r="L18" s="974"/>
      <c r="M18" s="974"/>
      <c r="N18" s="974"/>
      <c r="O18" s="974"/>
      <c r="P18" s="997"/>
      <c r="Q18" s="951">
        <f>SUM('別紙様式2-2（４・５月分）'!K5,'別紙様式2-2（４・５月分）'!K6,'別紙様式2-2（４・５月分）'!K7,'別紙様式2-3（６月以降分）'!L5,'別紙様式2-4（年度内の区分変更がある場合に記入）'!L5)</f>
        <v>0</v>
      </c>
      <c r="R18" s="952"/>
      <c r="S18" s="952"/>
      <c r="T18" s="952"/>
      <c r="U18" s="952"/>
      <c r="V18" s="953"/>
      <c r="W18" s="105" t="s">
        <v>1</v>
      </c>
      <c r="X18" s="84"/>
      <c r="Y18" s="84"/>
      <c r="Z18" s="86"/>
      <c r="AA18" s="86"/>
      <c r="AB18" s="86"/>
      <c r="AC18" s="86"/>
      <c r="AD18" s="84"/>
      <c r="AE18" s="84"/>
      <c r="AF18" s="84"/>
      <c r="AG18" s="84"/>
      <c r="AH18" s="84"/>
      <c r="AI18" s="84"/>
      <c r="AJ18" s="84"/>
      <c r="AK18" s="84"/>
      <c r="AL18" s="84"/>
    </row>
    <row r="19" spans="1:51" ht="26.25" customHeight="1" thickBot="1">
      <c r="A19" s="84"/>
      <c r="B19" s="106"/>
      <c r="C19" s="107" t="s">
        <v>2069</v>
      </c>
      <c r="D19" s="973" t="s">
        <v>2072</v>
      </c>
      <c r="E19" s="973"/>
      <c r="F19" s="973"/>
      <c r="G19" s="973"/>
      <c r="H19" s="973"/>
      <c r="I19" s="973"/>
      <c r="J19" s="973"/>
      <c r="K19" s="973"/>
      <c r="L19" s="973"/>
      <c r="M19" s="973"/>
      <c r="N19" s="973"/>
      <c r="O19" s="973"/>
      <c r="P19" s="982"/>
      <c r="Q19" s="951">
        <f>SUM('別紙様式2-2（４・５月分）'!K9,'別紙様式2-3（６月以降分）'!L8,'別紙様式2-4（年度内の区分変更がある場合に記入）'!L8)</f>
        <v>0</v>
      </c>
      <c r="R19" s="952"/>
      <c r="S19" s="952"/>
      <c r="T19" s="952"/>
      <c r="U19" s="952"/>
      <c r="V19" s="953"/>
      <c r="W19" s="105" t="s">
        <v>1</v>
      </c>
      <c r="X19" s="84"/>
      <c r="Y19" s="84"/>
      <c r="Z19" s="86"/>
      <c r="AA19" s="86"/>
      <c r="AB19" s="84"/>
      <c r="AC19" s="84"/>
      <c r="AD19" s="84"/>
      <c r="AE19" s="84"/>
      <c r="AF19" s="84"/>
      <c r="AG19" s="84"/>
      <c r="AH19" s="84"/>
      <c r="AI19" s="84"/>
      <c r="AJ19" s="84"/>
      <c r="AK19" s="84"/>
      <c r="AL19" s="84"/>
    </row>
    <row r="20" spans="1:51" ht="30" customHeight="1" thickBot="1">
      <c r="A20" s="84"/>
      <c r="B20" s="108"/>
      <c r="C20" s="109"/>
      <c r="D20" s="110" t="s">
        <v>2071</v>
      </c>
      <c r="E20" s="973" t="s">
        <v>2070</v>
      </c>
      <c r="F20" s="973"/>
      <c r="G20" s="973"/>
      <c r="H20" s="973"/>
      <c r="I20" s="973"/>
      <c r="J20" s="973"/>
      <c r="K20" s="973"/>
      <c r="L20" s="973"/>
      <c r="M20" s="973"/>
      <c r="N20" s="973"/>
      <c r="O20" s="973"/>
      <c r="P20" s="1006"/>
      <c r="Q20" s="983"/>
      <c r="R20" s="984"/>
      <c r="S20" s="984"/>
      <c r="T20" s="984"/>
      <c r="U20" s="984"/>
      <c r="V20" s="985"/>
      <c r="W20" s="111" t="s">
        <v>1</v>
      </c>
      <c r="X20" s="86" t="s">
        <v>118</v>
      </c>
      <c r="Y20" s="112" t="str">
        <f>IF(Q20&gt;Q19,"×","")</f>
        <v/>
      </c>
      <c r="Z20" s="84"/>
      <c r="AA20" s="84"/>
      <c r="AB20" s="84"/>
      <c r="AC20" s="84"/>
      <c r="AD20" s="84"/>
      <c r="AE20" s="84"/>
      <c r="AF20" s="84"/>
      <c r="AG20" s="84"/>
      <c r="AH20" s="84"/>
      <c r="AI20" s="84"/>
      <c r="AJ20" s="84"/>
      <c r="AK20" s="84"/>
      <c r="AL20" s="84"/>
      <c r="AM20" s="946" t="s">
        <v>2103</v>
      </c>
      <c r="AN20" s="947"/>
      <c r="AO20" s="947"/>
      <c r="AP20" s="947"/>
      <c r="AQ20" s="947"/>
      <c r="AR20" s="947"/>
      <c r="AS20" s="947"/>
      <c r="AT20" s="947"/>
      <c r="AU20" s="947"/>
      <c r="AV20" s="947"/>
      <c r="AW20" s="947"/>
      <c r="AX20" s="947"/>
      <c r="AY20" s="948"/>
    </row>
    <row r="21" spans="1:51" ht="28.5" customHeight="1" thickBot="1">
      <c r="A21" s="84"/>
      <c r="B21" s="113" t="s">
        <v>9</v>
      </c>
      <c r="C21" s="973" t="s">
        <v>2120</v>
      </c>
      <c r="D21" s="974"/>
      <c r="E21" s="974"/>
      <c r="F21" s="974"/>
      <c r="G21" s="974"/>
      <c r="H21" s="974"/>
      <c r="I21" s="974"/>
      <c r="J21" s="974"/>
      <c r="K21" s="974"/>
      <c r="L21" s="974"/>
      <c r="M21" s="974"/>
      <c r="N21" s="974"/>
      <c r="O21" s="974"/>
      <c r="P21" s="974"/>
      <c r="Q21" s="951">
        <f>Q18-Q20</f>
        <v>0</v>
      </c>
      <c r="R21" s="952"/>
      <c r="S21" s="952"/>
      <c r="T21" s="952"/>
      <c r="U21" s="952"/>
      <c r="V21" s="953"/>
      <c r="W21" s="114" t="s">
        <v>1</v>
      </c>
      <c r="X21" s="86" t="s">
        <v>167</v>
      </c>
      <c r="Y21" s="1042" t="str">
        <f>IFERROR(IF(Q22&gt;=Q21,"○","×"),"")</f>
        <v>○</v>
      </c>
      <c r="Z21" s="84"/>
      <c r="AA21" s="84"/>
      <c r="AB21" s="84"/>
      <c r="AC21" s="84"/>
      <c r="AD21" s="84"/>
      <c r="AE21" s="84"/>
      <c r="AF21" s="84"/>
      <c r="AG21" s="84"/>
      <c r="AH21" s="84"/>
      <c r="AI21" s="84"/>
      <c r="AJ21" s="84"/>
      <c r="AK21" s="84"/>
      <c r="AL21" s="84"/>
      <c r="AM21" s="894" t="s">
        <v>2180</v>
      </c>
      <c r="AN21" s="895"/>
      <c r="AO21" s="895"/>
      <c r="AP21" s="895"/>
      <c r="AQ21" s="895"/>
      <c r="AR21" s="895"/>
      <c r="AS21" s="895"/>
      <c r="AT21" s="895"/>
      <c r="AU21" s="895"/>
      <c r="AV21" s="895"/>
      <c r="AW21" s="895"/>
      <c r="AX21" s="895"/>
      <c r="AY21" s="896"/>
    </row>
    <row r="22" spans="1:51" ht="30" customHeight="1" thickBot="1">
      <c r="A22" s="84"/>
      <c r="B22" s="113" t="s">
        <v>89</v>
      </c>
      <c r="C22" s="973" t="s">
        <v>2076</v>
      </c>
      <c r="D22" s="973"/>
      <c r="E22" s="973"/>
      <c r="F22" s="973"/>
      <c r="G22" s="973"/>
      <c r="H22" s="973"/>
      <c r="I22" s="973"/>
      <c r="J22" s="973"/>
      <c r="K22" s="973"/>
      <c r="L22" s="973"/>
      <c r="M22" s="973"/>
      <c r="N22" s="973"/>
      <c r="O22" s="973"/>
      <c r="P22" s="973"/>
      <c r="Q22" s="983"/>
      <c r="R22" s="984"/>
      <c r="S22" s="984"/>
      <c r="T22" s="984"/>
      <c r="U22" s="984"/>
      <c r="V22" s="985"/>
      <c r="W22" s="115" t="s">
        <v>1</v>
      </c>
      <c r="X22" s="86" t="s">
        <v>167</v>
      </c>
      <c r="Y22" s="1043"/>
      <c r="Z22" s="86"/>
      <c r="AA22" s="86"/>
      <c r="AB22" s="84"/>
      <c r="AC22" s="84"/>
      <c r="AD22" s="84"/>
      <c r="AE22" s="84"/>
      <c r="AF22" s="84"/>
      <c r="AG22" s="84"/>
      <c r="AH22" s="84"/>
      <c r="AI22" s="84"/>
      <c r="AJ22" s="84"/>
      <c r="AK22" s="84"/>
      <c r="AL22" s="84"/>
    </row>
    <row r="23" spans="1:51" ht="12.75" customHeight="1">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4"/>
      <c r="AC23" s="84"/>
      <c r="AD23" s="84"/>
      <c r="AE23" s="84"/>
      <c r="AF23" s="84"/>
      <c r="AG23" s="84"/>
      <c r="AH23" s="84"/>
      <c r="AI23" s="84"/>
      <c r="AJ23" s="84"/>
      <c r="AK23" s="84"/>
      <c r="AL23" s="84"/>
    </row>
    <row r="24" spans="1:51" ht="17.25" customHeight="1" thickBot="1">
      <c r="A24" s="84"/>
      <c r="B24" s="977" t="s">
        <v>2074</v>
      </c>
      <c r="C24" s="978"/>
      <c r="D24" s="978"/>
      <c r="E24" s="978"/>
      <c r="F24" s="978"/>
      <c r="G24" s="978"/>
      <c r="H24" s="978"/>
      <c r="I24" s="978"/>
      <c r="J24" s="978"/>
      <c r="K24" s="978"/>
      <c r="L24" s="978"/>
      <c r="M24" s="978"/>
      <c r="N24" s="978"/>
      <c r="O24" s="978"/>
      <c r="P24" s="978"/>
      <c r="Q24" s="1000"/>
      <c r="R24" s="1000"/>
      <c r="S24" s="1000"/>
      <c r="T24" s="1000"/>
      <c r="U24" s="1000"/>
      <c r="V24" s="1000"/>
      <c r="W24" s="979"/>
      <c r="X24" s="86"/>
      <c r="Y24" s="86"/>
      <c r="Z24" s="86"/>
      <c r="AA24" s="86"/>
      <c r="AB24" s="84"/>
      <c r="AC24" s="84"/>
      <c r="AD24" s="84"/>
      <c r="AE24" s="84"/>
      <c r="AF24" s="84"/>
      <c r="AG24" s="84"/>
      <c r="AH24" s="84"/>
      <c r="AI24" s="84"/>
      <c r="AJ24" s="84"/>
      <c r="AK24" s="84"/>
      <c r="AL24" s="84"/>
    </row>
    <row r="25" spans="1:51" ht="27" customHeight="1" thickBot="1">
      <c r="A25" s="84"/>
      <c r="B25" s="113" t="s">
        <v>1968</v>
      </c>
      <c r="C25" s="973" t="s">
        <v>2119</v>
      </c>
      <c r="D25" s="973"/>
      <c r="E25" s="973"/>
      <c r="F25" s="973"/>
      <c r="G25" s="973"/>
      <c r="H25" s="973"/>
      <c r="I25" s="973"/>
      <c r="J25" s="973"/>
      <c r="K25" s="973"/>
      <c r="L25" s="973"/>
      <c r="M25" s="973"/>
      <c r="N25" s="973"/>
      <c r="O25" s="973"/>
      <c r="P25" s="982"/>
      <c r="Q25" s="998">
        <f>Q19-Q20</f>
        <v>0</v>
      </c>
      <c r="R25" s="999"/>
      <c r="S25" s="999"/>
      <c r="T25" s="999"/>
      <c r="U25" s="999"/>
      <c r="V25" s="999"/>
      <c r="W25" s="105" t="s">
        <v>1</v>
      </c>
      <c r="X25" s="86" t="s">
        <v>118</v>
      </c>
      <c r="Y25" s="980" t="str">
        <f>IFERROR(IF(Q25&lt;=0,"",IF(Q26&gt;=Q25,"○","△")),"")</f>
        <v/>
      </c>
      <c r="Z25" s="86" t="s">
        <v>2065</v>
      </c>
      <c r="AA25" s="1042" t="str">
        <f>IFERROR(IF(Y25="△",IF(Q28&gt;=Q25,"○","△"),""),"")</f>
        <v/>
      </c>
      <c r="AB25" s="84"/>
      <c r="AC25" s="84"/>
      <c r="AD25" s="84"/>
      <c r="AE25" s="84"/>
      <c r="AF25" s="84"/>
      <c r="AG25" s="84"/>
      <c r="AH25" s="84"/>
      <c r="AI25" s="84"/>
      <c r="AJ25" s="84"/>
      <c r="AK25" s="84"/>
      <c r="AL25" s="84"/>
    </row>
    <row r="26" spans="1:51" ht="37.5" customHeight="1" thickBot="1">
      <c r="A26" s="84"/>
      <c r="B26" s="113" t="s">
        <v>2064</v>
      </c>
      <c r="C26" s="973" t="s">
        <v>2144</v>
      </c>
      <c r="D26" s="973"/>
      <c r="E26" s="973"/>
      <c r="F26" s="973"/>
      <c r="G26" s="973"/>
      <c r="H26" s="973"/>
      <c r="I26" s="973"/>
      <c r="J26" s="973"/>
      <c r="K26" s="973"/>
      <c r="L26" s="973"/>
      <c r="M26" s="973"/>
      <c r="N26" s="973"/>
      <c r="O26" s="973"/>
      <c r="P26" s="982"/>
      <c r="Q26" s="983"/>
      <c r="R26" s="984"/>
      <c r="S26" s="984"/>
      <c r="T26" s="984"/>
      <c r="U26" s="984"/>
      <c r="V26" s="985"/>
      <c r="W26" s="105" t="s">
        <v>1</v>
      </c>
      <c r="X26" s="86" t="s">
        <v>118</v>
      </c>
      <c r="Y26" s="981"/>
      <c r="Z26" s="86"/>
      <c r="AA26" s="1064"/>
      <c r="AB26" s="84"/>
      <c r="AC26" s="84"/>
      <c r="AD26" s="84"/>
      <c r="AE26" s="84"/>
      <c r="AF26" s="84"/>
      <c r="AG26" s="84"/>
      <c r="AH26" s="84"/>
      <c r="AI26" s="84"/>
      <c r="AJ26" s="84"/>
      <c r="AK26" s="84"/>
      <c r="AL26" s="84"/>
    </row>
    <row r="27" spans="1:51" ht="26.25" customHeight="1" thickBot="1">
      <c r="A27" s="84"/>
      <c r="B27" s="113" t="s">
        <v>2066</v>
      </c>
      <c r="C27" s="973" t="s">
        <v>2105</v>
      </c>
      <c r="D27" s="973"/>
      <c r="E27" s="973"/>
      <c r="F27" s="973"/>
      <c r="G27" s="973"/>
      <c r="H27" s="973"/>
      <c r="I27" s="973"/>
      <c r="J27" s="973"/>
      <c r="K27" s="973"/>
      <c r="L27" s="973"/>
      <c r="M27" s="973"/>
      <c r="N27" s="973"/>
      <c r="O27" s="973"/>
      <c r="P27" s="982"/>
      <c r="Q27" s="983"/>
      <c r="R27" s="984"/>
      <c r="S27" s="984"/>
      <c r="T27" s="984"/>
      <c r="U27" s="984"/>
      <c r="V27" s="985"/>
      <c r="W27" s="105" t="s">
        <v>1</v>
      </c>
      <c r="X27" s="86"/>
      <c r="Y27" s="86"/>
      <c r="Z27" s="86"/>
      <c r="AA27" s="1064"/>
      <c r="AB27" s="84"/>
      <c r="AC27" s="84"/>
      <c r="AD27" s="84"/>
      <c r="AE27" s="84"/>
      <c r="AF27" s="84"/>
      <c r="AG27" s="84"/>
      <c r="AH27" s="84"/>
      <c r="AI27" s="84"/>
      <c r="AJ27" s="84"/>
      <c r="AK27" s="84"/>
      <c r="AL27" s="84"/>
      <c r="AM27" s="769" t="s">
        <v>2203</v>
      </c>
      <c r="AN27" s="770"/>
      <c r="AO27" s="770"/>
      <c r="AP27" s="770"/>
      <c r="AQ27" s="770"/>
      <c r="AR27" s="770"/>
      <c r="AS27" s="770"/>
      <c r="AT27" s="770"/>
      <c r="AU27" s="770"/>
      <c r="AV27" s="770"/>
      <c r="AW27" s="770"/>
      <c r="AX27" s="770"/>
      <c r="AY27" s="771"/>
    </row>
    <row r="28" spans="1:51" ht="16.5" customHeight="1" thickBot="1">
      <c r="A28" s="84"/>
      <c r="B28" s="113" t="s">
        <v>2075</v>
      </c>
      <c r="C28" s="973" t="s">
        <v>2118</v>
      </c>
      <c r="D28" s="973"/>
      <c r="E28" s="973"/>
      <c r="F28" s="973"/>
      <c r="G28" s="973"/>
      <c r="H28" s="973"/>
      <c r="I28" s="973"/>
      <c r="J28" s="973"/>
      <c r="K28" s="973"/>
      <c r="L28" s="973"/>
      <c r="M28" s="973"/>
      <c r="N28" s="973"/>
      <c r="O28" s="973"/>
      <c r="P28" s="982"/>
      <c r="Q28" s="1061">
        <f>Q26+Q27</f>
        <v>0</v>
      </c>
      <c r="R28" s="1062"/>
      <c r="S28" s="1062"/>
      <c r="T28" s="1062"/>
      <c r="U28" s="1062"/>
      <c r="V28" s="1063"/>
      <c r="W28" s="105" t="s">
        <v>1</v>
      </c>
      <c r="X28" s="84"/>
      <c r="Y28" s="84"/>
      <c r="Z28" s="84" t="s">
        <v>2065</v>
      </c>
      <c r="AA28" s="1043"/>
      <c r="AB28" s="84"/>
      <c r="AC28" s="84"/>
      <c r="AD28" s="84"/>
      <c r="AE28" s="84"/>
      <c r="AF28" s="84"/>
      <c r="AG28" s="84"/>
      <c r="AH28" s="84"/>
      <c r="AI28" s="84"/>
      <c r="AJ28" s="84"/>
      <c r="AK28" s="84"/>
      <c r="AL28" s="84"/>
      <c r="AM28" s="772"/>
      <c r="AN28" s="773"/>
      <c r="AO28" s="773"/>
      <c r="AP28" s="773"/>
      <c r="AQ28" s="773"/>
      <c r="AR28" s="773"/>
      <c r="AS28" s="773"/>
      <c r="AT28" s="773"/>
      <c r="AU28" s="773"/>
      <c r="AV28" s="773"/>
      <c r="AW28" s="773"/>
      <c r="AX28" s="773"/>
      <c r="AY28" s="774"/>
    </row>
    <row r="29" spans="1:51" ht="3.75" customHeight="1">
      <c r="A29" s="86"/>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U29" s="116"/>
      <c r="AV29" s="117"/>
    </row>
    <row r="30" spans="1:51" ht="16.5" customHeight="1">
      <c r="A30" s="118"/>
      <c r="B30" s="119" t="s">
        <v>40</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row>
    <row r="31" spans="1:51" ht="37.5" customHeight="1">
      <c r="A31" s="84"/>
      <c r="B31" s="120" t="s">
        <v>41</v>
      </c>
      <c r="C31" s="967" t="s">
        <v>2104</v>
      </c>
      <c r="D31" s="967"/>
      <c r="E31" s="967"/>
      <c r="F31" s="967"/>
      <c r="G31" s="967"/>
      <c r="H31" s="967"/>
      <c r="I31" s="967"/>
      <c r="J31" s="967"/>
      <c r="K31" s="967"/>
      <c r="L31" s="967"/>
      <c r="M31" s="967"/>
      <c r="N31" s="967"/>
      <c r="O31" s="967"/>
      <c r="P31" s="967"/>
      <c r="Q31" s="967"/>
      <c r="R31" s="967"/>
      <c r="S31" s="967"/>
      <c r="T31" s="967"/>
      <c r="U31" s="967"/>
      <c r="V31" s="967"/>
      <c r="W31" s="967"/>
      <c r="X31" s="967"/>
      <c r="Y31" s="967"/>
      <c r="Z31" s="967"/>
      <c r="AA31" s="967"/>
      <c r="AB31" s="967"/>
      <c r="AC31" s="967"/>
      <c r="AD31" s="967"/>
      <c r="AE31" s="967"/>
      <c r="AF31" s="967"/>
      <c r="AG31" s="967"/>
      <c r="AH31" s="967"/>
      <c r="AI31" s="967"/>
      <c r="AJ31" s="967"/>
      <c r="AK31" s="967"/>
      <c r="AL31" s="84"/>
    </row>
    <row r="32" spans="1:51" ht="48" customHeight="1">
      <c r="A32" s="84"/>
      <c r="B32" s="120" t="s">
        <v>41</v>
      </c>
      <c r="C32" s="967" t="s">
        <v>2317</v>
      </c>
      <c r="D32" s="967"/>
      <c r="E32" s="967"/>
      <c r="F32" s="967"/>
      <c r="G32" s="967"/>
      <c r="H32" s="967"/>
      <c r="I32" s="967"/>
      <c r="J32" s="967"/>
      <c r="K32" s="967"/>
      <c r="L32" s="967"/>
      <c r="M32" s="967"/>
      <c r="N32" s="967"/>
      <c r="O32" s="967"/>
      <c r="P32" s="967"/>
      <c r="Q32" s="967"/>
      <c r="R32" s="967"/>
      <c r="S32" s="967"/>
      <c r="T32" s="967"/>
      <c r="U32" s="967"/>
      <c r="V32" s="967"/>
      <c r="W32" s="967"/>
      <c r="X32" s="967"/>
      <c r="Y32" s="967"/>
      <c r="Z32" s="967"/>
      <c r="AA32" s="967"/>
      <c r="AB32" s="967"/>
      <c r="AC32" s="967"/>
      <c r="AD32" s="967"/>
      <c r="AE32" s="967"/>
      <c r="AF32" s="967"/>
      <c r="AG32" s="967"/>
      <c r="AH32" s="967"/>
      <c r="AI32" s="967"/>
      <c r="AJ32" s="967"/>
      <c r="AK32" s="967"/>
      <c r="AL32" s="84"/>
    </row>
    <row r="33" spans="1:51" ht="24.75" customHeight="1">
      <c r="A33" s="84"/>
      <c r="B33" s="120" t="s">
        <v>41</v>
      </c>
      <c r="C33" s="967" t="s">
        <v>2318</v>
      </c>
      <c r="D33" s="967"/>
      <c r="E33" s="967"/>
      <c r="F33" s="967"/>
      <c r="G33" s="967"/>
      <c r="H33" s="967"/>
      <c r="I33" s="967"/>
      <c r="J33" s="967"/>
      <c r="K33" s="967"/>
      <c r="L33" s="967"/>
      <c r="M33" s="967"/>
      <c r="N33" s="967"/>
      <c r="O33" s="967"/>
      <c r="P33" s="967"/>
      <c r="Q33" s="967"/>
      <c r="R33" s="967"/>
      <c r="S33" s="967"/>
      <c r="T33" s="967"/>
      <c r="U33" s="967"/>
      <c r="V33" s="967"/>
      <c r="W33" s="967"/>
      <c r="X33" s="967"/>
      <c r="Y33" s="967"/>
      <c r="Z33" s="967"/>
      <c r="AA33" s="967"/>
      <c r="AB33" s="967"/>
      <c r="AC33" s="967"/>
      <c r="AD33" s="967"/>
      <c r="AE33" s="967"/>
      <c r="AF33" s="967"/>
      <c r="AG33" s="967"/>
      <c r="AH33" s="967"/>
      <c r="AI33" s="967"/>
      <c r="AJ33" s="967"/>
      <c r="AK33" s="967"/>
      <c r="AL33" s="84"/>
    </row>
    <row r="34" spans="1:51" ht="35.25" customHeight="1">
      <c r="A34" s="84"/>
      <c r="B34" s="120" t="s">
        <v>41</v>
      </c>
      <c r="C34" s="967" t="s">
        <v>2319</v>
      </c>
      <c r="D34" s="967"/>
      <c r="E34" s="967"/>
      <c r="F34" s="967"/>
      <c r="G34" s="967"/>
      <c r="H34" s="967"/>
      <c r="I34" s="967"/>
      <c r="J34" s="967"/>
      <c r="K34" s="967"/>
      <c r="L34" s="967"/>
      <c r="M34" s="967"/>
      <c r="N34" s="967"/>
      <c r="O34" s="967"/>
      <c r="P34" s="967"/>
      <c r="Q34" s="967"/>
      <c r="R34" s="967"/>
      <c r="S34" s="967"/>
      <c r="T34" s="967"/>
      <c r="U34" s="967"/>
      <c r="V34" s="967"/>
      <c r="W34" s="967"/>
      <c r="X34" s="967"/>
      <c r="Y34" s="967"/>
      <c r="Z34" s="967"/>
      <c r="AA34" s="967"/>
      <c r="AB34" s="967"/>
      <c r="AC34" s="967"/>
      <c r="AD34" s="967"/>
      <c r="AE34" s="967"/>
      <c r="AF34" s="967"/>
      <c r="AG34" s="967"/>
      <c r="AH34" s="967"/>
      <c r="AI34" s="967"/>
      <c r="AJ34" s="967"/>
      <c r="AK34" s="967"/>
      <c r="AL34" s="84"/>
    </row>
    <row r="35" spans="1:51" ht="6.75" customHeight="1">
      <c r="A35" s="84"/>
      <c r="B35" s="121"/>
      <c r="C35" s="119"/>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row>
    <row r="36" spans="1:51" ht="18" customHeight="1" thickBot="1">
      <c r="A36" s="84"/>
      <c r="B36" s="102" t="s">
        <v>2095</v>
      </c>
      <c r="C36" s="103"/>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4"/>
      <c r="AM36" s="82" t="b">
        <v>0</v>
      </c>
      <c r="AW36" s="122"/>
    </row>
    <row r="37" spans="1:51" ht="18.75" customHeight="1" thickBot="1">
      <c r="A37" s="84"/>
      <c r="B37" s="928" t="b">
        <v>1</v>
      </c>
      <c r="C37" s="929"/>
      <c r="D37" s="964" t="s">
        <v>119</v>
      </c>
      <c r="E37" s="965"/>
      <c r="F37" s="965"/>
      <c r="G37" s="965"/>
      <c r="H37" s="965"/>
      <c r="I37" s="965"/>
      <c r="J37" s="965"/>
      <c r="K37" s="965"/>
      <c r="L37" s="965"/>
      <c r="M37" s="965"/>
      <c r="N37" s="965"/>
      <c r="O37" s="965"/>
      <c r="P37" s="965"/>
      <c r="Q37" s="965"/>
      <c r="R37" s="965"/>
      <c r="S37" s="965"/>
      <c r="T37" s="965"/>
      <c r="U37" s="965"/>
      <c r="V37" s="965"/>
      <c r="W37" s="965"/>
      <c r="X37" s="965"/>
      <c r="Y37" s="965"/>
      <c r="Z37" s="965"/>
      <c r="AA37" s="86" t="s">
        <v>118</v>
      </c>
      <c r="AB37" s="112" t="str">
        <f>IFERROR(IF(AM36=TRUE,"○","×"),"")</f>
        <v>×</v>
      </c>
      <c r="AC37" s="86"/>
      <c r="AD37" s="86"/>
      <c r="AE37" s="86"/>
      <c r="AF37" s="86"/>
      <c r="AG37" s="86"/>
      <c r="AH37" s="86"/>
      <c r="AI37" s="86"/>
      <c r="AJ37" s="86"/>
      <c r="AK37" s="86"/>
      <c r="AL37" s="84"/>
      <c r="AM37" s="894" t="s">
        <v>2091</v>
      </c>
      <c r="AN37" s="895"/>
      <c r="AO37" s="895"/>
      <c r="AP37" s="895"/>
      <c r="AQ37" s="895"/>
      <c r="AR37" s="895"/>
      <c r="AS37" s="895"/>
      <c r="AT37" s="895"/>
      <c r="AU37" s="895"/>
      <c r="AV37" s="895"/>
      <c r="AW37" s="895"/>
      <c r="AX37" s="895"/>
      <c r="AY37" s="896"/>
    </row>
    <row r="38" spans="1:51" ht="3.75" customHeight="1">
      <c r="A38" s="84"/>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4"/>
      <c r="AM38" s="123"/>
      <c r="AN38" s="123"/>
      <c r="AO38" s="123"/>
      <c r="AP38" s="123"/>
      <c r="AQ38" s="123"/>
      <c r="AR38" s="123"/>
      <c r="AS38" s="123"/>
      <c r="AT38" s="123"/>
      <c r="AU38" s="123"/>
      <c r="AV38" s="123"/>
      <c r="AW38" s="123"/>
      <c r="AX38" s="123"/>
      <c r="AY38" s="123"/>
    </row>
    <row r="39" spans="1:51" ht="11.25" customHeight="1">
      <c r="A39" s="84"/>
      <c r="B39" s="119" t="s">
        <v>40</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4"/>
      <c r="AM39" s="123"/>
      <c r="AN39" s="123"/>
      <c r="AO39" s="123"/>
      <c r="AP39" s="123"/>
      <c r="AQ39" s="123"/>
      <c r="AR39" s="123"/>
      <c r="AS39" s="123"/>
      <c r="AT39" s="123"/>
      <c r="AU39" s="123"/>
      <c r="AV39" s="123"/>
      <c r="AW39" s="123"/>
      <c r="AX39" s="123"/>
      <c r="AY39" s="123"/>
    </row>
    <row r="40" spans="1:51" ht="45.75" customHeight="1">
      <c r="A40" s="84"/>
      <c r="B40" s="120" t="s">
        <v>41</v>
      </c>
      <c r="C40" s="913" t="s">
        <v>2113</v>
      </c>
      <c r="D40" s="913"/>
      <c r="E40" s="913"/>
      <c r="F40" s="913"/>
      <c r="G40" s="913"/>
      <c r="H40" s="913"/>
      <c r="I40" s="913"/>
      <c r="J40" s="913"/>
      <c r="K40" s="913"/>
      <c r="L40" s="913"/>
      <c r="M40" s="913"/>
      <c r="N40" s="913"/>
      <c r="O40" s="913"/>
      <c r="P40" s="913"/>
      <c r="Q40" s="913"/>
      <c r="R40" s="913"/>
      <c r="S40" s="913"/>
      <c r="T40" s="913"/>
      <c r="U40" s="913"/>
      <c r="V40" s="913"/>
      <c r="W40" s="913"/>
      <c r="X40" s="913"/>
      <c r="Y40" s="913"/>
      <c r="Z40" s="913"/>
      <c r="AA40" s="913"/>
      <c r="AB40" s="913"/>
      <c r="AC40" s="913"/>
      <c r="AD40" s="913"/>
      <c r="AE40" s="913"/>
      <c r="AF40" s="913"/>
      <c r="AG40" s="913"/>
      <c r="AH40" s="913"/>
      <c r="AI40" s="913"/>
      <c r="AJ40" s="913"/>
      <c r="AK40" s="913"/>
      <c r="AL40" s="84"/>
    </row>
    <row r="41" spans="1:51" ht="24.75" customHeight="1" thickBot="1">
      <c r="A41" s="84"/>
      <c r="B41" s="120" t="s">
        <v>41</v>
      </c>
      <c r="C41" s="913" t="s">
        <v>190</v>
      </c>
      <c r="D41" s="913"/>
      <c r="E41" s="913"/>
      <c r="F41" s="913"/>
      <c r="G41" s="913"/>
      <c r="H41" s="913"/>
      <c r="I41" s="913"/>
      <c r="J41" s="913"/>
      <c r="K41" s="913"/>
      <c r="L41" s="913"/>
      <c r="M41" s="913"/>
      <c r="N41" s="913"/>
      <c r="O41" s="913"/>
      <c r="P41" s="913"/>
      <c r="Q41" s="913"/>
      <c r="R41" s="913"/>
      <c r="S41" s="913"/>
      <c r="T41" s="913"/>
      <c r="U41" s="913"/>
      <c r="V41" s="913"/>
      <c r="W41" s="913"/>
      <c r="X41" s="913"/>
      <c r="Y41" s="913"/>
      <c r="Z41" s="913"/>
      <c r="AA41" s="913"/>
      <c r="AB41" s="913"/>
      <c r="AC41" s="913"/>
      <c r="AD41" s="913"/>
      <c r="AE41" s="913"/>
      <c r="AF41" s="913"/>
      <c r="AG41" s="913"/>
      <c r="AH41" s="913"/>
      <c r="AI41" s="913"/>
      <c r="AJ41" s="913"/>
      <c r="AK41" s="913"/>
      <c r="AL41" s="84"/>
    </row>
    <row r="42" spans="1:51" ht="22.5" customHeight="1" thickBot="1">
      <c r="A42" s="84"/>
      <c r="B42" s="124" t="s">
        <v>2085</v>
      </c>
      <c r="C42" s="118"/>
      <c r="D42" s="118"/>
      <c r="E42" s="118"/>
      <c r="F42" s="118"/>
      <c r="G42" s="118"/>
      <c r="H42" s="118"/>
      <c r="I42" s="118"/>
      <c r="J42" s="118"/>
      <c r="K42" s="118"/>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112" t="str">
        <f>IFERROR(IF(AND(AND(Q43&lt;&gt;"",T43&lt;&gt;"",AA43&lt;&gt;"",AD43&lt;&gt;""),OR(AM50=TRUE,AM51=TRUE,AM52=TRUE,AM53=TRUE,AND(AM54=TRUE,AE44&lt;&gt;"")),OR(AR49=TRUE,AR50=TRUE,AND(AR51=TRUE,Y46&lt;&gt;"")),AND(F48&lt;&gt;"",P54&lt;&gt;"",S54&lt;&gt;""),OR(AR52=TRUE,AR53=TRUE),OR(AR54=TRUE,N55&lt;&gt;"")),"○","×"),"")</f>
        <v>×</v>
      </c>
      <c r="AL42" s="84"/>
      <c r="AM42" s="836" t="s">
        <v>2181</v>
      </c>
      <c r="AN42" s="895"/>
      <c r="AO42" s="895"/>
      <c r="AP42" s="895"/>
      <c r="AQ42" s="895"/>
      <c r="AR42" s="895"/>
      <c r="AS42" s="895"/>
      <c r="AT42" s="895"/>
      <c r="AU42" s="895"/>
      <c r="AV42" s="895"/>
      <c r="AW42" s="895"/>
      <c r="AX42" s="895"/>
      <c r="AY42" s="896"/>
    </row>
    <row r="43" spans="1:51" ht="21.75" customHeight="1" thickBot="1">
      <c r="A43" s="84"/>
      <c r="B43" s="914" t="s">
        <v>171</v>
      </c>
      <c r="C43" s="915"/>
      <c r="D43" s="915"/>
      <c r="E43" s="915"/>
      <c r="F43" s="915"/>
      <c r="G43" s="915"/>
      <c r="H43" s="915"/>
      <c r="I43" s="915"/>
      <c r="J43" s="915"/>
      <c r="K43" s="915"/>
      <c r="L43" s="915"/>
      <c r="M43" s="915"/>
      <c r="N43" s="916"/>
      <c r="O43" s="904" t="s">
        <v>15</v>
      </c>
      <c r="P43" s="905"/>
      <c r="Q43" s="950"/>
      <c r="R43" s="950"/>
      <c r="S43" s="125" t="s">
        <v>10</v>
      </c>
      <c r="T43" s="902"/>
      <c r="U43" s="903"/>
      <c r="V43" s="126" t="s">
        <v>11</v>
      </c>
      <c r="W43" s="900" t="s">
        <v>12</v>
      </c>
      <c r="X43" s="900"/>
      <c r="Y43" s="900" t="s">
        <v>15</v>
      </c>
      <c r="Z43" s="912"/>
      <c r="AA43" s="902"/>
      <c r="AB43" s="903"/>
      <c r="AC43" s="127" t="s">
        <v>10</v>
      </c>
      <c r="AD43" s="902"/>
      <c r="AE43" s="903"/>
      <c r="AF43" s="126" t="s">
        <v>11</v>
      </c>
      <c r="AG43" s="126" t="s">
        <v>75</v>
      </c>
      <c r="AH43" s="126" t="str">
        <f>IF(Q43&gt;=1,(AA43*12+AD43)-(Q43*12+T43)+1,"")</f>
        <v/>
      </c>
      <c r="AI43" s="900" t="s">
        <v>76</v>
      </c>
      <c r="AJ43" s="900"/>
      <c r="AK43" s="128" t="s">
        <v>34</v>
      </c>
      <c r="AL43" s="84"/>
      <c r="AM43" s="117"/>
      <c r="AX43" s="122"/>
    </row>
    <row r="44" spans="1:51" s="95" customFormat="1" ht="25.5" customHeight="1" thickBot="1">
      <c r="A44" s="94"/>
      <c r="B44" s="906" t="s">
        <v>172</v>
      </c>
      <c r="C44" s="907"/>
      <c r="D44" s="907"/>
      <c r="E44" s="907"/>
      <c r="F44" s="129" t="b">
        <v>1</v>
      </c>
      <c r="G44" s="897" t="s">
        <v>22</v>
      </c>
      <c r="H44" s="898"/>
      <c r="I44" s="925"/>
      <c r="J44" s="130" t="b">
        <v>0</v>
      </c>
      <c r="K44" s="897" t="s">
        <v>42</v>
      </c>
      <c r="L44" s="898"/>
      <c r="M44" s="898"/>
      <c r="N44" s="898"/>
      <c r="O44" s="899"/>
      <c r="P44" s="131" t="b">
        <v>0</v>
      </c>
      <c r="Q44" s="909" t="s">
        <v>43</v>
      </c>
      <c r="R44" s="910"/>
      <c r="S44" s="910"/>
      <c r="T44" s="910"/>
      <c r="U44" s="910"/>
      <c r="V44" s="911"/>
      <c r="W44" s="131"/>
      <c r="X44" s="909" t="s">
        <v>23</v>
      </c>
      <c r="Y44" s="910"/>
      <c r="Z44" s="911"/>
      <c r="AA44" s="131" t="b">
        <v>1</v>
      </c>
      <c r="AB44" s="917" t="s">
        <v>19</v>
      </c>
      <c r="AC44" s="918"/>
      <c r="AD44" s="132" t="s">
        <v>78</v>
      </c>
      <c r="AE44" s="901"/>
      <c r="AF44" s="901"/>
      <c r="AG44" s="901"/>
      <c r="AH44" s="901"/>
      <c r="AI44" s="901"/>
      <c r="AJ44" s="889" t="s">
        <v>83</v>
      </c>
      <c r="AK44" s="919"/>
      <c r="AL44" s="94"/>
      <c r="AM44" s="836" t="s">
        <v>2099</v>
      </c>
      <c r="AN44" s="895"/>
      <c r="AO44" s="895"/>
      <c r="AP44" s="895"/>
      <c r="AQ44" s="895"/>
      <c r="AR44" s="895"/>
      <c r="AS44" s="895"/>
      <c r="AT44" s="895"/>
      <c r="AU44" s="895"/>
      <c r="AV44" s="895"/>
      <c r="AW44" s="895"/>
      <c r="AX44" s="895"/>
      <c r="AY44" s="896"/>
    </row>
    <row r="45" spans="1:51" s="95" customFormat="1" ht="18.75" customHeight="1" thickBot="1">
      <c r="A45" s="94"/>
      <c r="B45" s="1053" t="s">
        <v>173</v>
      </c>
      <c r="C45" s="1054"/>
      <c r="D45" s="1054"/>
      <c r="E45" s="1054"/>
      <c r="F45" s="133" t="s">
        <v>94</v>
      </c>
      <c r="G45" s="134"/>
      <c r="H45" s="135"/>
      <c r="I45" s="135"/>
      <c r="J45" s="103"/>
      <c r="K45" s="135"/>
      <c r="L45" s="135"/>
      <c r="M45" s="135"/>
      <c r="N45" s="135"/>
      <c r="O45" s="135"/>
      <c r="P45" s="136"/>
      <c r="Q45" s="135"/>
      <c r="R45" s="135"/>
      <c r="S45" s="135"/>
      <c r="T45" s="135"/>
      <c r="U45" s="135"/>
      <c r="V45" s="135"/>
      <c r="W45" s="136"/>
      <c r="X45" s="135"/>
      <c r="Y45" s="135"/>
      <c r="Z45" s="103"/>
      <c r="AA45" s="103"/>
      <c r="AB45" s="135"/>
      <c r="AC45" s="135"/>
      <c r="AD45" s="135"/>
      <c r="AE45" s="135"/>
      <c r="AF45" s="135"/>
      <c r="AG45" s="135"/>
      <c r="AH45" s="135"/>
      <c r="AI45" s="135"/>
      <c r="AJ45" s="135"/>
      <c r="AK45" s="137"/>
      <c r="AL45" s="94"/>
    </row>
    <row r="46" spans="1:51" s="95" customFormat="1" ht="15" customHeight="1">
      <c r="A46" s="94"/>
      <c r="B46" s="1055"/>
      <c r="C46" s="1056"/>
      <c r="D46" s="1056"/>
      <c r="E46" s="1056"/>
      <c r="F46" s="138" t="b">
        <v>1</v>
      </c>
      <c r="G46" s="139" t="s">
        <v>2116</v>
      </c>
      <c r="H46" s="103"/>
      <c r="I46" s="103"/>
      <c r="J46" s="103"/>
      <c r="K46" s="103"/>
      <c r="L46" s="103"/>
      <c r="M46" s="140" t="b">
        <v>1</v>
      </c>
      <c r="N46" s="139" t="s">
        <v>2117</v>
      </c>
      <c r="O46" s="103"/>
      <c r="P46" s="103"/>
      <c r="Q46" s="136"/>
      <c r="R46" s="136"/>
      <c r="S46" s="139"/>
      <c r="T46" s="140" t="b">
        <v>1</v>
      </c>
      <c r="U46" s="139" t="s">
        <v>19</v>
      </c>
      <c r="V46" s="136"/>
      <c r="W46" s="103"/>
      <c r="X46" s="139" t="s">
        <v>20</v>
      </c>
      <c r="Y46" s="908"/>
      <c r="Z46" s="908"/>
      <c r="AA46" s="908"/>
      <c r="AB46" s="908"/>
      <c r="AC46" s="908"/>
      <c r="AD46" s="908"/>
      <c r="AE46" s="908"/>
      <c r="AF46" s="908"/>
      <c r="AG46" s="908"/>
      <c r="AH46" s="908"/>
      <c r="AI46" s="908"/>
      <c r="AJ46" s="908"/>
      <c r="AK46" s="141" t="s">
        <v>21</v>
      </c>
      <c r="AL46" s="94"/>
      <c r="AM46" s="769" t="s">
        <v>2099</v>
      </c>
      <c r="AN46" s="920"/>
      <c r="AO46" s="920"/>
      <c r="AP46" s="920"/>
      <c r="AQ46" s="920"/>
      <c r="AR46" s="920"/>
      <c r="AS46" s="920"/>
      <c r="AT46" s="920"/>
      <c r="AU46" s="920"/>
      <c r="AV46" s="920"/>
      <c r="AW46" s="920"/>
      <c r="AX46" s="920"/>
      <c r="AY46" s="921"/>
    </row>
    <row r="47" spans="1:51" s="95" customFormat="1" ht="19.5" customHeight="1" thickBot="1">
      <c r="A47" s="94"/>
      <c r="B47" s="1055"/>
      <c r="C47" s="1056"/>
      <c r="D47" s="1056"/>
      <c r="E47" s="1056"/>
      <c r="F47" s="142" t="s">
        <v>188</v>
      </c>
      <c r="G47" s="139"/>
      <c r="H47" s="103"/>
      <c r="I47" s="103"/>
      <c r="J47" s="103"/>
      <c r="K47" s="103"/>
      <c r="L47" s="103"/>
      <c r="M47" s="103"/>
      <c r="N47" s="103"/>
      <c r="O47" s="136"/>
      <c r="P47" s="136"/>
      <c r="Q47" s="139"/>
      <c r="R47" s="139"/>
      <c r="S47" s="139"/>
      <c r="T47" s="143"/>
      <c r="U47" s="143"/>
      <c r="V47" s="143"/>
      <c r="W47" s="143"/>
      <c r="X47" s="143"/>
      <c r="Z47" s="143"/>
      <c r="AA47" s="143"/>
      <c r="AB47" s="143"/>
      <c r="AC47" s="143"/>
      <c r="AD47" s="143"/>
      <c r="AE47" s="143"/>
      <c r="AF47" s="143"/>
      <c r="AG47" s="143"/>
      <c r="AH47" s="143"/>
      <c r="AI47" s="143"/>
      <c r="AJ47" s="143"/>
      <c r="AK47" s="141"/>
      <c r="AL47" s="94"/>
      <c r="AM47" s="922"/>
      <c r="AN47" s="923"/>
      <c r="AO47" s="923"/>
      <c r="AP47" s="923"/>
      <c r="AQ47" s="923"/>
      <c r="AR47" s="923"/>
      <c r="AS47" s="923"/>
      <c r="AT47" s="923"/>
      <c r="AU47" s="923"/>
      <c r="AV47" s="923"/>
      <c r="AW47" s="923"/>
      <c r="AX47" s="923"/>
      <c r="AY47" s="924"/>
    </row>
    <row r="48" spans="1:51" s="95" customFormat="1" ht="20.25" customHeight="1">
      <c r="A48" s="94"/>
      <c r="B48" s="1055"/>
      <c r="C48" s="1056"/>
      <c r="D48" s="1056"/>
      <c r="E48" s="1056"/>
      <c r="F48" s="1065"/>
      <c r="G48" s="1066"/>
      <c r="H48" s="1066"/>
      <c r="I48" s="1066"/>
      <c r="J48" s="1066"/>
      <c r="K48" s="1066"/>
      <c r="L48" s="1066"/>
      <c r="M48" s="1066"/>
      <c r="N48" s="1066"/>
      <c r="O48" s="1066"/>
      <c r="P48" s="1066"/>
      <c r="Q48" s="1066"/>
      <c r="R48" s="1066"/>
      <c r="S48" s="1066"/>
      <c r="T48" s="1066"/>
      <c r="U48" s="1066"/>
      <c r="V48" s="1066"/>
      <c r="W48" s="1066"/>
      <c r="X48" s="1066"/>
      <c r="Y48" s="1066"/>
      <c r="Z48" s="1066"/>
      <c r="AA48" s="1066"/>
      <c r="AB48" s="1066"/>
      <c r="AC48" s="1066"/>
      <c r="AD48" s="1066"/>
      <c r="AE48" s="1066"/>
      <c r="AF48" s="1066"/>
      <c r="AG48" s="1066"/>
      <c r="AH48" s="1066"/>
      <c r="AI48" s="1066"/>
      <c r="AJ48" s="1066"/>
      <c r="AK48" s="1067"/>
      <c r="AL48" s="94"/>
    </row>
    <row r="49" spans="1:55" s="95" customFormat="1" ht="18" customHeight="1">
      <c r="A49" s="94"/>
      <c r="B49" s="1055"/>
      <c r="C49" s="1056"/>
      <c r="D49" s="1056"/>
      <c r="E49" s="1056"/>
      <c r="F49" s="1068"/>
      <c r="G49" s="1069"/>
      <c r="H49" s="1069"/>
      <c r="I49" s="1069"/>
      <c r="J49" s="1069"/>
      <c r="K49" s="1069"/>
      <c r="L49" s="1069"/>
      <c r="M49" s="1069"/>
      <c r="N49" s="1069"/>
      <c r="O49" s="1069"/>
      <c r="P49" s="1069"/>
      <c r="Q49" s="1069"/>
      <c r="R49" s="1069"/>
      <c r="S49" s="1069"/>
      <c r="T49" s="1069"/>
      <c r="U49" s="1069"/>
      <c r="V49" s="1069"/>
      <c r="W49" s="1069"/>
      <c r="X49" s="1069"/>
      <c r="Y49" s="1069"/>
      <c r="Z49" s="1069"/>
      <c r="AA49" s="1069"/>
      <c r="AB49" s="1069"/>
      <c r="AC49" s="1069"/>
      <c r="AD49" s="1069"/>
      <c r="AE49" s="1069"/>
      <c r="AF49" s="1069"/>
      <c r="AG49" s="1069"/>
      <c r="AH49" s="1069"/>
      <c r="AI49" s="1069"/>
      <c r="AJ49" s="1069"/>
      <c r="AK49" s="1070"/>
      <c r="AL49" s="94"/>
      <c r="AM49" s="144" t="s">
        <v>2129</v>
      </c>
      <c r="AR49" s="82" t="b">
        <v>0</v>
      </c>
      <c r="AS49" s="886" t="s">
        <v>2130</v>
      </c>
      <c r="AT49" s="886"/>
    </row>
    <row r="50" spans="1:55" s="95" customFormat="1" ht="18" customHeight="1">
      <c r="A50" s="94"/>
      <c r="B50" s="1055"/>
      <c r="C50" s="1056"/>
      <c r="D50" s="1056"/>
      <c r="E50" s="1056"/>
      <c r="F50" s="1068"/>
      <c r="G50" s="1069"/>
      <c r="H50" s="1069"/>
      <c r="I50" s="1069"/>
      <c r="J50" s="1069"/>
      <c r="K50" s="1069"/>
      <c r="L50" s="1069"/>
      <c r="M50" s="1069"/>
      <c r="N50" s="1069"/>
      <c r="O50" s="1069"/>
      <c r="P50" s="1069"/>
      <c r="Q50" s="1069"/>
      <c r="R50" s="1069"/>
      <c r="S50" s="1069"/>
      <c r="T50" s="1069"/>
      <c r="U50" s="1069"/>
      <c r="V50" s="1069"/>
      <c r="W50" s="1069"/>
      <c r="X50" s="1069"/>
      <c r="Y50" s="1069"/>
      <c r="Z50" s="1069"/>
      <c r="AA50" s="1069"/>
      <c r="AB50" s="1069"/>
      <c r="AC50" s="1069"/>
      <c r="AD50" s="1069"/>
      <c r="AE50" s="1069"/>
      <c r="AF50" s="1069"/>
      <c r="AG50" s="1069"/>
      <c r="AH50" s="1069"/>
      <c r="AI50" s="1069"/>
      <c r="AJ50" s="1069"/>
      <c r="AK50" s="1070"/>
      <c r="AL50" s="94"/>
      <c r="AM50" s="82" t="b">
        <v>0</v>
      </c>
      <c r="AN50" s="886" t="s">
        <v>2124</v>
      </c>
      <c r="AO50" s="886"/>
      <c r="AP50" s="886"/>
      <c r="AR50" s="82" t="b">
        <v>0</v>
      </c>
      <c r="AS50" s="886" t="s">
        <v>2131</v>
      </c>
      <c r="AT50" s="886"/>
    </row>
    <row r="51" spans="1:55" s="95" customFormat="1" ht="18" customHeight="1">
      <c r="A51" s="94"/>
      <c r="B51" s="1055"/>
      <c r="C51" s="1056"/>
      <c r="D51" s="1056"/>
      <c r="E51" s="1056"/>
      <c r="F51" s="1068"/>
      <c r="G51" s="1069"/>
      <c r="H51" s="1069"/>
      <c r="I51" s="1069"/>
      <c r="J51" s="1069"/>
      <c r="K51" s="1069"/>
      <c r="L51" s="1069"/>
      <c r="M51" s="1069"/>
      <c r="N51" s="1069"/>
      <c r="O51" s="1069"/>
      <c r="P51" s="1069"/>
      <c r="Q51" s="1069"/>
      <c r="R51" s="1069"/>
      <c r="S51" s="1069"/>
      <c r="T51" s="1069"/>
      <c r="U51" s="1069"/>
      <c r="V51" s="1069"/>
      <c r="W51" s="1069"/>
      <c r="X51" s="1069"/>
      <c r="Y51" s="1069"/>
      <c r="Z51" s="1069"/>
      <c r="AA51" s="1069"/>
      <c r="AB51" s="1069"/>
      <c r="AC51" s="1069"/>
      <c r="AD51" s="1069"/>
      <c r="AE51" s="1069"/>
      <c r="AF51" s="1069"/>
      <c r="AG51" s="1069"/>
      <c r="AH51" s="1069"/>
      <c r="AI51" s="1069"/>
      <c r="AJ51" s="1069"/>
      <c r="AK51" s="1070"/>
      <c r="AL51" s="94"/>
      <c r="AM51" s="82" t="b">
        <v>0</v>
      </c>
      <c r="AN51" s="886" t="s">
        <v>2125</v>
      </c>
      <c r="AO51" s="886"/>
      <c r="AP51" s="886"/>
      <c r="AR51" s="82" t="b">
        <v>0</v>
      </c>
      <c r="AS51" s="886" t="s">
        <v>2128</v>
      </c>
      <c r="AT51" s="886"/>
    </row>
    <row r="52" spans="1:55" s="95" customFormat="1" ht="18" customHeight="1">
      <c r="A52" s="94"/>
      <c r="B52" s="1055"/>
      <c r="C52" s="1056"/>
      <c r="D52" s="1056"/>
      <c r="E52" s="1056"/>
      <c r="F52" s="1071"/>
      <c r="G52" s="1072"/>
      <c r="H52" s="1072"/>
      <c r="I52" s="1072"/>
      <c r="J52" s="1072"/>
      <c r="K52" s="1072"/>
      <c r="L52" s="1072"/>
      <c r="M52" s="1072"/>
      <c r="N52" s="1072"/>
      <c r="O52" s="1072"/>
      <c r="P52" s="1072"/>
      <c r="Q52" s="1072"/>
      <c r="R52" s="1072"/>
      <c r="S52" s="1072"/>
      <c r="T52" s="1072"/>
      <c r="U52" s="1072"/>
      <c r="V52" s="1072"/>
      <c r="W52" s="1072"/>
      <c r="X52" s="1072"/>
      <c r="Y52" s="1072"/>
      <c r="Z52" s="1072"/>
      <c r="AA52" s="1072"/>
      <c r="AB52" s="1072"/>
      <c r="AC52" s="1072"/>
      <c r="AD52" s="1072"/>
      <c r="AE52" s="1072"/>
      <c r="AF52" s="1072"/>
      <c r="AG52" s="1072"/>
      <c r="AH52" s="1072"/>
      <c r="AI52" s="1072"/>
      <c r="AJ52" s="1072"/>
      <c r="AK52" s="1073"/>
      <c r="AL52" s="94"/>
      <c r="AM52" s="82" t="b">
        <v>0</v>
      </c>
      <c r="AN52" s="886" t="s">
        <v>2126</v>
      </c>
      <c r="AO52" s="886"/>
      <c r="AP52" s="886"/>
      <c r="AR52" s="82" t="b">
        <v>0</v>
      </c>
      <c r="AS52" s="886" t="s">
        <v>2132</v>
      </c>
      <c r="AT52" s="886"/>
    </row>
    <row r="53" spans="1:55" s="95" customFormat="1" ht="18.75" customHeight="1">
      <c r="A53" s="94"/>
      <c r="B53" s="1055"/>
      <c r="C53" s="1056"/>
      <c r="D53" s="1056"/>
      <c r="E53" s="1056"/>
      <c r="F53" s="145" t="s">
        <v>126</v>
      </c>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46"/>
      <c r="AL53" s="94"/>
      <c r="AM53" s="82" t="b">
        <v>0</v>
      </c>
      <c r="AN53" s="886" t="s">
        <v>2127</v>
      </c>
      <c r="AO53" s="886"/>
      <c r="AP53" s="886"/>
      <c r="AQ53" s="87"/>
      <c r="AR53" s="82" t="b">
        <v>0</v>
      </c>
      <c r="AS53" s="886" t="s">
        <v>2133</v>
      </c>
      <c r="AT53" s="886"/>
      <c r="AV53" s="87"/>
      <c r="BC53" s="87"/>
    </row>
    <row r="54" spans="1:55" ht="18.75" customHeight="1">
      <c r="A54" s="84"/>
      <c r="B54" s="1057"/>
      <c r="C54" s="1058"/>
      <c r="D54" s="1058"/>
      <c r="E54" s="1058"/>
      <c r="F54" s="147" t="s">
        <v>77</v>
      </c>
      <c r="G54" s="148"/>
      <c r="H54" s="148"/>
      <c r="I54" s="148"/>
      <c r="J54" s="148"/>
      <c r="K54" s="148"/>
      <c r="L54" s="148"/>
      <c r="M54" s="1059" t="s">
        <v>2206</v>
      </c>
      <c r="N54" s="1020"/>
      <c r="O54" s="1020"/>
      <c r="P54" s="1020"/>
      <c r="Q54" s="1020"/>
      <c r="R54" s="143" t="s">
        <v>4</v>
      </c>
      <c r="S54" s="1020"/>
      <c r="T54" s="1020"/>
      <c r="U54" s="143" t="s">
        <v>24</v>
      </c>
      <c r="V54" s="143" t="s">
        <v>20</v>
      </c>
      <c r="W54" s="149"/>
      <c r="X54" s="150" t="s">
        <v>25</v>
      </c>
      <c r="Y54" s="143"/>
      <c r="Z54" s="143"/>
      <c r="AA54" s="149"/>
      <c r="AB54" s="150" t="s">
        <v>26</v>
      </c>
      <c r="AC54" s="143"/>
      <c r="AD54" s="143" t="s">
        <v>21</v>
      </c>
      <c r="AE54" s="151"/>
      <c r="AF54" s="151"/>
      <c r="AG54" s="151"/>
      <c r="AH54" s="151"/>
      <c r="AI54" s="151"/>
      <c r="AJ54" s="151"/>
      <c r="AK54" s="152"/>
      <c r="AL54" s="94"/>
      <c r="AM54" s="82" t="b">
        <v>0</v>
      </c>
      <c r="AN54" s="886" t="s">
        <v>2128</v>
      </c>
      <c r="AO54" s="886"/>
      <c r="AP54" s="886"/>
      <c r="AR54" s="82" t="b">
        <v>0</v>
      </c>
      <c r="AS54" s="886" t="s">
        <v>2134</v>
      </c>
      <c r="AT54" s="886"/>
    </row>
    <row r="55" spans="1:55" ht="24.75" customHeight="1">
      <c r="A55" s="84"/>
      <c r="B55" s="1031" t="s">
        <v>176</v>
      </c>
      <c r="C55" s="1032"/>
      <c r="D55" s="1032"/>
      <c r="E55" s="1033"/>
      <c r="F55" s="926"/>
      <c r="G55" s="1021" t="s">
        <v>174</v>
      </c>
      <c r="H55" s="1022"/>
      <c r="I55" s="1038"/>
      <c r="J55" s="1021" t="s">
        <v>175</v>
      </c>
      <c r="K55" s="1022"/>
      <c r="L55" s="1022"/>
      <c r="M55" s="1023"/>
      <c r="N55" s="1027"/>
      <c r="O55" s="1027"/>
      <c r="P55" s="1027"/>
      <c r="Q55" s="1027"/>
      <c r="R55" s="1027"/>
      <c r="S55" s="1027"/>
      <c r="T55" s="1027"/>
      <c r="U55" s="1027"/>
      <c r="V55" s="1027"/>
      <c r="W55" s="1027"/>
      <c r="X55" s="1027"/>
      <c r="Y55" s="1027"/>
      <c r="Z55" s="1027"/>
      <c r="AA55" s="1027"/>
      <c r="AB55" s="1027"/>
      <c r="AC55" s="1027"/>
      <c r="AD55" s="1027"/>
      <c r="AE55" s="1027"/>
      <c r="AF55" s="1027"/>
      <c r="AG55" s="1027"/>
      <c r="AH55" s="1027"/>
      <c r="AI55" s="1027"/>
      <c r="AJ55" s="1027"/>
      <c r="AK55" s="1028"/>
      <c r="AL55" s="151"/>
      <c r="AM55" s="95"/>
    </row>
    <row r="56" spans="1:55" ht="18.75" customHeight="1" thickBot="1">
      <c r="A56" s="84"/>
      <c r="B56" s="1034"/>
      <c r="C56" s="1035"/>
      <c r="D56" s="1035"/>
      <c r="E56" s="1036"/>
      <c r="F56" s="927"/>
      <c r="G56" s="1024"/>
      <c r="H56" s="1039"/>
      <c r="I56" s="1026"/>
      <c r="J56" s="1024"/>
      <c r="K56" s="1025"/>
      <c r="L56" s="1025"/>
      <c r="M56" s="1026"/>
      <c r="N56" s="1029"/>
      <c r="O56" s="1029"/>
      <c r="P56" s="1029"/>
      <c r="Q56" s="1029"/>
      <c r="R56" s="1029"/>
      <c r="S56" s="1029"/>
      <c r="T56" s="1029"/>
      <c r="U56" s="1029"/>
      <c r="V56" s="1029"/>
      <c r="W56" s="1029"/>
      <c r="X56" s="1029"/>
      <c r="Y56" s="1029"/>
      <c r="Z56" s="1029"/>
      <c r="AA56" s="1029"/>
      <c r="AB56" s="1029"/>
      <c r="AC56" s="1029"/>
      <c r="AD56" s="1029"/>
      <c r="AE56" s="1029"/>
      <c r="AF56" s="1029"/>
      <c r="AG56" s="1029"/>
      <c r="AH56" s="1029"/>
      <c r="AI56" s="1029"/>
      <c r="AJ56" s="1029"/>
      <c r="AK56" s="1030"/>
      <c r="AL56" s="151"/>
      <c r="AX56" s="122"/>
    </row>
    <row r="57" spans="1:55" ht="7.5" customHeight="1">
      <c r="A57" s="84"/>
      <c r="B57" s="153"/>
      <c r="C57" s="153"/>
      <c r="D57" s="153"/>
      <c r="E57" s="153"/>
      <c r="F57" s="150"/>
      <c r="G57" s="151"/>
      <c r="H57" s="151"/>
      <c r="I57" s="151"/>
      <c r="J57" s="151"/>
      <c r="K57" s="151"/>
      <c r="L57" s="151"/>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94"/>
      <c r="AM57" s="95"/>
      <c r="AW57" s="122"/>
    </row>
    <row r="58" spans="1:55" ht="21" customHeight="1">
      <c r="A58" s="84"/>
      <c r="B58" s="1015" t="s">
        <v>2320</v>
      </c>
      <c r="C58" s="1015"/>
      <c r="D58" s="1015"/>
      <c r="E58" s="1015"/>
      <c r="F58" s="1015"/>
      <c r="G58" s="1015"/>
      <c r="H58" s="1015"/>
      <c r="I58" s="1015"/>
      <c r="J58" s="1015"/>
      <c r="K58" s="1015"/>
      <c r="L58" s="1015"/>
      <c r="M58" s="1015"/>
      <c r="N58" s="1015"/>
      <c r="O58" s="1015"/>
      <c r="P58" s="1015"/>
      <c r="Q58" s="1015"/>
      <c r="R58" s="1015"/>
      <c r="S58" s="1015"/>
      <c r="T58" s="1015"/>
      <c r="U58" s="1015"/>
      <c r="V58" s="1015"/>
      <c r="W58" s="1015"/>
      <c r="X58" s="1015"/>
      <c r="Y58" s="1015"/>
      <c r="Z58" s="1015"/>
      <c r="AA58" s="1015"/>
      <c r="AB58" s="1015"/>
      <c r="AC58" s="1015"/>
      <c r="AD58" s="1015"/>
      <c r="AE58" s="1015"/>
      <c r="AF58" s="1015"/>
      <c r="AG58" s="1015"/>
      <c r="AH58" s="1015"/>
      <c r="AI58" s="1015"/>
      <c r="AJ58" s="1015"/>
      <c r="AK58" s="1015"/>
      <c r="AL58" s="84"/>
    </row>
    <row r="59" spans="1:55" ht="33" customHeight="1" thickBot="1">
      <c r="A59" s="84"/>
      <c r="B59" s="1114" t="s">
        <v>2121</v>
      </c>
      <c r="C59" s="1114"/>
      <c r="D59" s="1114"/>
      <c r="E59" s="1114"/>
      <c r="F59" s="1114"/>
      <c r="G59" s="1114"/>
      <c r="H59" s="1114"/>
      <c r="I59" s="1114"/>
      <c r="J59" s="1114"/>
      <c r="K59" s="1114"/>
      <c r="L59" s="1114"/>
      <c r="M59" s="1114"/>
      <c r="N59" s="1114"/>
      <c r="O59" s="1114"/>
      <c r="P59" s="1114"/>
      <c r="Q59" s="1114"/>
      <c r="R59" s="1114"/>
      <c r="S59" s="1114"/>
      <c r="T59" s="1114"/>
      <c r="U59" s="1114"/>
      <c r="V59" s="1114"/>
      <c r="W59" s="1114"/>
      <c r="X59" s="1114"/>
      <c r="Y59" s="1114"/>
      <c r="Z59" s="1114"/>
      <c r="AA59" s="1114"/>
      <c r="AB59" s="1114"/>
      <c r="AC59" s="1114"/>
      <c r="AD59" s="1114"/>
      <c r="AE59" s="1114"/>
      <c r="AF59" s="1114"/>
      <c r="AG59" s="1114"/>
      <c r="AH59" s="1114"/>
      <c r="AI59" s="1114"/>
      <c r="AJ59" s="1114"/>
      <c r="AK59" s="1114"/>
      <c r="AL59" s="84"/>
      <c r="AS59" s="122"/>
    </row>
    <row r="60" spans="1:55" ht="18.75" customHeight="1">
      <c r="A60" s="84"/>
      <c r="B60" s="154" t="s">
        <v>8</v>
      </c>
      <c r="C60" s="930" t="s">
        <v>2024</v>
      </c>
      <c r="D60" s="931"/>
      <c r="E60" s="931"/>
      <c r="F60" s="931"/>
      <c r="G60" s="931"/>
      <c r="H60" s="931"/>
      <c r="I60" s="931"/>
      <c r="J60" s="931"/>
      <c r="K60" s="931"/>
      <c r="L60" s="931"/>
      <c r="M60" s="931"/>
      <c r="N60" s="931"/>
      <c r="O60" s="931"/>
      <c r="P60" s="931"/>
      <c r="Q60" s="931"/>
      <c r="R60" s="931"/>
      <c r="S60" s="932"/>
      <c r="T60" s="1150">
        <f>SUM('別紙様式2-3（６月以降分）'!L6,'別紙様式2-4（年度内の区分変更がある場合に記入）'!L6)</f>
        <v>0</v>
      </c>
      <c r="U60" s="1151"/>
      <c r="V60" s="1151"/>
      <c r="W60" s="1151"/>
      <c r="X60" s="1151"/>
      <c r="Y60" s="1152"/>
      <c r="Z60" s="114" t="s">
        <v>1</v>
      </c>
      <c r="AA60" s="103" t="s">
        <v>118</v>
      </c>
      <c r="AB60" s="980" t="str">
        <f>IFERROR(IF(T61&gt;=T60,"○","×"),"")</f>
        <v>○</v>
      </c>
      <c r="AC60" s="155"/>
      <c r="AD60" s="156"/>
      <c r="AE60" s="156"/>
      <c r="AF60" s="156"/>
      <c r="AG60" s="156"/>
      <c r="AH60" s="156"/>
      <c r="AI60" s="156"/>
      <c r="AJ60" s="156"/>
      <c r="AK60" s="156"/>
      <c r="AL60" s="84"/>
      <c r="AM60" s="769" t="s">
        <v>2122</v>
      </c>
      <c r="AN60" s="770"/>
      <c r="AO60" s="770"/>
      <c r="AP60" s="770"/>
      <c r="AQ60" s="770"/>
      <c r="AR60" s="770"/>
      <c r="AS60" s="770"/>
      <c r="AT60" s="770"/>
      <c r="AU60" s="770"/>
      <c r="AV60" s="770"/>
      <c r="AW60" s="770"/>
      <c r="AX60" s="770"/>
      <c r="AY60" s="771"/>
    </row>
    <row r="61" spans="1:55" ht="27" customHeight="1" thickBot="1">
      <c r="A61" s="84"/>
      <c r="B61" s="154" t="s">
        <v>9</v>
      </c>
      <c r="C61" s="1147" t="s">
        <v>1966</v>
      </c>
      <c r="D61" s="1148"/>
      <c r="E61" s="1148"/>
      <c r="F61" s="1148"/>
      <c r="G61" s="1148"/>
      <c r="H61" s="1148"/>
      <c r="I61" s="1148"/>
      <c r="J61" s="1148"/>
      <c r="K61" s="1148"/>
      <c r="L61" s="1148"/>
      <c r="M61" s="1148"/>
      <c r="N61" s="1148"/>
      <c r="O61" s="1148"/>
      <c r="P61" s="1148"/>
      <c r="Q61" s="1148"/>
      <c r="R61" s="1148"/>
      <c r="S61" s="1149"/>
      <c r="T61" s="1153"/>
      <c r="U61" s="1154"/>
      <c r="V61" s="1154"/>
      <c r="W61" s="1154"/>
      <c r="X61" s="1154"/>
      <c r="Y61" s="1155"/>
      <c r="Z61" s="105" t="s">
        <v>1</v>
      </c>
      <c r="AA61" s="103" t="s">
        <v>118</v>
      </c>
      <c r="AB61" s="981"/>
      <c r="AC61" s="155"/>
      <c r="AD61" s="156"/>
      <c r="AE61" s="156"/>
      <c r="AF61" s="156"/>
      <c r="AG61" s="156"/>
      <c r="AH61" s="156"/>
      <c r="AI61" s="156"/>
      <c r="AJ61" s="156"/>
      <c r="AK61" s="156"/>
      <c r="AL61" s="84"/>
      <c r="AM61" s="772"/>
      <c r="AN61" s="773"/>
      <c r="AO61" s="773"/>
      <c r="AP61" s="773"/>
      <c r="AQ61" s="773"/>
      <c r="AR61" s="773"/>
      <c r="AS61" s="773"/>
      <c r="AT61" s="773"/>
      <c r="AU61" s="773"/>
      <c r="AV61" s="773"/>
      <c r="AW61" s="773"/>
      <c r="AX61" s="773"/>
      <c r="AY61" s="774"/>
    </row>
    <row r="62" spans="1:55" ht="3.75" customHeight="1">
      <c r="A62" s="84"/>
      <c r="B62" s="119"/>
      <c r="C62" s="157"/>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58"/>
      <c r="AN62" s="158"/>
      <c r="AO62" s="158"/>
      <c r="AP62" s="158"/>
      <c r="AX62" s="122"/>
    </row>
    <row r="63" spans="1:55">
      <c r="A63" s="84"/>
      <c r="B63" s="119" t="s">
        <v>40</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159"/>
      <c r="AM63" s="158"/>
      <c r="AN63" s="158"/>
      <c r="AO63" s="158"/>
      <c r="AP63" s="158"/>
      <c r="AX63" s="122"/>
    </row>
    <row r="64" spans="1:55" ht="33.75" customHeight="1">
      <c r="A64" s="84"/>
      <c r="B64" s="120" t="s">
        <v>41</v>
      </c>
      <c r="C64" s="913" t="s">
        <v>2187</v>
      </c>
      <c r="D64" s="913"/>
      <c r="E64" s="913"/>
      <c r="F64" s="913"/>
      <c r="G64" s="913"/>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159"/>
      <c r="AM64" s="158"/>
      <c r="AN64" s="158"/>
      <c r="AO64" s="158"/>
      <c r="AP64" s="158"/>
      <c r="AX64" s="122"/>
    </row>
    <row r="65" spans="1:74" ht="7.5" customHeight="1">
      <c r="A65" s="84"/>
      <c r="B65" s="12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59"/>
      <c r="AM65" s="158"/>
      <c r="AN65" s="158"/>
      <c r="AO65" s="158"/>
      <c r="AP65" s="158"/>
      <c r="AX65" s="122"/>
    </row>
    <row r="66" spans="1:74" ht="30.75" customHeight="1" thickBot="1">
      <c r="A66" s="84"/>
      <c r="B66" s="1037" t="s">
        <v>2165</v>
      </c>
      <c r="C66" s="1037"/>
      <c r="D66" s="1037"/>
      <c r="E66" s="1037"/>
      <c r="F66" s="1037"/>
      <c r="G66" s="1037"/>
      <c r="H66" s="1037"/>
      <c r="I66" s="1037"/>
      <c r="J66" s="1037"/>
      <c r="K66" s="1037"/>
      <c r="L66" s="1037"/>
      <c r="M66" s="1037"/>
      <c r="N66" s="1037"/>
      <c r="O66" s="1037"/>
      <c r="P66" s="1037"/>
      <c r="Q66" s="1037"/>
      <c r="R66" s="1037"/>
      <c r="S66" s="1037"/>
      <c r="T66" s="1037"/>
      <c r="U66" s="1037"/>
      <c r="V66" s="1037"/>
      <c r="W66" s="1037"/>
      <c r="X66" s="1037"/>
      <c r="Y66" s="1037"/>
      <c r="Z66" s="1037"/>
      <c r="AA66" s="1037"/>
      <c r="AB66" s="1037"/>
      <c r="AC66" s="1037"/>
      <c r="AD66" s="1037"/>
      <c r="AE66" s="1037"/>
      <c r="AF66" s="1037"/>
      <c r="AG66" s="1037"/>
      <c r="AH66" s="1037"/>
      <c r="AI66" s="1037"/>
      <c r="AJ66" s="1037"/>
      <c r="AK66" s="1037"/>
      <c r="AL66" s="84"/>
    </row>
    <row r="67" spans="1:74" ht="23.25" customHeight="1" thickBot="1">
      <c r="A67" s="84"/>
      <c r="B67" s="1016" t="s">
        <v>189</v>
      </c>
      <c r="C67" s="864"/>
      <c r="D67" s="864"/>
      <c r="E67" s="864"/>
      <c r="F67" s="864"/>
      <c r="G67" s="864"/>
      <c r="H67" s="864"/>
      <c r="I67" s="864"/>
      <c r="J67" s="864"/>
      <c r="K67" s="864"/>
      <c r="L67" s="864"/>
      <c r="M67" s="864"/>
      <c r="N67" s="864"/>
      <c r="O67" s="864"/>
      <c r="P67" s="864"/>
      <c r="Q67" s="864"/>
      <c r="R67" s="864"/>
      <c r="S67" s="865"/>
      <c r="T67" s="866">
        <f>SUM('別紙様式2-3（６月以降分）'!L7,'別紙様式2-4（年度内の区分変更がある場合に記入）'!L7)</f>
        <v>0</v>
      </c>
      <c r="U67" s="867"/>
      <c r="V67" s="867"/>
      <c r="W67" s="867"/>
      <c r="X67" s="867"/>
      <c r="Y67" s="161" t="s">
        <v>1</v>
      </c>
      <c r="Z67" s="162" t="s">
        <v>2141</v>
      </c>
      <c r="AA67" s="163"/>
      <c r="AB67" s="84"/>
      <c r="AC67" s="84"/>
      <c r="AD67" s="84"/>
      <c r="AE67" s="84"/>
      <c r="AF67" s="84"/>
      <c r="AG67" s="84" t="s">
        <v>118</v>
      </c>
      <c r="AH67" s="164" t="str">
        <f>IF(T68&lt;T67,"×","")</f>
        <v/>
      </c>
      <c r="AI67" s="84"/>
      <c r="AJ67" s="84"/>
      <c r="AK67" s="84"/>
      <c r="AL67" s="84"/>
      <c r="AM67" s="836" t="s">
        <v>2188</v>
      </c>
      <c r="AN67" s="837"/>
      <c r="AO67" s="837"/>
      <c r="AP67" s="837"/>
      <c r="AQ67" s="837"/>
      <c r="AR67" s="837"/>
      <c r="AS67" s="837"/>
      <c r="AT67" s="837"/>
      <c r="AU67" s="837"/>
      <c r="AV67" s="837"/>
      <c r="AW67" s="837"/>
      <c r="AX67" s="837"/>
      <c r="AY67" s="838"/>
    </row>
    <row r="68" spans="1:74" ht="23.25" customHeight="1" thickBot="1">
      <c r="A68" s="84"/>
      <c r="B68" s="1076" t="s">
        <v>2182</v>
      </c>
      <c r="C68" s="1077"/>
      <c r="D68" s="1077"/>
      <c r="E68" s="1077"/>
      <c r="F68" s="1077"/>
      <c r="G68" s="1077"/>
      <c r="H68" s="1077"/>
      <c r="I68" s="1077"/>
      <c r="J68" s="1077"/>
      <c r="K68" s="1077"/>
      <c r="L68" s="1077"/>
      <c r="M68" s="1077"/>
      <c r="N68" s="1077"/>
      <c r="O68" s="1077"/>
      <c r="P68" s="1077"/>
      <c r="Q68" s="1077"/>
      <c r="R68" s="1077"/>
      <c r="S68" s="1077"/>
      <c r="T68" s="1127"/>
      <c r="U68" s="1128"/>
      <c r="V68" s="1128"/>
      <c r="W68" s="1128"/>
      <c r="X68" s="1129"/>
      <c r="Y68" s="165" t="s">
        <v>1</v>
      </c>
      <c r="Z68" s="84"/>
      <c r="AA68" s="166" t="s">
        <v>20</v>
      </c>
      <c r="AB68" s="1181">
        <f>IFERROR(T69/T67*100,0)</f>
        <v>0</v>
      </c>
      <c r="AC68" s="1182"/>
      <c r="AD68" s="1183"/>
      <c r="AE68" s="167" t="s">
        <v>112</v>
      </c>
      <c r="AF68" s="167" t="s">
        <v>21</v>
      </c>
      <c r="AG68" s="84" t="s">
        <v>167</v>
      </c>
      <c r="AH68" s="112" t="str">
        <f>IF(T67=0,"",(IF(AB68&gt;=200/3,"○","×")))</f>
        <v/>
      </c>
      <c r="AI68" s="150"/>
      <c r="AJ68" s="150"/>
      <c r="AK68" s="150"/>
      <c r="AL68" s="84"/>
      <c r="AM68" s="836" t="s">
        <v>2166</v>
      </c>
      <c r="AN68" s="837"/>
      <c r="AO68" s="837"/>
      <c r="AP68" s="837"/>
      <c r="AQ68" s="837"/>
      <c r="AR68" s="837"/>
      <c r="AS68" s="837"/>
      <c r="AT68" s="837"/>
      <c r="AU68" s="837"/>
      <c r="AV68" s="837"/>
      <c r="AW68" s="837"/>
      <c r="AX68" s="837"/>
      <c r="AY68" s="838"/>
    </row>
    <row r="69" spans="1:74" ht="19.5" customHeight="1" thickBot="1">
      <c r="A69" s="84"/>
      <c r="B69" s="168"/>
      <c r="C69" s="1074" t="s">
        <v>2184</v>
      </c>
      <c r="D69" s="1074"/>
      <c r="E69" s="1074"/>
      <c r="F69" s="1074"/>
      <c r="G69" s="1074"/>
      <c r="H69" s="1074"/>
      <c r="I69" s="1074"/>
      <c r="J69" s="1074"/>
      <c r="K69" s="1074"/>
      <c r="L69" s="1074"/>
      <c r="M69" s="1074"/>
      <c r="N69" s="1074"/>
      <c r="O69" s="1074"/>
      <c r="P69" s="1074"/>
      <c r="Q69" s="1074"/>
      <c r="R69" s="1074"/>
      <c r="S69" s="1074"/>
      <c r="T69" s="856"/>
      <c r="U69" s="857"/>
      <c r="V69" s="857"/>
      <c r="W69" s="857"/>
      <c r="X69" s="858"/>
      <c r="Y69" s="169" t="s">
        <v>1</v>
      </c>
      <c r="Z69" s="170" t="s">
        <v>2141</v>
      </c>
      <c r="AA69" s="71"/>
      <c r="AB69" s="171"/>
      <c r="AC69" s="172"/>
      <c r="AD69" s="173"/>
      <c r="AE69" s="173"/>
      <c r="AF69" s="167"/>
      <c r="AG69" s="84"/>
      <c r="AH69" s="84"/>
      <c r="AI69" s="150"/>
      <c r="AJ69" s="84"/>
      <c r="AK69" s="150"/>
      <c r="AL69" s="150"/>
    </row>
    <row r="70" spans="1:74" ht="16.5" customHeight="1">
      <c r="A70" s="84"/>
      <c r="B70" s="174"/>
      <c r="C70" s="1075"/>
      <c r="D70" s="1075"/>
      <c r="E70" s="1075"/>
      <c r="F70" s="1075"/>
      <c r="G70" s="1075"/>
      <c r="H70" s="1075"/>
      <c r="I70" s="1075"/>
      <c r="J70" s="1075"/>
      <c r="K70" s="1075"/>
      <c r="L70" s="1075"/>
      <c r="M70" s="1075"/>
      <c r="N70" s="1075"/>
      <c r="O70" s="1075"/>
      <c r="P70" s="1075"/>
      <c r="Q70" s="1075"/>
      <c r="R70" s="1075"/>
      <c r="S70" s="1075"/>
      <c r="T70" s="175" t="s">
        <v>20</v>
      </c>
      <c r="U70" s="1107">
        <f>T69/10</f>
        <v>0</v>
      </c>
      <c r="V70" s="1107"/>
      <c r="W70" s="1107"/>
      <c r="X70" s="72" t="s">
        <v>1</v>
      </c>
      <c r="Y70" s="42" t="s">
        <v>21</v>
      </c>
      <c r="Z70" s="84"/>
      <c r="AA70" s="84"/>
      <c r="AB70" s="84"/>
      <c r="AC70" s="84"/>
      <c r="AD70" s="84"/>
      <c r="AE70" s="84"/>
      <c r="AF70" s="84"/>
      <c r="AG70" s="84"/>
      <c r="AH70" s="176"/>
      <c r="AI70" s="150"/>
      <c r="AJ70" s="150"/>
      <c r="AK70" s="150"/>
      <c r="AL70" s="150"/>
    </row>
    <row r="71" spans="1:74" ht="9.7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150"/>
      <c r="AK71" s="150"/>
      <c r="AL71" s="150"/>
    </row>
    <row r="72" spans="1:74" ht="20.25" customHeight="1">
      <c r="A72" s="84"/>
      <c r="B72" s="861" t="s">
        <v>2090</v>
      </c>
      <c r="C72" s="862"/>
      <c r="D72" s="862"/>
      <c r="E72" s="862"/>
      <c r="F72" s="862"/>
      <c r="G72" s="862"/>
      <c r="H72" s="862"/>
      <c r="I72" s="862"/>
      <c r="J72" s="862"/>
      <c r="K72" s="862"/>
      <c r="L72" s="862"/>
      <c r="M72" s="862"/>
      <c r="N72" s="862"/>
      <c r="O72" s="862"/>
      <c r="P72" s="862"/>
      <c r="Q72" s="862"/>
      <c r="R72" s="862"/>
      <c r="S72" s="862"/>
      <c r="T72" s="862"/>
      <c r="U72" s="862"/>
      <c r="V72" s="862"/>
      <c r="W72" s="862"/>
      <c r="X72" s="862"/>
      <c r="Y72" s="862"/>
      <c r="Z72" s="862"/>
      <c r="AA72" s="862"/>
      <c r="AB72" s="862"/>
      <c r="AC72" s="862"/>
      <c r="AD72" s="862"/>
      <c r="AE72" s="862"/>
      <c r="AF72" s="862"/>
      <c r="AG72" s="862"/>
      <c r="AH72" s="862"/>
      <c r="AI72" s="862"/>
      <c r="AJ72" s="862"/>
      <c r="AK72" s="862"/>
      <c r="AL72" s="84"/>
    </row>
    <row r="73" spans="1:74" s="177" customFormat="1" ht="14.25" customHeight="1">
      <c r="A73" s="119"/>
      <c r="B73" s="119"/>
      <c r="C73" s="157" t="s">
        <v>2002</v>
      </c>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row>
    <row r="74" spans="1:74" s="177" customFormat="1" ht="15" customHeight="1" thickBot="1">
      <c r="A74" s="119"/>
      <c r="B74" s="119"/>
      <c r="C74" s="90" t="s">
        <v>177</v>
      </c>
      <c r="D74" s="833" t="s">
        <v>2183</v>
      </c>
      <c r="E74" s="833"/>
      <c r="F74" s="833"/>
      <c r="G74" s="833"/>
      <c r="H74" s="833"/>
      <c r="I74" s="833"/>
      <c r="J74" s="833"/>
      <c r="K74" s="833"/>
      <c r="L74" s="833"/>
      <c r="M74" s="833"/>
      <c r="N74" s="833"/>
      <c r="O74" s="833"/>
      <c r="P74" s="833"/>
      <c r="Q74" s="833"/>
      <c r="R74" s="833"/>
      <c r="S74" s="833"/>
      <c r="T74" s="833"/>
      <c r="U74" s="833"/>
      <c r="V74" s="833"/>
      <c r="W74" s="833"/>
      <c r="X74" s="833"/>
      <c r="Y74" s="833"/>
      <c r="Z74" s="833"/>
      <c r="AA74" s="833"/>
      <c r="AB74" s="833"/>
      <c r="AC74" s="833"/>
      <c r="AD74" s="833"/>
      <c r="AE74" s="833"/>
      <c r="AF74" s="833"/>
      <c r="AG74" s="833"/>
      <c r="AH74" s="833"/>
      <c r="AI74" s="833"/>
      <c r="AJ74" s="833"/>
      <c r="AK74" s="833"/>
      <c r="AL74" s="159"/>
      <c r="AM74" s="82" t="b">
        <v>1</v>
      </c>
      <c r="AN74" s="886" t="s">
        <v>2135</v>
      </c>
      <c r="AO74" s="886"/>
      <c r="AP74" s="886"/>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row>
    <row r="75" spans="1:74" s="177" customFormat="1" ht="21" customHeight="1" thickBot="1">
      <c r="A75" s="119"/>
      <c r="B75" s="119"/>
      <c r="C75" s="1017"/>
      <c r="D75" s="1018"/>
      <c r="E75" s="1019" t="s">
        <v>2158</v>
      </c>
      <c r="F75" s="1019"/>
      <c r="G75" s="1019"/>
      <c r="H75" s="1019"/>
      <c r="I75" s="1019"/>
      <c r="J75" s="1019"/>
      <c r="K75" s="1019"/>
      <c r="L75" s="1019"/>
      <c r="M75" s="1019"/>
      <c r="N75" s="1019"/>
      <c r="O75" s="1019"/>
      <c r="P75" s="1019"/>
      <c r="Q75" s="1019"/>
      <c r="R75" s="1019"/>
      <c r="S75" s="1019"/>
      <c r="T75" s="1019"/>
      <c r="U75" s="1019"/>
      <c r="V75" s="1019"/>
      <c r="W75" s="1019"/>
      <c r="X75" s="964"/>
      <c r="Y75" s="86" t="s">
        <v>118</v>
      </c>
      <c r="Z75" s="112" t="str">
        <f>IF('別紙様式2-2（４・５月分）'!AU8="継続ベア加算なし","",IF(AM74=TRUE,"○","×"))</f>
        <v/>
      </c>
      <c r="AA75" s="179"/>
      <c r="AB75" s="179"/>
      <c r="AC75" s="179"/>
      <c r="AD75" s="179"/>
      <c r="AE75" s="179"/>
      <c r="AF75" s="179"/>
      <c r="AG75" s="179"/>
      <c r="AH75" s="179"/>
      <c r="AI75" s="179"/>
      <c r="AJ75" s="179"/>
      <c r="AK75" s="179"/>
      <c r="AL75" s="179"/>
      <c r="AM75" s="836" t="s">
        <v>2092</v>
      </c>
      <c r="AN75" s="895"/>
      <c r="AO75" s="895"/>
      <c r="AP75" s="895"/>
      <c r="AQ75" s="895"/>
      <c r="AR75" s="895"/>
      <c r="AS75" s="895"/>
      <c r="AT75" s="895"/>
      <c r="AU75" s="895"/>
      <c r="AV75" s="895"/>
      <c r="AW75" s="895"/>
      <c r="AX75" s="895"/>
      <c r="AY75" s="896"/>
      <c r="AZ75" s="178"/>
      <c r="BA75" s="178"/>
      <c r="BB75" s="178"/>
      <c r="BC75" s="178"/>
      <c r="BD75" s="178"/>
      <c r="BE75" s="178"/>
      <c r="BF75" s="178"/>
      <c r="BG75" s="178"/>
      <c r="BH75" s="178"/>
      <c r="BI75" s="178"/>
      <c r="BJ75" s="178"/>
      <c r="BK75" s="178"/>
      <c r="BL75" s="178"/>
      <c r="BM75" s="178"/>
    </row>
    <row r="76" spans="1:74" s="177" customFormat="1" ht="5.25" customHeight="1">
      <c r="A76" s="119"/>
      <c r="B76" s="119"/>
      <c r="C76" s="119"/>
      <c r="D76" s="119"/>
      <c r="E76" s="119"/>
      <c r="F76" s="119"/>
      <c r="G76" s="119"/>
      <c r="H76" s="119"/>
      <c r="I76" s="119"/>
      <c r="J76" s="180"/>
      <c r="K76" s="180"/>
      <c r="L76" s="180"/>
      <c r="M76" s="180"/>
      <c r="N76" s="180"/>
      <c r="O76" s="180"/>
      <c r="P76" s="180"/>
      <c r="Q76" s="180"/>
      <c r="R76" s="180"/>
      <c r="S76" s="180"/>
      <c r="T76" s="180"/>
      <c r="U76" s="180"/>
      <c r="V76" s="180"/>
      <c r="W76" s="180"/>
      <c r="X76" s="180"/>
      <c r="Y76" s="179"/>
      <c r="Z76" s="179"/>
      <c r="AA76" s="179"/>
      <c r="AB76" s="179"/>
      <c r="AC76" s="179"/>
      <c r="AD76" s="179"/>
      <c r="AE76" s="179"/>
      <c r="AF76" s="179"/>
      <c r="AG76" s="179"/>
      <c r="AH76" s="179"/>
      <c r="AI76" s="179"/>
      <c r="AJ76" s="179"/>
      <c r="AK76" s="179"/>
      <c r="AL76" s="179"/>
      <c r="AN76" s="181"/>
      <c r="AO76" s="181"/>
      <c r="AP76" s="181"/>
      <c r="AQ76" s="181"/>
      <c r="AR76" s="181"/>
      <c r="AS76" s="181"/>
      <c r="AT76" s="181"/>
      <c r="AU76" s="181"/>
      <c r="AV76" s="181"/>
      <c r="AW76" s="181"/>
      <c r="AX76" s="181"/>
      <c r="AY76" s="181"/>
      <c r="AZ76" s="181"/>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row>
    <row r="77" spans="1:74" s="177" customFormat="1" ht="14.25">
      <c r="A77" s="119"/>
      <c r="B77" s="119"/>
      <c r="C77" s="157" t="s">
        <v>2159</v>
      </c>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N77" s="181"/>
      <c r="AO77" s="181"/>
      <c r="AP77" s="181"/>
      <c r="AQ77" s="181"/>
      <c r="AR77" s="181"/>
      <c r="AS77" s="181"/>
      <c r="AT77" s="181"/>
      <c r="AU77" s="181"/>
      <c r="AV77" s="181"/>
      <c r="AW77" s="181"/>
      <c r="AX77" s="181"/>
      <c r="AY77" s="181"/>
      <c r="AZ77" s="181"/>
      <c r="BA77" s="178"/>
      <c r="BB77" s="178"/>
      <c r="BC77" s="178"/>
      <c r="BD77" s="178"/>
      <c r="BE77" s="178"/>
      <c r="BF77" s="178"/>
      <c r="BG77" s="178"/>
      <c r="BH77" s="178"/>
      <c r="BI77" s="178"/>
      <c r="BJ77" s="178"/>
      <c r="BK77" s="178"/>
      <c r="BL77" s="178"/>
      <c r="BM77" s="178"/>
      <c r="BN77" s="178"/>
      <c r="BO77" s="178"/>
      <c r="BP77" s="178"/>
      <c r="BQ77" s="178"/>
      <c r="BR77" s="178"/>
      <c r="BS77" s="178"/>
      <c r="BT77" s="178"/>
      <c r="BU77" s="178"/>
      <c r="BV77" s="178"/>
    </row>
    <row r="78" spans="1:74" s="177" customFormat="1" ht="24.75" customHeight="1" thickBot="1">
      <c r="A78" s="119"/>
      <c r="B78" s="119"/>
      <c r="C78" s="182" t="s">
        <v>177</v>
      </c>
      <c r="D78" s="913" t="s">
        <v>2341</v>
      </c>
      <c r="E78" s="913"/>
      <c r="F78" s="913"/>
      <c r="G78" s="913"/>
      <c r="H78" s="913"/>
      <c r="I78" s="913"/>
      <c r="J78" s="913"/>
      <c r="K78" s="913"/>
      <c r="L78" s="913"/>
      <c r="M78" s="913"/>
      <c r="N78" s="913"/>
      <c r="O78" s="913"/>
      <c r="P78" s="913"/>
      <c r="Q78" s="913"/>
      <c r="R78" s="913"/>
      <c r="S78" s="913"/>
      <c r="T78" s="913"/>
      <c r="U78" s="913"/>
      <c r="V78" s="913"/>
      <c r="W78" s="913"/>
      <c r="X78" s="913"/>
      <c r="Y78" s="913"/>
      <c r="Z78" s="913"/>
      <c r="AA78" s="913"/>
      <c r="AB78" s="913"/>
      <c r="AC78" s="913"/>
      <c r="AD78" s="913"/>
      <c r="AE78" s="913"/>
      <c r="AF78" s="913"/>
      <c r="AG78" s="913"/>
      <c r="AH78" s="913"/>
      <c r="AI78" s="913"/>
      <c r="AJ78" s="913"/>
      <c r="AK78" s="913"/>
      <c r="AL78" s="159"/>
      <c r="AN78" s="181"/>
      <c r="AO78" s="181"/>
      <c r="AP78" s="181"/>
      <c r="AQ78" s="181"/>
      <c r="AR78" s="181"/>
      <c r="AS78" s="181"/>
      <c r="AT78" s="181"/>
      <c r="AU78" s="181"/>
      <c r="AV78" s="181"/>
      <c r="AW78" s="181"/>
      <c r="AX78" s="181"/>
      <c r="AY78" s="181"/>
      <c r="AZ78" s="181"/>
      <c r="BA78" s="178"/>
      <c r="BB78" s="178"/>
      <c r="BC78" s="178"/>
      <c r="BD78" s="178"/>
      <c r="BE78" s="178"/>
      <c r="BF78" s="178"/>
      <c r="BG78" s="178"/>
      <c r="BH78" s="178"/>
      <c r="BI78" s="178"/>
      <c r="BJ78" s="178"/>
      <c r="BK78" s="178"/>
      <c r="BL78" s="178"/>
      <c r="BM78" s="178"/>
      <c r="BN78" s="178"/>
      <c r="BO78" s="178"/>
      <c r="BP78" s="178"/>
      <c r="BQ78" s="178"/>
      <c r="BR78" s="178"/>
      <c r="BS78" s="178"/>
      <c r="BT78" s="178"/>
      <c r="BU78" s="178"/>
      <c r="BV78" s="178"/>
    </row>
    <row r="79" spans="1:74" ht="18" customHeight="1">
      <c r="A79" s="84"/>
      <c r="B79" s="183"/>
      <c r="C79" s="863" t="s">
        <v>2019</v>
      </c>
      <c r="D79" s="864"/>
      <c r="E79" s="864"/>
      <c r="F79" s="864"/>
      <c r="G79" s="864"/>
      <c r="H79" s="864"/>
      <c r="I79" s="864"/>
      <c r="J79" s="864"/>
      <c r="K79" s="864"/>
      <c r="L79" s="864"/>
      <c r="M79" s="864"/>
      <c r="N79" s="864"/>
      <c r="O79" s="864"/>
      <c r="P79" s="864"/>
      <c r="Q79" s="864"/>
      <c r="R79" s="864"/>
      <c r="S79" s="864"/>
      <c r="T79" s="865"/>
      <c r="U79" s="866">
        <f>'別紙様式2-2（４・５月分）'!K8</f>
        <v>0</v>
      </c>
      <c r="V79" s="867"/>
      <c r="W79" s="867"/>
      <c r="X79" s="867"/>
      <c r="Y79" s="867"/>
      <c r="Z79" s="184" t="s">
        <v>1</v>
      </c>
      <c r="AA79" s="103" t="s">
        <v>118</v>
      </c>
      <c r="AB79" s="1042" t="str">
        <f>IF('別紙様式2-2（４・５月分）'!AU7="新規ベア加算なし","",IF(U80&gt;=U79,"○","×"))</f>
        <v/>
      </c>
      <c r="AC79" s="163"/>
      <c r="AD79" s="84"/>
      <c r="AE79" s="84"/>
      <c r="AF79" s="84"/>
      <c r="AG79" s="84"/>
      <c r="AH79" s="84"/>
      <c r="AI79" s="84"/>
      <c r="AJ79" s="84"/>
      <c r="AK79" s="84"/>
      <c r="AL79" s="84"/>
      <c r="AN79" s="181"/>
      <c r="AO79" s="181"/>
      <c r="AP79" s="181"/>
      <c r="AQ79" s="181"/>
      <c r="AR79" s="181"/>
      <c r="AS79" s="181"/>
      <c r="AT79" s="181"/>
      <c r="AU79" s="181"/>
      <c r="AV79" s="181"/>
      <c r="AW79" s="181"/>
      <c r="AX79" s="181"/>
      <c r="AY79" s="181"/>
      <c r="AZ79" s="181"/>
    </row>
    <row r="80" spans="1:74" ht="19.5" customHeight="1" thickBot="1">
      <c r="A80" s="84"/>
      <c r="B80" s="183"/>
      <c r="C80" s="868" t="s">
        <v>1997</v>
      </c>
      <c r="D80" s="868"/>
      <c r="E80" s="868"/>
      <c r="F80" s="868"/>
      <c r="G80" s="868"/>
      <c r="H80" s="868"/>
      <c r="I80" s="868"/>
      <c r="J80" s="868"/>
      <c r="K80" s="868"/>
      <c r="L80" s="868"/>
      <c r="M80" s="868"/>
      <c r="N80" s="868"/>
      <c r="O80" s="868"/>
      <c r="P80" s="868"/>
      <c r="Q80" s="868"/>
      <c r="R80" s="868"/>
      <c r="S80" s="868"/>
      <c r="T80" s="869"/>
      <c r="U80" s="866">
        <f>U81+U86</f>
        <v>0</v>
      </c>
      <c r="V80" s="867"/>
      <c r="W80" s="867"/>
      <c r="X80" s="867"/>
      <c r="Y80" s="867"/>
      <c r="Z80" s="161" t="s">
        <v>1</v>
      </c>
      <c r="AA80" s="103" t="s">
        <v>167</v>
      </c>
      <c r="AB80" s="1043"/>
      <c r="AC80" s="103"/>
      <c r="AD80" s="103"/>
      <c r="AE80" s="103"/>
      <c r="AF80" s="103"/>
      <c r="AG80" s="103"/>
      <c r="AH80" s="150"/>
      <c r="AI80" s="150"/>
      <c r="AJ80" s="150"/>
      <c r="AK80" s="150"/>
      <c r="AL80" s="150"/>
      <c r="AM80" s="185"/>
    </row>
    <row r="81" spans="1:51" ht="9.75" customHeight="1" thickBot="1">
      <c r="A81" s="84"/>
      <c r="B81" s="183"/>
      <c r="C81" s="1101" t="s">
        <v>2321</v>
      </c>
      <c r="D81" s="1102"/>
      <c r="E81" s="1130" t="s">
        <v>1998</v>
      </c>
      <c r="F81" s="1131"/>
      <c r="G81" s="1131"/>
      <c r="H81" s="1131"/>
      <c r="I81" s="1131"/>
      <c r="J81" s="1131"/>
      <c r="K81" s="1131"/>
      <c r="L81" s="1131"/>
      <c r="M81" s="1131"/>
      <c r="N81" s="1131"/>
      <c r="O81" s="1131"/>
      <c r="P81" s="1131"/>
      <c r="Q81" s="1131"/>
      <c r="R81" s="1131"/>
      <c r="S81" s="1131"/>
      <c r="T81" s="1132"/>
      <c r="U81" s="1007"/>
      <c r="V81" s="1008"/>
      <c r="W81" s="1008"/>
      <c r="X81" s="1008"/>
      <c r="Y81" s="1009"/>
      <c r="Z81" s="1136" t="s">
        <v>1</v>
      </c>
      <c r="AA81" s="1080" t="s">
        <v>118</v>
      </c>
      <c r="AB81" s="84"/>
      <c r="AC81" s="167"/>
      <c r="AD81" s="186"/>
      <c r="AE81" s="186"/>
      <c r="AF81" s="167"/>
      <c r="AG81" s="84"/>
      <c r="AH81" s="150"/>
      <c r="AI81" s="84"/>
      <c r="AJ81" s="150"/>
      <c r="AK81" s="84"/>
      <c r="AL81" s="150"/>
      <c r="AM81" s="185"/>
    </row>
    <row r="82" spans="1:51" ht="9.75" customHeight="1" thickBot="1">
      <c r="A82" s="84"/>
      <c r="B82" s="183"/>
      <c r="C82" s="1103"/>
      <c r="D82" s="1102"/>
      <c r="E82" s="1133"/>
      <c r="F82" s="1134"/>
      <c r="G82" s="1134"/>
      <c r="H82" s="1134"/>
      <c r="I82" s="1134"/>
      <c r="J82" s="1134"/>
      <c r="K82" s="1134"/>
      <c r="L82" s="1134"/>
      <c r="M82" s="1134"/>
      <c r="N82" s="1134"/>
      <c r="O82" s="1134"/>
      <c r="P82" s="1134"/>
      <c r="Q82" s="1134"/>
      <c r="R82" s="1134"/>
      <c r="S82" s="1134"/>
      <c r="T82" s="1135"/>
      <c r="U82" s="827"/>
      <c r="V82" s="828"/>
      <c r="W82" s="828"/>
      <c r="X82" s="828"/>
      <c r="Y82" s="829"/>
      <c r="Z82" s="1137"/>
      <c r="AA82" s="1080"/>
      <c r="AB82" s="1014" t="s">
        <v>2123</v>
      </c>
      <c r="AC82" s="1156">
        <f>IFERROR(U83/U81*100,0)</f>
        <v>0</v>
      </c>
      <c r="AD82" s="1157"/>
      <c r="AE82" s="1158"/>
      <c r="AF82" s="1010" t="s">
        <v>112</v>
      </c>
      <c r="AG82" s="1010" t="s">
        <v>21</v>
      </c>
      <c r="AH82" s="1013" t="s">
        <v>118</v>
      </c>
      <c r="AI82" s="1042" t="str">
        <f>IF('別紙様式2-2（４・５月分）'!AU7="新規ベア加算なし","",IF(U81=0,"",IF(AND(AC82&gt;=200/3,AC82&lt;=100),"○","×")))</f>
        <v/>
      </c>
      <c r="AJ82" s="150"/>
      <c r="AK82" s="84"/>
      <c r="AL82" s="150"/>
      <c r="AM82" s="813" t="s">
        <v>2355</v>
      </c>
      <c r="AN82" s="814"/>
      <c r="AO82" s="814"/>
      <c r="AP82" s="814"/>
      <c r="AQ82" s="814"/>
      <c r="AR82" s="814"/>
      <c r="AS82" s="814"/>
      <c r="AT82" s="814"/>
      <c r="AU82" s="814"/>
      <c r="AV82" s="814"/>
      <c r="AW82" s="814"/>
      <c r="AX82" s="814"/>
      <c r="AY82" s="815"/>
    </row>
    <row r="83" spans="1:51" ht="9.75" customHeight="1" thickBot="1">
      <c r="A83" s="84"/>
      <c r="B83" s="183"/>
      <c r="C83" s="1103"/>
      <c r="D83" s="1102"/>
      <c r="E83" s="139"/>
      <c r="F83" s="830" t="s">
        <v>2185</v>
      </c>
      <c r="G83" s="831"/>
      <c r="H83" s="831"/>
      <c r="I83" s="831"/>
      <c r="J83" s="831"/>
      <c r="K83" s="831"/>
      <c r="L83" s="831"/>
      <c r="M83" s="831"/>
      <c r="N83" s="831"/>
      <c r="O83" s="831"/>
      <c r="P83" s="831"/>
      <c r="Q83" s="831"/>
      <c r="R83" s="831"/>
      <c r="S83" s="831"/>
      <c r="T83" s="831"/>
      <c r="U83" s="824"/>
      <c r="V83" s="825"/>
      <c r="W83" s="825"/>
      <c r="X83" s="825"/>
      <c r="Y83" s="826"/>
      <c r="Z83" s="1138" t="s">
        <v>1</v>
      </c>
      <c r="AA83" s="1080" t="s">
        <v>118</v>
      </c>
      <c r="AB83" s="1014"/>
      <c r="AC83" s="1159"/>
      <c r="AD83" s="1160"/>
      <c r="AE83" s="1161"/>
      <c r="AF83" s="1010"/>
      <c r="AG83" s="1010"/>
      <c r="AH83" s="1013"/>
      <c r="AI83" s="1043"/>
      <c r="AJ83" s="150"/>
      <c r="AK83" s="84"/>
      <c r="AL83" s="150"/>
      <c r="AM83" s="816"/>
      <c r="AN83" s="817"/>
      <c r="AO83" s="817"/>
      <c r="AP83" s="817"/>
      <c r="AQ83" s="817"/>
      <c r="AR83" s="817"/>
      <c r="AS83" s="817"/>
      <c r="AT83" s="817"/>
      <c r="AU83" s="817"/>
      <c r="AV83" s="817"/>
      <c r="AW83" s="817"/>
      <c r="AX83" s="817"/>
      <c r="AY83" s="818"/>
    </row>
    <row r="84" spans="1:51" ht="9.75" customHeight="1" thickBot="1">
      <c r="A84" s="84"/>
      <c r="B84" s="183"/>
      <c r="C84" s="1103"/>
      <c r="D84" s="1102"/>
      <c r="E84" s="187"/>
      <c r="F84" s="832"/>
      <c r="G84" s="833"/>
      <c r="H84" s="833"/>
      <c r="I84" s="833"/>
      <c r="J84" s="833"/>
      <c r="K84" s="833"/>
      <c r="L84" s="833"/>
      <c r="M84" s="833"/>
      <c r="N84" s="833"/>
      <c r="O84" s="833"/>
      <c r="P84" s="833"/>
      <c r="Q84" s="833"/>
      <c r="R84" s="833"/>
      <c r="S84" s="833"/>
      <c r="T84" s="833"/>
      <c r="U84" s="827"/>
      <c r="V84" s="828"/>
      <c r="W84" s="828"/>
      <c r="X84" s="828"/>
      <c r="Y84" s="829"/>
      <c r="Z84" s="1139"/>
      <c r="AA84" s="1080"/>
      <c r="AB84" s="84"/>
      <c r="AC84" s="84"/>
      <c r="AD84" s="84"/>
      <c r="AE84" s="84"/>
      <c r="AF84" s="84"/>
      <c r="AG84" s="84"/>
      <c r="AH84" s="84"/>
      <c r="AI84" s="84"/>
      <c r="AJ84" s="150"/>
      <c r="AK84" s="150"/>
      <c r="AL84" s="150"/>
    </row>
    <row r="85" spans="1:51" ht="15" customHeight="1" thickBot="1">
      <c r="A85" s="84"/>
      <c r="B85" s="183"/>
      <c r="C85" s="1104"/>
      <c r="D85" s="1105"/>
      <c r="E85" s="188"/>
      <c r="F85" s="834"/>
      <c r="G85" s="835"/>
      <c r="H85" s="835"/>
      <c r="I85" s="835"/>
      <c r="J85" s="835"/>
      <c r="K85" s="835"/>
      <c r="L85" s="835"/>
      <c r="M85" s="835"/>
      <c r="N85" s="835"/>
      <c r="O85" s="835"/>
      <c r="P85" s="835"/>
      <c r="Q85" s="835"/>
      <c r="R85" s="835"/>
      <c r="S85" s="835"/>
      <c r="T85" s="835"/>
      <c r="U85" s="189" t="s">
        <v>20</v>
      </c>
      <c r="V85" s="1106">
        <f>U83/2</f>
        <v>0</v>
      </c>
      <c r="W85" s="1106"/>
      <c r="X85" s="1106"/>
      <c r="Y85" s="73" t="s">
        <v>1</v>
      </c>
      <c r="Z85" s="42" t="s">
        <v>21</v>
      </c>
      <c r="AA85" s="74"/>
      <c r="AB85" s="171"/>
      <c r="AC85" s="171"/>
      <c r="AD85" s="172"/>
      <c r="AE85" s="819"/>
      <c r="AF85" s="819"/>
      <c r="AG85" s="167"/>
      <c r="AH85" s="84"/>
      <c r="AI85" s="176"/>
      <c r="AJ85" s="150"/>
      <c r="AK85" s="150"/>
      <c r="AL85" s="150"/>
      <c r="AM85" s="185"/>
    </row>
    <row r="86" spans="1:51" ht="9.75" customHeight="1" thickBot="1">
      <c r="A86" s="84"/>
      <c r="B86" s="183"/>
      <c r="C86" s="1142" t="s">
        <v>166</v>
      </c>
      <c r="D86" s="1143"/>
      <c r="E86" s="1130" t="s">
        <v>1999</v>
      </c>
      <c r="F86" s="1131"/>
      <c r="G86" s="1131"/>
      <c r="H86" s="1131"/>
      <c r="I86" s="1131"/>
      <c r="J86" s="1131"/>
      <c r="K86" s="1131"/>
      <c r="L86" s="1131"/>
      <c r="M86" s="1131"/>
      <c r="N86" s="1131"/>
      <c r="O86" s="1131"/>
      <c r="P86" s="1131"/>
      <c r="Q86" s="1131"/>
      <c r="R86" s="1131"/>
      <c r="S86" s="1131"/>
      <c r="T86" s="1132"/>
      <c r="U86" s="1007"/>
      <c r="V86" s="1008"/>
      <c r="W86" s="1008"/>
      <c r="X86" s="1008"/>
      <c r="Y86" s="1009"/>
      <c r="Z86" s="884" t="s">
        <v>1</v>
      </c>
      <c r="AA86" s="1080" t="s">
        <v>118</v>
      </c>
      <c r="AB86" s="171"/>
      <c r="AC86" s="84"/>
      <c r="AD86" s="167"/>
      <c r="AE86" s="186"/>
      <c r="AF86" s="186"/>
      <c r="AG86" s="167"/>
      <c r="AH86" s="84"/>
      <c r="AI86" s="84"/>
      <c r="AJ86" s="150"/>
      <c r="AK86" s="150"/>
      <c r="AL86" s="150"/>
      <c r="AM86" s="185"/>
    </row>
    <row r="87" spans="1:51" ht="9.75" customHeight="1" thickBot="1">
      <c r="A87" s="84"/>
      <c r="B87" s="183"/>
      <c r="C87" s="1101"/>
      <c r="D87" s="1102"/>
      <c r="E87" s="1133"/>
      <c r="F87" s="1134"/>
      <c r="G87" s="1134"/>
      <c r="H87" s="1134"/>
      <c r="I87" s="1134"/>
      <c r="J87" s="1134"/>
      <c r="K87" s="1134"/>
      <c r="L87" s="1134"/>
      <c r="M87" s="1134"/>
      <c r="N87" s="1134"/>
      <c r="O87" s="1134"/>
      <c r="P87" s="1134"/>
      <c r="Q87" s="1134"/>
      <c r="R87" s="1134"/>
      <c r="S87" s="1134"/>
      <c r="T87" s="1135"/>
      <c r="U87" s="827"/>
      <c r="V87" s="828"/>
      <c r="W87" s="828"/>
      <c r="X87" s="828"/>
      <c r="Y87" s="829"/>
      <c r="Z87" s="885"/>
      <c r="AA87" s="1080"/>
      <c r="AB87" s="1014" t="s">
        <v>2123</v>
      </c>
      <c r="AC87" s="1156">
        <f>IFERROR(U88/U86*100,0)</f>
        <v>0</v>
      </c>
      <c r="AD87" s="1157"/>
      <c r="AE87" s="1158"/>
      <c r="AF87" s="1010" t="s">
        <v>112</v>
      </c>
      <c r="AG87" s="1010" t="s">
        <v>21</v>
      </c>
      <c r="AH87" s="1013" t="s">
        <v>118</v>
      </c>
      <c r="AI87" s="1042" t="str">
        <f>IF('別紙様式2-2（４・５月分）'!AU7="新規ベア加算なし","",IF(U86=0,"",IF(AND(AC87&gt;=200/3,AC87&lt;=100),"○","×")))</f>
        <v/>
      </c>
      <c r="AJ87" s="150"/>
      <c r="AK87" s="150"/>
      <c r="AL87" s="150"/>
      <c r="AM87" s="813" t="s">
        <v>2189</v>
      </c>
      <c r="AN87" s="814"/>
      <c r="AO87" s="814"/>
      <c r="AP87" s="814"/>
      <c r="AQ87" s="814"/>
      <c r="AR87" s="814"/>
      <c r="AS87" s="814"/>
      <c r="AT87" s="814"/>
      <c r="AU87" s="814"/>
      <c r="AV87" s="814"/>
      <c r="AW87" s="814"/>
      <c r="AX87" s="814"/>
      <c r="AY87" s="815"/>
    </row>
    <row r="88" spans="1:51" ht="9.75" customHeight="1" thickBot="1">
      <c r="A88" s="84"/>
      <c r="B88" s="183"/>
      <c r="C88" s="1101"/>
      <c r="D88" s="1102"/>
      <c r="E88" s="190"/>
      <c r="F88" s="830" t="s">
        <v>2186</v>
      </c>
      <c r="G88" s="831"/>
      <c r="H88" s="831"/>
      <c r="I88" s="831"/>
      <c r="J88" s="831"/>
      <c r="K88" s="831"/>
      <c r="L88" s="831"/>
      <c r="M88" s="831"/>
      <c r="N88" s="831"/>
      <c r="O88" s="831"/>
      <c r="P88" s="831"/>
      <c r="Q88" s="831"/>
      <c r="R88" s="831"/>
      <c r="S88" s="831"/>
      <c r="T88" s="831"/>
      <c r="U88" s="824"/>
      <c r="V88" s="825"/>
      <c r="W88" s="825"/>
      <c r="X88" s="825"/>
      <c r="Y88" s="826"/>
      <c r="Z88" s="1040" t="s">
        <v>1</v>
      </c>
      <c r="AA88" s="1080" t="s">
        <v>118</v>
      </c>
      <c r="AB88" s="1014"/>
      <c r="AC88" s="1159"/>
      <c r="AD88" s="1160"/>
      <c r="AE88" s="1161"/>
      <c r="AF88" s="1010"/>
      <c r="AG88" s="1010"/>
      <c r="AH88" s="1013"/>
      <c r="AI88" s="1043"/>
      <c r="AJ88" s="150"/>
      <c r="AK88" s="150"/>
      <c r="AL88" s="150"/>
      <c r="AM88" s="816"/>
      <c r="AN88" s="817"/>
      <c r="AO88" s="817"/>
      <c r="AP88" s="817"/>
      <c r="AQ88" s="817"/>
      <c r="AR88" s="817"/>
      <c r="AS88" s="817"/>
      <c r="AT88" s="817"/>
      <c r="AU88" s="817"/>
      <c r="AV88" s="817"/>
      <c r="AW88" s="817"/>
      <c r="AX88" s="817"/>
      <c r="AY88" s="818"/>
    </row>
    <row r="89" spans="1:51" ht="9.75" customHeight="1" thickBot="1">
      <c r="A89" s="84"/>
      <c r="B89" s="183"/>
      <c r="C89" s="1103"/>
      <c r="D89" s="1102"/>
      <c r="E89" s="191"/>
      <c r="F89" s="832"/>
      <c r="G89" s="833"/>
      <c r="H89" s="833"/>
      <c r="I89" s="833"/>
      <c r="J89" s="833"/>
      <c r="K89" s="833"/>
      <c r="L89" s="833"/>
      <c r="M89" s="833"/>
      <c r="N89" s="833"/>
      <c r="O89" s="833"/>
      <c r="P89" s="833"/>
      <c r="Q89" s="833"/>
      <c r="R89" s="833"/>
      <c r="S89" s="833"/>
      <c r="T89" s="833"/>
      <c r="U89" s="827"/>
      <c r="V89" s="828"/>
      <c r="W89" s="828"/>
      <c r="X89" s="828"/>
      <c r="Y89" s="829"/>
      <c r="Z89" s="1041"/>
      <c r="AA89" s="1080"/>
      <c r="AB89" s="84"/>
      <c r="AC89" s="84"/>
      <c r="AD89" s="84"/>
      <c r="AE89" s="84"/>
      <c r="AF89" s="84"/>
      <c r="AG89" s="84"/>
      <c r="AH89" s="84"/>
      <c r="AI89" s="84"/>
      <c r="AJ89" s="150"/>
      <c r="AK89" s="150"/>
      <c r="AL89" s="150"/>
    </row>
    <row r="90" spans="1:51" ht="16.5" customHeight="1">
      <c r="A90" s="84"/>
      <c r="B90" s="183"/>
      <c r="C90" s="1104"/>
      <c r="D90" s="1105"/>
      <c r="E90" s="192"/>
      <c r="F90" s="834"/>
      <c r="G90" s="835"/>
      <c r="H90" s="835"/>
      <c r="I90" s="835"/>
      <c r="J90" s="835"/>
      <c r="K90" s="835"/>
      <c r="L90" s="835"/>
      <c r="M90" s="835"/>
      <c r="N90" s="835"/>
      <c r="O90" s="835"/>
      <c r="P90" s="835"/>
      <c r="Q90" s="835"/>
      <c r="R90" s="835"/>
      <c r="S90" s="835"/>
      <c r="T90" s="835"/>
      <c r="U90" s="175" t="s">
        <v>20</v>
      </c>
      <c r="V90" s="1107">
        <f>U88/2</f>
        <v>0</v>
      </c>
      <c r="W90" s="1107"/>
      <c r="X90" s="1107"/>
      <c r="Y90" s="72" t="s">
        <v>1</v>
      </c>
      <c r="Z90" s="17" t="s">
        <v>21</v>
      </c>
      <c r="AA90" s="74"/>
      <c r="AB90" s="171"/>
      <c r="AC90" s="172"/>
      <c r="AD90" s="819"/>
      <c r="AE90" s="819"/>
      <c r="AF90" s="167"/>
      <c r="AG90" s="84"/>
      <c r="AH90" s="84"/>
      <c r="AI90" s="193"/>
      <c r="AJ90" s="150"/>
      <c r="AK90" s="150"/>
      <c r="AL90" s="150"/>
      <c r="AM90" s="185"/>
    </row>
    <row r="91" spans="1:51" ht="6.75" customHeight="1">
      <c r="A91" s="84"/>
      <c r="B91" s="153" t="s">
        <v>165</v>
      </c>
      <c r="C91" s="153"/>
      <c r="D91" s="153"/>
      <c r="E91" s="153"/>
      <c r="F91" s="150"/>
      <c r="G91" s="151"/>
      <c r="H91" s="151"/>
      <c r="I91" s="151"/>
      <c r="J91" s="151"/>
      <c r="K91" s="151"/>
      <c r="L91" s="151"/>
      <c r="M91" s="194"/>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94"/>
      <c r="AM91" s="95"/>
      <c r="AR91" s="122"/>
    </row>
    <row r="92" spans="1:51" s="197" customFormat="1" ht="21" customHeight="1" thickBot="1">
      <c r="A92" s="195"/>
      <c r="B92" s="1110" t="s">
        <v>178</v>
      </c>
      <c r="C92" s="1110"/>
      <c r="D92" s="1110"/>
      <c r="E92" s="1110"/>
      <c r="F92" s="1110"/>
      <c r="G92" s="1110"/>
      <c r="H92" s="1110"/>
      <c r="I92" s="1110"/>
      <c r="J92" s="1110"/>
      <c r="K92" s="1110"/>
      <c r="L92" s="1110"/>
      <c r="M92" s="1110"/>
      <c r="N92" s="1110"/>
      <c r="O92" s="1110"/>
      <c r="P92" s="1110"/>
      <c r="Q92" s="1110"/>
      <c r="R92" s="1110"/>
      <c r="S92" s="1110"/>
      <c r="T92" s="1110"/>
      <c r="U92" s="1110"/>
      <c r="V92" s="1110"/>
      <c r="W92" s="1110"/>
      <c r="X92" s="1110"/>
      <c r="Y92" s="1110"/>
      <c r="Z92" s="1110"/>
      <c r="AA92" s="1110"/>
      <c r="AB92" s="1110"/>
      <c r="AC92" s="1110"/>
      <c r="AD92" s="1110"/>
      <c r="AE92" s="1110"/>
      <c r="AF92" s="1110"/>
      <c r="AG92" s="1110"/>
      <c r="AH92" s="1110"/>
      <c r="AI92" s="1110"/>
      <c r="AJ92" s="1110"/>
      <c r="AK92" s="1110"/>
      <c r="AL92" s="195"/>
      <c r="AM92" s="196"/>
    </row>
    <row r="93" spans="1:51" s="95" customFormat="1" ht="14.25" thickBot="1">
      <c r="A93" s="94"/>
      <c r="B93" s="157" t="s">
        <v>179</v>
      </c>
      <c r="C93" s="136"/>
      <c r="D93" s="136"/>
      <c r="E93" s="136"/>
      <c r="F93" s="136"/>
      <c r="G93" s="136"/>
      <c r="H93" s="136"/>
      <c r="I93" s="136"/>
      <c r="J93" s="136"/>
      <c r="K93" s="136"/>
      <c r="L93" s="136"/>
      <c r="M93" s="136"/>
      <c r="N93" s="136"/>
      <c r="O93" s="136"/>
      <c r="P93" s="136"/>
      <c r="Q93" s="136"/>
      <c r="R93" s="198" t="s">
        <v>177</v>
      </c>
      <c r="S93" s="199" t="s">
        <v>2004</v>
      </c>
      <c r="T93" s="94"/>
      <c r="U93" s="136"/>
      <c r="V93" s="136"/>
      <c r="W93" s="136"/>
      <c r="X93" s="136"/>
      <c r="Y93" s="136"/>
      <c r="Z93" s="136"/>
      <c r="AA93" s="136"/>
      <c r="AB93" s="136"/>
      <c r="AC93" s="136"/>
      <c r="AD93" s="136"/>
      <c r="AE93" s="136"/>
      <c r="AF93" s="136"/>
      <c r="AG93" s="136"/>
      <c r="AH93" s="136"/>
      <c r="AI93" s="941" t="str">
        <f>IF(OR('別紙様式2-2（４・５月分）'!AQ8="処遇加算Ⅰ・Ⅱあり",'別紙様式2-3（６月以降分）'!BB6="旧処遇加算Ⅰ・Ⅱ相当あり"),"該当","")</f>
        <v/>
      </c>
      <c r="AJ93" s="942"/>
      <c r="AK93" s="943"/>
      <c r="AL93" s="94"/>
      <c r="AM93" s="87"/>
    </row>
    <row r="94" spans="1:51" s="95" customFormat="1" ht="2.25" customHeight="1" thickBot="1">
      <c r="A94" s="94"/>
      <c r="B94" s="94"/>
      <c r="C94" s="94"/>
      <c r="D94" s="200"/>
      <c r="E94" s="200"/>
      <c r="F94" s="200"/>
      <c r="G94" s="200"/>
      <c r="H94" s="200"/>
      <c r="I94" s="200"/>
      <c r="J94" s="200"/>
      <c r="K94" s="200"/>
      <c r="L94" s="200"/>
      <c r="M94" s="200"/>
      <c r="N94" s="200"/>
      <c r="O94" s="200"/>
      <c r="P94" s="200"/>
      <c r="Q94" s="200"/>
      <c r="R94" s="201"/>
      <c r="S94" s="201"/>
      <c r="T94" s="201"/>
      <c r="U94" s="200"/>
      <c r="V94" s="200"/>
      <c r="W94" s="200"/>
      <c r="X94" s="200"/>
      <c r="Y94" s="200"/>
      <c r="Z94" s="200"/>
      <c r="AA94" s="200"/>
      <c r="AB94" s="200"/>
      <c r="AC94" s="200"/>
      <c r="AD94" s="200"/>
      <c r="AE94" s="200"/>
      <c r="AF94" s="200"/>
      <c r="AG94" s="200"/>
      <c r="AH94" s="200"/>
      <c r="AI94" s="200"/>
      <c r="AJ94" s="200"/>
      <c r="AK94" s="200"/>
      <c r="AL94" s="94"/>
      <c r="AM94" s="87"/>
    </row>
    <row r="95" spans="1:51" s="95" customFormat="1" ht="14.25" thickBot="1">
      <c r="A95" s="94"/>
      <c r="B95" s="157" t="s">
        <v>1982</v>
      </c>
      <c r="C95" s="202"/>
      <c r="D95" s="202"/>
      <c r="E95" s="202"/>
      <c r="F95" s="202"/>
      <c r="G95" s="202"/>
      <c r="H95" s="202"/>
      <c r="I95" s="202"/>
      <c r="J95" s="202"/>
      <c r="K95" s="202"/>
      <c r="L95" s="202"/>
      <c r="M95" s="202"/>
      <c r="N95" s="202"/>
      <c r="O95" s="202"/>
      <c r="P95" s="202"/>
      <c r="Q95" s="202"/>
      <c r="R95" s="198" t="s">
        <v>177</v>
      </c>
      <c r="S95" s="199" t="s">
        <v>2005</v>
      </c>
      <c r="T95" s="94"/>
      <c r="U95" s="202"/>
      <c r="V95" s="202"/>
      <c r="W95" s="202"/>
      <c r="X95" s="202"/>
      <c r="Y95" s="202"/>
      <c r="Z95" s="202"/>
      <c r="AA95" s="202"/>
      <c r="AB95" s="202"/>
      <c r="AC95" s="202"/>
      <c r="AD95" s="202"/>
      <c r="AE95" s="202"/>
      <c r="AF95" s="202"/>
      <c r="AG95" s="202"/>
      <c r="AH95" s="202"/>
      <c r="AI95" s="941" t="str">
        <f>IF(AND('別紙様式2-2（４・５月分）'!AQ8="処遇加算Ⅰ・Ⅱなし",'別紙様式2-3（６月以降分）'!BB6="旧処遇加算Ⅰ・Ⅱ相当なし"),"該当","")</f>
        <v>該当</v>
      </c>
      <c r="AJ95" s="942"/>
      <c r="AK95" s="943"/>
      <c r="AL95" s="94"/>
      <c r="AM95" s="87"/>
    </row>
    <row r="96" spans="1:51" s="95" customFormat="1" ht="5.25" customHeight="1">
      <c r="A96" s="94"/>
      <c r="B96" s="182"/>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94"/>
      <c r="AB96" s="203"/>
      <c r="AC96" s="203"/>
      <c r="AD96" s="203"/>
      <c r="AE96" s="203"/>
      <c r="AF96" s="203"/>
      <c r="AG96" s="203"/>
      <c r="AH96" s="203"/>
      <c r="AI96" s="203"/>
      <c r="AJ96" s="203"/>
      <c r="AK96" s="203"/>
      <c r="AL96" s="94"/>
      <c r="AM96" s="87"/>
    </row>
    <row r="97" spans="1:51" s="177" customFormat="1" ht="12.75" customHeight="1" thickBot="1">
      <c r="A97" s="119"/>
      <c r="B97" s="119"/>
      <c r="C97" s="1060" t="s">
        <v>191</v>
      </c>
      <c r="D97" s="1060"/>
      <c r="E97" s="1060"/>
      <c r="F97" s="1060"/>
      <c r="G97" s="1060"/>
      <c r="H97" s="1060"/>
      <c r="I97" s="1060"/>
      <c r="J97" s="1060"/>
      <c r="K97" s="1060"/>
      <c r="L97" s="1060"/>
      <c r="M97" s="1060"/>
      <c r="N97" s="1060"/>
      <c r="O97" s="1060"/>
      <c r="P97" s="1060"/>
      <c r="Q97" s="1060"/>
      <c r="R97" s="1060"/>
      <c r="S97" s="1060"/>
      <c r="T97" s="1060"/>
      <c r="U97" s="119"/>
      <c r="V97" s="119"/>
      <c r="W97" s="119"/>
      <c r="X97" s="119"/>
      <c r="Y97" s="119"/>
      <c r="Z97" s="119"/>
      <c r="AA97" s="119"/>
      <c r="AB97" s="119"/>
      <c r="AC97" s="119"/>
      <c r="AD97" s="160"/>
      <c r="AE97" s="160"/>
      <c r="AF97" s="160"/>
      <c r="AG97" s="160"/>
      <c r="AH97" s="160"/>
      <c r="AI97" s="160"/>
      <c r="AJ97" s="160"/>
      <c r="AK97" s="160"/>
      <c r="AL97" s="119"/>
      <c r="AM97" s="204"/>
    </row>
    <row r="98" spans="1:51" s="95" customFormat="1" ht="18" customHeight="1" thickBot="1">
      <c r="A98" s="94"/>
      <c r="B98" s="94"/>
      <c r="C98" s="808"/>
      <c r="D98" s="809"/>
      <c r="E98" s="889" t="s">
        <v>180</v>
      </c>
      <c r="F98" s="889"/>
      <c r="G98" s="889"/>
      <c r="H98" s="889"/>
      <c r="I98" s="889"/>
      <c r="J98" s="889"/>
      <c r="K98" s="889"/>
      <c r="L98" s="889"/>
      <c r="M98" s="889"/>
      <c r="N98" s="889"/>
      <c r="O98" s="889"/>
      <c r="P98" s="889"/>
      <c r="Q98" s="889"/>
      <c r="R98" s="890"/>
      <c r="S98" s="205" t="s">
        <v>167</v>
      </c>
      <c r="T98" s="164" t="str">
        <f>IFERROR(IF(AM99=TRUE,"○",IF(AND(AI95="該当",OR(AM107=TRUE,AM108=TRUE)),"","×")),"")</f>
        <v>×</v>
      </c>
      <c r="U98" s="94"/>
      <c r="V98" s="206"/>
      <c r="W98" s="206"/>
      <c r="X98" s="206"/>
      <c r="Y98" s="206"/>
      <c r="Z98" s="206"/>
      <c r="AA98" s="206"/>
      <c r="AB98" s="206"/>
      <c r="AC98" s="206"/>
      <c r="AD98" s="206"/>
      <c r="AE98" s="206"/>
      <c r="AF98" s="206"/>
      <c r="AG98" s="206"/>
      <c r="AH98" s="206"/>
      <c r="AI98" s="206"/>
      <c r="AJ98" s="206"/>
      <c r="AK98" s="206"/>
      <c r="AL98" s="119"/>
      <c r="AM98" s="144" t="s">
        <v>2129</v>
      </c>
    </row>
    <row r="99" spans="1:51" s="95" customFormat="1" ht="16.5" customHeight="1">
      <c r="A99" s="94"/>
      <c r="B99" s="207"/>
      <c r="C99" s="208" t="s">
        <v>84</v>
      </c>
      <c r="D99" s="209" t="s">
        <v>2322</v>
      </c>
      <c r="E99" s="139"/>
      <c r="F99" s="139"/>
      <c r="G99" s="139"/>
      <c r="H99" s="139"/>
      <c r="I99" s="139"/>
      <c r="J99" s="139"/>
      <c r="K99" s="139"/>
      <c r="L99" s="139"/>
      <c r="M99" s="139"/>
      <c r="N99" s="139"/>
      <c r="O99" s="139"/>
      <c r="P99" s="139"/>
      <c r="Q99" s="139"/>
      <c r="R99" s="139"/>
      <c r="S99" s="209"/>
      <c r="T99" s="209"/>
      <c r="U99" s="209"/>
      <c r="V99" s="139"/>
      <c r="W99" s="139"/>
      <c r="X99" s="139"/>
      <c r="Y99" s="139"/>
      <c r="Z99" s="210"/>
      <c r="AA99" s="210"/>
      <c r="AB99" s="210"/>
      <c r="AC99" s="210"/>
      <c r="AD99" s="103"/>
      <c r="AE99" s="103"/>
      <c r="AF99" s="103"/>
      <c r="AG99" s="103"/>
      <c r="AH99" s="136"/>
      <c r="AI99" s="136"/>
      <c r="AJ99" s="136"/>
      <c r="AK99" s="211"/>
      <c r="AL99" s="156"/>
      <c r="AM99" s="82" t="b">
        <v>0</v>
      </c>
      <c r="AN99" s="886" t="s">
        <v>2135</v>
      </c>
      <c r="AO99" s="886"/>
      <c r="AP99" s="886"/>
    </row>
    <row r="100" spans="1:51" s="95" customFormat="1" ht="16.5" customHeight="1">
      <c r="A100" s="94"/>
      <c r="B100" s="207"/>
      <c r="C100" s="212" t="s">
        <v>85</v>
      </c>
      <c r="D100" s="213" t="s">
        <v>1963</v>
      </c>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4"/>
      <c r="AA100" s="214"/>
      <c r="AB100" s="214"/>
      <c r="AC100" s="214"/>
      <c r="AD100" s="215"/>
      <c r="AE100" s="215"/>
      <c r="AF100" s="215"/>
      <c r="AG100" s="215"/>
      <c r="AH100" s="216"/>
      <c r="AI100" s="216"/>
      <c r="AJ100" s="216"/>
      <c r="AK100" s="217"/>
      <c r="AL100" s="156"/>
      <c r="AM100" s="82" t="b">
        <v>0</v>
      </c>
      <c r="AN100" s="886" t="s">
        <v>2137</v>
      </c>
      <c r="AO100" s="886"/>
      <c r="AP100" s="886"/>
    </row>
    <row r="101" spans="1:51" s="95" customFormat="1" ht="16.5" customHeight="1">
      <c r="A101" s="94"/>
      <c r="B101" s="207"/>
      <c r="C101" s="218" t="s">
        <v>86</v>
      </c>
      <c r="D101" s="219" t="s">
        <v>2323</v>
      </c>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1"/>
      <c r="AA101" s="221"/>
      <c r="AB101" s="221"/>
      <c r="AC101" s="221"/>
      <c r="AD101" s="132"/>
      <c r="AE101" s="132"/>
      <c r="AF101" s="132"/>
      <c r="AG101" s="132"/>
      <c r="AH101" s="222"/>
      <c r="AI101" s="222"/>
      <c r="AJ101" s="222"/>
      <c r="AK101" s="223"/>
      <c r="AL101" s="156"/>
      <c r="AM101" s="224"/>
    </row>
    <row r="102" spans="1:51" s="95" customFormat="1" ht="6.75" customHeight="1" thickBot="1">
      <c r="A102" s="94"/>
      <c r="B102" s="207"/>
      <c r="C102" s="143"/>
      <c r="D102" s="139"/>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210"/>
      <c r="AA102" s="210"/>
      <c r="AB102" s="210"/>
      <c r="AC102" s="210"/>
      <c r="AD102" s="103"/>
      <c r="AE102" s="103"/>
      <c r="AF102" s="103"/>
      <c r="AG102" s="103"/>
      <c r="AH102" s="136"/>
      <c r="AI102" s="136"/>
      <c r="AJ102" s="136"/>
      <c r="AK102" s="136"/>
      <c r="AL102" s="156"/>
      <c r="AM102" s="224"/>
      <c r="AN102" s="87"/>
      <c r="AO102" s="87"/>
      <c r="AP102" s="87"/>
      <c r="AQ102" s="87"/>
    </row>
    <row r="103" spans="1:51" s="95" customFormat="1" ht="26.25" customHeight="1" thickBot="1">
      <c r="A103" s="94"/>
      <c r="B103" s="207"/>
      <c r="C103" s="1126" t="s">
        <v>1973</v>
      </c>
      <c r="D103" s="1126"/>
      <c r="E103" s="1126"/>
      <c r="F103" s="1126"/>
      <c r="G103" s="1126"/>
      <c r="H103" s="1126"/>
      <c r="I103" s="1126"/>
      <c r="J103" s="1126"/>
      <c r="K103" s="1126"/>
      <c r="L103" s="153"/>
      <c r="M103" s="808"/>
      <c r="N103" s="809"/>
      <c r="O103" s="1144" t="s">
        <v>2324</v>
      </c>
      <c r="P103" s="1145"/>
      <c r="Q103" s="1145"/>
      <c r="R103" s="1145"/>
      <c r="S103" s="1145"/>
      <c r="T103" s="1145"/>
      <c r="U103" s="1145"/>
      <c r="V103" s="1145"/>
      <c r="W103" s="1145"/>
      <c r="X103" s="1145"/>
      <c r="Y103" s="1145"/>
      <c r="Z103" s="1145"/>
      <c r="AA103" s="1145"/>
      <c r="AB103" s="1145"/>
      <c r="AC103" s="1145"/>
      <c r="AD103" s="1145"/>
      <c r="AE103" s="1145"/>
      <c r="AF103" s="1145"/>
      <c r="AG103" s="1145"/>
      <c r="AH103" s="1145"/>
      <c r="AI103" s="1145"/>
      <c r="AJ103" s="1146"/>
      <c r="AK103" s="112" t="str">
        <f>IF(T98="○","",(IF(AM100=TRUE,"○","×")))</f>
        <v>×</v>
      </c>
      <c r="AL103" s="94"/>
      <c r="AM103" s="847" t="s">
        <v>2098</v>
      </c>
      <c r="AN103" s="811"/>
      <c r="AO103" s="811"/>
      <c r="AP103" s="811"/>
      <c r="AQ103" s="811"/>
      <c r="AR103" s="811"/>
      <c r="AS103" s="811"/>
      <c r="AT103" s="811"/>
      <c r="AU103" s="811"/>
      <c r="AV103" s="811"/>
      <c r="AW103" s="811"/>
      <c r="AX103" s="811"/>
      <c r="AY103" s="812"/>
    </row>
    <row r="104" spans="1:51" s="95" customFormat="1" ht="8.25" customHeight="1">
      <c r="A104" s="94"/>
      <c r="B104" s="207"/>
      <c r="C104" s="150"/>
      <c r="D104" s="139"/>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210"/>
      <c r="AA104" s="210"/>
      <c r="AB104" s="210"/>
      <c r="AC104" s="210"/>
      <c r="AD104" s="103"/>
      <c r="AE104" s="103"/>
      <c r="AF104" s="103"/>
      <c r="AG104" s="103"/>
      <c r="AH104" s="136"/>
      <c r="AI104" s="136"/>
      <c r="AJ104" s="136"/>
      <c r="AK104" s="136"/>
      <c r="AL104" s="156"/>
      <c r="AM104" s="224"/>
      <c r="AN104" s="87"/>
      <c r="AO104" s="87"/>
      <c r="AP104" s="87"/>
      <c r="AQ104" s="87"/>
    </row>
    <row r="105" spans="1:51" s="95" customFormat="1" ht="16.5" customHeight="1" thickBot="1">
      <c r="A105" s="94"/>
      <c r="B105" s="94"/>
      <c r="C105" s="1060" t="s">
        <v>181</v>
      </c>
      <c r="D105" s="1060"/>
      <c r="E105" s="1060"/>
      <c r="F105" s="1060"/>
      <c r="G105" s="1060"/>
      <c r="H105" s="1060"/>
      <c r="I105" s="1060"/>
      <c r="J105" s="1060"/>
      <c r="K105" s="1060"/>
      <c r="L105" s="1060"/>
      <c r="M105" s="1060"/>
      <c r="N105" s="1060"/>
      <c r="O105" s="1060"/>
      <c r="P105" s="1060"/>
      <c r="Q105" s="1060"/>
      <c r="R105" s="1060"/>
      <c r="S105" s="225"/>
      <c r="T105" s="225"/>
      <c r="U105" s="225"/>
      <c r="V105" s="225"/>
      <c r="W105" s="225"/>
      <c r="X105" s="225"/>
      <c r="Y105" s="153"/>
      <c r="Z105" s="225"/>
      <c r="AA105" s="225"/>
      <c r="AB105" s="225"/>
      <c r="AC105" s="225"/>
      <c r="AD105" s="225"/>
      <c r="AE105" s="225"/>
      <c r="AF105" s="225"/>
      <c r="AG105" s="225"/>
      <c r="AH105" s="225"/>
      <c r="AI105" s="225"/>
      <c r="AJ105" s="225"/>
      <c r="AK105" s="225"/>
      <c r="AL105" s="225"/>
    </row>
    <row r="106" spans="1:51" s="95" customFormat="1" ht="16.5" customHeight="1" thickBot="1">
      <c r="A106" s="94"/>
      <c r="B106" s="226"/>
      <c r="C106" s="808"/>
      <c r="D106" s="809"/>
      <c r="E106" s="889" t="s">
        <v>183</v>
      </c>
      <c r="F106" s="889"/>
      <c r="G106" s="889"/>
      <c r="H106" s="889"/>
      <c r="I106" s="889"/>
      <c r="J106" s="889"/>
      <c r="K106" s="889"/>
      <c r="L106" s="889"/>
      <c r="M106" s="889"/>
      <c r="N106" s="889"/>
      <c r="O106" s="889"/>
      <c r="P106" s="889"/>
      <c r="Q106" s="889"/>
      <c r="R106" s="890"/>
      <c r="S106" s="205" t="s">
        <v>167</v>
      </c>
      <c r="T106" s="164" t="str">
        <f>IFERROR(IF(AND(AM107=TRUE,OR(AND(AR107=TRUE,J109&lt;&gt;""),AND(AR108=TRUE,J111&lt;&gt;""))),"○",IF(AND(AI95="該当",OR(AM99=TRUE,AM100=TRUE)),"","×")),"")</f>
        <v>×</v>
      </c>
      <c r="U106" s="227"/>
      <c r="V106" s="228"/>
      <c r="W106" s="228"/>
      <c r="X106" s="228"/>
      <c r="Y106" s="228"/>
      <c r="Z106" s="228"/>
      <c r="AA106" s="228"/>
      <c r="AB106" s="228"/>
      <c r="AC106" s="228"/>
      <c r="AD106" s="228"/>
      <c r="AE106" s="228"/>
      <c r="AF106" s="228"/>
      <c r="AG106" s="228"/>
      <c r="AH106" s="228"/>
      <c r="AI106" s="228"/>
      <c r="AJ106" s="228"/>
      <c r="AK106" s="228"/>
      <c r="AL106" s="225"/>
      <c r="AM106" s="144" t="s">
        <v>2129</v>
      </c>
    </row>
    <row r="107" spans="1:51" s="95" customFormat="1" ht="26.25" customHeight="1" thickBot="1">
      <c r="A107" s="94"/>
      <c r="B107" s="1196"/>
      <c r="C107" s="208" t="s">
        <v>28</v>
      </c>
      <c r="D107" s="1200" t="s">
        <v>2325</v>
      </c>
      <c r="E107" s="1201"/>
      <c r="F107" s="1201"/>
      <c r="G107" s="1201"/>
      <c r="H107" s="1056"/>
      <c r="I107" s="1056"/>
      <c r="J107" s="1056"/>
      <c r="K107" s="1056"/>
      <c r="L107" s="1056"/>
      <c r="M107" s="1056"/>
      <c r="N107" s="1056"/>
      <c r="O107" s="1056"/>
      <c r="P107" s="1056"/>
      <c r="Q107" s="1056"/>
      <c r="R107" s="1056"/>
      <c r="S107" s="1056"/>
      <c r="T107" s="1056"/>
      <c r="U107" s="1056"/>
      <c r="V107" s="1056"/>
      <c r="W107" s="1056"/>
      <c r="X107" s="1056"/>
      <c r="Y107" s="1056"/>
      <c r="Z107" s="1056"/>
      <c r="AA107" s="1056"/>
      <c r="AB107" s="1056"/>
      <c r="AC107" s="1056"/>
      <c r="AD107" s="1056"/>
      <c r="AE107" s="1056"/>
      <c r="AF107" s="1056"/>
      <c r="AG107" s="1056"/>
      <c r="AH107" s="1056"/>
      <c r="AI107" s="1056"/>
      <c r="AJ107" s="1056"/>
      <c r="AK107" s="1202"/>
      <c r="AL107" s="94"/>
      <c r="AM107" s="82" t="b">
        <v>0</v>
      </c>
      <c r="AN107" s="886" t="s">
        <v>2135</v>
      </c>
      <c r="AO107" s="886"/>
      <c r="AP107" s="886"/>
      <c r="AQ107" s="87"/>
      <c r="AR107" s="82" t="b">
        <v>0</v>
      </c>
      <c r="AS107" s="886" t="s">
        <v>2138</v>
      </c>
      <c r="AT107" s="886"/>
      <c r="AU107" s="886"/>
    </row>
    <row r="108" spans="1:51" s="95" customFormat="1" ht="25.5" customHeight="1" thickBot="1">
      <c r="A108" s="94"/>
      <c r="B108" s="1196"/>
      <c r="C108" s="1108"/>
      <c r="D108" s="1044" t="s">
        <v>87</v>
      </c>
      <c r="E108" s="1045"/>
      <c r="F108" s="1045"/>
      <c r="G108" s="1045"/>
      <c r="H108" s="1203"/>
      <c r="I108" s="1124" t="s">
        <v>88</v>
      </c>
      <c r="J108" s="1050" t="s">
        <v>2342</v>
      </c>
      <c r="K108" s="1051"/>
      <c r="L108" s="1051"/>
      <c r="M108" s="1051"/>
      <c r="N108" s="1051"/>
      <c r="O108" s="1051"/>
      <c r="P108" s="1051"/>
      <c r="Q108" s="1051"/>
      <c r="R108" s="1051"/>
      <c r="S108" s="1051"/>
      <c r="T108" s="1051"/>
      <c r="U108" s="1051"/>
      <c r="V108" s="1051"/>
      <c r="W108" s="1051"/>
      <c r="X108" s="1051"/>
      <c r="Y108" s="1051"/>
      <c r="Z108" s="1051"/>
      <c r="AA108" s="1051"/>
      <c r="AB108" s="1051"/>
      <c r="AC108" s="1051"/>
      <c r="AD108" s="1051"/>
      <c r="AE108" s="1051"/>
      <c r="AF108" s="1051"/>
      <c r="AG108" s="1051"/>
      <c r="AH108" s="1051"/>
      <c r="AI108" s="1051"/>
      <c r="AJ108" s="1051"/>
      <c r="AK108" s="1052"/>
      <c r="AL108" s="94"/>
      <c r="AM108" s="82" t="b">
        <v>0</v>
      </c>
      <c r="AN108" s="886" t="s">
        <v>2137</v>
      </c>
      <c r="AO108" s="886"/>
      <c r="AP108" s="886"/>
      <c r="AQ108" s="229"/>
      <c r="AR108" s="82" t="b">
        <v>0</v>
      </c>
      <c r="AS108" s="886" t="s">
        <v>2139</v>
      </c>
      <c r="AT108" s="886"/>
      <c r="AU108" s="886"/>
      <c r="AV108" s="229"/>
      <c r="AW108" s="229"/>
      <c r="AX108" s="229"/>
      <c r="AY108" s="229"/>
    </row>
    <row r="109" spans="1:51" s="95" customFormat="1" ht="33" customHeight="1" thickBot="1">
      <c r="A109" s="94"/>
      <c r="B109" s="1196"/>
      <c r="C109" s="1108"/>
      <c r="D109" s="1046"/>
      <c r="E109" s="1047"/>
      <c r="F109" s="1047"/>
      <c r="G109" s="1047"/>
      <c r="H109" s="1204"/>
      <c r="I109" s="1125"/>
      <c r="J109" s="1191"/>
      <c r="K109" s="1192"/>
      <c r="L109" s="1192"/>
      <c r="M109" s="1192"/>
      <c r="N109" s="1192"/>
      <c r="O109" s="1192"/>
      <c r="P109" s="1192"/>
      <c r="Q109" s="1192"/>
      <c r="R109" s="1192"/>
      <c r="S109" s="1192"/>
      <c r="T109" s="1192"/>
      <c r="U109" s="1192"/>
      <c r="V109" s="1192"/>
      <c r="W109" s="1192"/>
      <c r="X109" s="1192"/>
      <c r="Y109" s="1192"/>
      <c r="Z109" s="1192"/>
      <c r="AA109" s="1192"/>
      <c r="AB109" s="1192"/>
      <c r="AC109" s="1192"/>
      <c r="AD109" s="1192"/>
      <c r="AE109" s="1192"/>
      <c r="AF109" s="1192"/>
      <c r="AG109" s="1192"/>
      <c r="AH109" s="1192"/>
      <c r="AI109" s="1192"/>
      <c r="AJ109" s="1192"/>
      <c r="AK109" s="1193"/>
      <c r="AL109" s="94"/>
      <c r="AM109" s="847" t="s">
        <v>2191</v>
      </c>
      <c r="AN109" s="848"/>
      <c r="AO109" s="848"/>
      <c r="AP109" s="848"/>
      <c r="AQ109" s="848"/>
      <c r="AR109" s="848"/>
      <c r="AS109" s="848"/>
      <c r="AT109" s="848"/>
      <c r="AU109" s="848"/>
      <c r="AV109" s="848"/>
      <c r="AW109" s="848"/>
      <c r="AX109" s="848"/>
      <c r="AY109" s="849"/>
    </row>
    <row r="110" spans="1:51" s="95" customFormat="1" ht="19.5" customHeight="1" thickBot="1">
      <c r="A110" s="94"/>
      <c r="B110" s="1196"/>
      <c r="C110" s="1108"/>
      <c r="D110" s="1046"/>
      <c r="E110" s="1047"/>
      <c r="F110" s="1047"/>
      <c r="G110" s="1047"/>
      <c r="H110" s="1078"/>
      <c r="I110" s="1194" t="s">
        <v>9</v>
      </c>
      <c r="J110" s="230" t="s">
        <v>31</v>
      </c>
      <c r="K110" s="231"/>
      <c r="L110" s="231"/>
      <c r="M110" s="231"/>
      <c r="N110" s="231"/>
      <c r="O110" s="231"/>
      <c r="P110" s="231"/>
      <c r="Q110" s="231"/>
      <c r="R110" s="231"/>
      <c r="S110" s="1011" t="s">
        <v>123</v>
      </c>
      <c r="T110" s="1011"/>
      <c r="U110" s="1011"/>
      <c r="V110" s="1011"/>
      <c r="W110" s="1011"/>
      <c r="X110" s="1011"/>
      <c r="Y110" s="1011"/>
      <c r="Z110" s="1011"/>
      <c r="AA110" s="1011"/>
      <c r="AB110" s="1011"/>
      <c r="AC110" s="1011"/>
      <c r="AD110" s="1011"/>
      <c r="AE110" s="1011"/>
      <c r="AF110" s="1011"/>
      <c r="AG110" s="1011"/>
      <c r="AH110" s="1011"/>
      <c r="AI110" s="1011"/>
      <c r="AJ110" s="1011"/>
      <c r="AK110" s="1012"/>
      <c r="AL110" s="94"/>
      <c r="AM110" s="229"/>
      <c r="AN110" s="229"/>
      <c r="AO110" s="229"/>
      <c r="AP110" s="229"/>
      <c r="AQ110" s="229"/>
      <c r="AR110" s="229"/>
      <c r="AS110" s="229"/>
      <c r="AT110" s="229"/>
      <c r="AU110" s="229"/>
      <c r="AV110" s="229"/>
      <c r="AW110" s="229"/>
      <c r="AX110" s="229"/>
      <c r="AY110" s="229"/>
    </row>
    <row r="111" spans="1:51" s="95" customFormat="1" ht="35.25" customHeight="1" thickBot="1">
      <c r="A111" s="94"/>
      <c r="B111" s="1196"/>
      <c r="C111" s="1109"/>
      <c r="D111" s="1048"/>
      <c r="E111" s="1049"/>
      <c r="F111" s="1049"/>
      <c r="G111" s="1049"/>
      <c r="H111" s="1079"/>
      <c r="I111" s="1195"/>
      <c r="J111" s="1197"/>
      <c r="K111" s="1198"/>
      <c r="L111" s="1198"/>
      <c r="M111" s="1198"/>
      <c r="N111" s="1198"/>
      <c r="O111" s="1198"/>
      <c r="P111" s="1198"/>
      <c r="Q111" s="1198"/>
      <c r="R111" s="1198"/>
      <c r="S111" s="1198"/>
      <c r="T111" s="1198"/>
      <c r="U111" s="1198"/>
      <c r="V111" s="1198"/>
      <c r="W111" s="1198"/>
      <c r="X111" s="1198"/>
      <c r="Y111" s="1198"/>
      <c r="Z111" s="1198"/>
      <c r="AA111" s="1198"/>
      <c r="AB111" s="1198"/>
      <c r="AC111" s="1198"/>
      <c r="AD111" s="1198"/>
      <c r="AE111" s="1198"/>
      <c r="AF111" s="1198"/>
      <c r="AG111" s="1198"/>
      <c r="AH111" s="1198"/>
      <c r="AI111" s="1198"/>
      <c r="AJ111" s="1198"/>
      <c r="AK111" s="1199"/>
      <c r="AL111" s="94"/>
      <c r="AM111" s="847" t="s">
        <v>2192</v>
      </c>
      <c r="AN111" s="848"/>
      <c r="AO111" s="848"/>
      <c r="AP111" s="848"/>
      <c r="AQ111" s="848"/>
      <c r="AR111" s="848"/>
      <c r="AS111" s="848"/>
      <c r="AT111" s="848"/>
      <c r="AU111" s="848"/>
      <c r="AV111" s="848"/>
      <c r="AW111" s="848"/>
      <c r="AX111" s="848"/>
      <c r="AY111" s="849"/>
    </row>
    <row r="112" spans="1:51" s="95" customFormat="1" ht="18" customHeight="1">
      <c r="A112" s="94"/>
      <c r="B112" s="232"/>
      <c r="C112" s="233" t="s">
        <v>91</v>
      </c>
      <c r="D112" s="219" t="s">
        <v>2326</v>
      </c>
      <c r="E112" s="234"/>
      <c r="F112" s="234"/>
      <c r="G112" s="234"/>
      <c r="H112" s="220"/>
      <c r="I112" s="220"/>
      <c r="J112" s="220"/>
      <c r="K112" s="220"/>
      <c r="L112" s="220"/>
      <c r="M112" s="220"/>
      <c r="N112" s="220"/>
      <c r="O112" s="220"/>
      <c r="P112" s="220"/>
      <c r="Q112" s="220"/>
      <c r="R112" s="220"/>
      <c r="S112" s="220"/>
      <c r="T112" s="220"/>
      <c r="U112" s="220"/>
      <c r="V112" s="220"/>
      <c r="W112" s="220"/>
      <c r="X112" s="220"/>
      <c r="Y112" s="220"/>
      <c r="Z112" s="221"/>
      <c r="AA112" s="221"/>
      <c r="AB112" s="221"/>
      <c r="AC112" s="221"/>
      <c r="AD112" s="132"/>
      <c r="AE112" s="132"/>
      <c r="AF112" s="132"/>
      <c r="AG112" s="132"/>
      <c r="AH112" s="222"/>
      <c r="AI112" s="222"/>
      <c r="AJ112" s="222"/>
      <c r="AK112" s="235"/>
      <c r="AL112" s="156"/>
      <c r="AM112" s="224"/>
    </row>
    <row r="113" spans="1:51" s="95" customFormat="1" ht="6.75" customHeight="1" thickBot="1">
      <c r="A113" s="94"/>
      <c r="B113" s="236"/>
      <c r="C113" s="236"/>
      <c r="D113" s="236"/>
      <c r="E113" s="236"/>
      <c r="F113" s="236"/>
      <c r="G113" s="236"/>
      <c r="H113" s="236"/>
      <c r="I113" s="236"/>
      <c r="J113" s="236"/>
      <c r="K113" s="236"/>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94"/>
      <c r="AM113" s="237"/>
    </row>
    <row r="114" spans="1:51" s="95" customFormat="1" ht="25.5" customHeight="1" thickBot="1">
      <c r="A114" s="94"/>
      <c r="B114" s="207"/>
      <c r="C114" s="1126" t="s">
        <v>2190</v>
      </c>
      <c r="D114" s="1126"/>
      <c r="E114" s="1126"/>
      <c r="F114" s="1126"/>
      <c r="G114" s="1126"/>
      <c r="H114" s="1126"/>
      <c r="I114" s="1126"/>
      <c r="J114" s="1126"/>
      <c r="K114" s="1126"/>
      <c r="L114" s="153"/>
      <c r="M114" s="808"/>
      <c r="N114" s="809"/>
      <c r="O114" s="1188" t="s">
        <v>1974</v>
      </c>
      <c r="P114" s="1189"/>
      <c r="Q114" s="1189"/>
      <c r="R114" s="1189"/>
      <c r="S114" s="1189"/>
      <c r="T114" s="1189"/>
      <c r="U114" s="1189"/>
      <c r="V114" s="1189"/>
      <c r="W114" s="1189"/>
      <c r="X114" s="1189"/>
      <c r="Y114" s="1189"/>
      <c r="Z114" s="1189"/>
      <c r="AA114" s="1189"/>
      <c r="AB114" s="1189"/>
      <c r="AC114" s="1189"/>
      <c r="AD114" s="1189"/>
      <c r="AE114" s="1189"/>
      <c r="AF114" s="1189"/>
      <c r="AG114" s="1189"/>
      <c r="AH114" s="1189"/>
      <c r="AI114" s="1189"/>
      <c r="AJ114" s="1190"/>
      <c r="AK114" s="112" t="str">
        <f>IF(T106="○","",(IF(AM108=TRUE,"○","×")))</f>
        <v>×</v>
      </c>
      <c r="AL114" s="94"/>
      <c r="AM114" s="847" t="s">
        <v>2097</v>
      </c>
      <c r="AN114" s="811"/>
      <c r="AO114" s="811"/>
      <c r="AP114" s="811"/>
      <c r="AQ114" s="811"/>
      <c r="AR114" s="811"/>
      <c r="AS114" s="811"/>
      <c r="AT114" s="811"/>
      <c r="AU114" s="811"/>
      <c r="AV114" s="811"/>
      <c r="AW114" s="811"/>
      <c r="AX114" s="811"/>
      <c r="AY114" s="812"/>
    </row>
    <row r="115" spans="1:51" s="95" customFormat="1" ht="12" customHeight="1">
      <c r="A115" s="94"/>
      <c r="B115" s="236"/>
      <c r="C115" s="236"/>
      <c r="D115" s="236"/>
      <c r="E115" s="236"/>
      <c r="F115" s="236"/>
      <c r="G115" s="236"/>
      <c r="H115" s="236"/>
      <c r="I115" s="236"/>
      <c r="J115" s="236"/>
      <c r="K115" s="236"/>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94"/>
      <c r="AM115" s="237"/>
    </row>
    <row r="116" spans="1:51" s="95" customFormat="1" ht="21" customHeight="1">
      <c r="A116" s="94"/>
      <c r="B116" s="1110" t="s">
        <v>185</v>
      </c>
      <c r="C116" s="1110"/>
      <c r="D116" s="1110"/>
      <c r="E116" s="1110"/>
      <c r="F116" s="1110"/>
      <c r="G116" s="1110"/>
      <c r="H116" s="1110"/>
      <c r="I116" s="1110"/>
      <c r="J116" s="1110"/>
      <c r="K116" s="1110"/>
      <c r="L116" s="1110"/>
      <c r="M116" s="1110"/>
      <c r="N116" s="1110"/>
      <c r="O116" s="1110"/>
      <c r="P116" s="1110"/>
      <c r="Q116" s="1110"/>
      <c r="R116" s="1110"/>
      <c r="S116" s="1110"/>
      <c r="T116" s="1110"/>
      <c r="U116" s="1110"/>
      <c r="V116" s="1110"/>
      <c r="W116" s="1110"/>
      <c r="X116" s="1110"/>
      <c r="Y116" s="1110"/>
      <c r="Z116" s="1110"/>
      <c r="AA116" s="1110"/>
      <c r="AB116" s="1110"/>
      <c r="AC116" s="1110"/>
      <c r="AD116" s="1110"/>
      <c r="AE116" s="1110"/>
      <c r="AF116" s="1110"/>
      <c r="AG116" s="1110"/>
      <c r="AH116" s="1110"/>
      <c r="AI116" s="1110"/>
      <c r="AJ116" s="1110"/>
      <c r="AK116" s="1110"/>
      <c r="AL116" s="94"/>
      <c r="AM116" s="238" t="str">
        <f>IF(AND('別紙様式2-2（４・５月分）'!AQ7="処遇加算Ⅰなし",'別紙様式2-3（６月以降分）'!AY6="旧処遇加算Ⅰ相当なし"),"記入不要","要記入")</f>
        <v>記入不要</v>
      </c>
    </row>
    <row r="117" spans="1:51" s="95" customFormat="1" ht="17.25" customHeight="1" thickBot="1">
      <c r="A117" s="94"/>
      <c r="B117" s="239" t="s">
        <v>182</v>
      </c>
      <c r="C117" s="240"/>
      <c r="D117" s="241"/>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144" t="s">
        <v>2129</v>
      </c>
      <c r="AR117" s="82" t="b">
        <v>0</v>
      </c>
      <c r="AS117" s="886" t="s">
        <v>2138</v>
      </c>
      <c r="AT117" s="886"/>
      <c r="AU117" s="886"/>
    </row>
    <row r="118" spans="1:51" s="95" customFormat="1" ht="20.25" customHeight="1" thickBot="1">
      <c r="A118" s="94"/>
      <c r="B118" s="808"/>
      <c r="C118" s="809"/>
      <c r="D118" s="859" t="s">
        <v>183</v>
      </c>
      <c r="E118" s="859"/>
      <c r="F118" s="859"/>
      <c r="G118" s="859"/>
      <c r="H118" s="859"/>
      <c r="I118" s="859"/>
      <c r="J118" s="859"/>
      <c r="K118" s="859"/>
      <c r="L118" s="859"/>
      <c r="M118" s="859"/>
      <c r="N118" s="859"/>
      <c r="O118" s="859"/>
      <c r="P118" s="859"/>
      <c r="Q118" s="860"/>
      <c r="R118" s="242" t="s">
        <v>167</v>
      </c>
      <c r="S118" s="164" t="str">
        <f>IF(AM116="記入不要","",IF(AND(AM118=TRUE,OR(AR117=TRUE,AR118=TRUE,AR119=TRUE)),"○","×"))</f>
        <v/>
      </c>
      <c r="T118" s="243"/>
      <c r="U118" s="240"/>
      <c r="V118" s="240"/>
      <c r="W118" s="240"/>
      <c r="X118" s="240"/>
      <c r="Y118" s="240"/>
      <c r="Z118" s="240"/>
      <c r="AA118" s="240"/>
      <c r="AB118" s="240"/>
      <c r="AC118" s="240"/>
      <c r="AD118" s="240"/>
      <c r="AE118" s="240"/>
      <c r="AF118" s="240"/>
      <c r="AG118" s="240"/>
      <c r="AH118" s="240"/>
      <c r="AI118" s="240"/>
      <c r="AJ118" s="240"/>
      <c r="AK118" s="240"/>
      <c r="AL118" s="240"/>
      <c r="AM118" s="82" t="b">
        <v>0</v>
      </c>
      <c r="AN118" s="886" t="s">
        <v>2135</v>
      </c>
      <c r="AO118" s="886"/>
      <c r="AP118" s="886"/>
      <c r="AR118" s="82" t="b">
        <v>0</v>
      </c>
      <c r="AS118" s="886" t="s">
        <v>2139</v>
      </c>
      <c r="AT118" s="886"/>
      <c r="AU118" s="886"/>
    </row>
    <row r="119" spans="1:51" s="95" customFormat="1" ht="28.5" customHeight="1" thickBot="1">
      <c r="A119" s="94"/>
      <c r="B119" s="208" t="s">
        <v>84</v>
      </c>
      <c r="C119" s="1140" t="s">
        <v>2327</v>
      </c>
      <c r="D119" s="872"/>
      <c r="E119" s="872"/>
      <c r="F119" s="872"/>
      <c r="G119" s="872"/>
      <c r="H119" s="872"/>
      <c r="I119" s="872"/>
      <c r="J119" s="872"/>
      <c r="K119" s="872"/>
      <c r="L119" s="872"/>
      <c r="M119" s="872"/>
      <c r="N119" s="872"/>
      <c r="O119" s="872"/>
      <c r="P119" s="872"/>
      <c r="Q119" s="872"/>
      <c r="R119" s="872"/>
      <c r="S119" s="875"/>
      <c r="T119" s="872"/>
      <c r="U119" s="872"/>
      <c r="V119" s="872"/>
      <c r="W119" s="872"/>
      <c r="X119" s="872"/>
      <c r="Y119" s="872"/>
      <c r="Z119" s="872"/>
      <c r="AA119" s="872"/>
      <c r="AB119" s="872"/>
      <c r="AC119" s="872"/>
      <c r="AD119" s="872"/>
      <c r="AE119" s="872"/>
      <c r="AF119" s="872"/>
      <c r="AG119" s="872"/>
      <c r="AH119" s="872"/>
      <c r="AI119" s="872"/>
      <c r="AJ119" s="872"/>
      <c r="AK119" s="1141"/>
      <c r="AL119" s="94"/>
      <c r="AM119" s="82" t="b">
        <v>0</v>
      </c>
      <c r="AN119" s="886" t="s">
        <v>2137</v>
      </c>
      <c r="AO119" s="886"/>
      <c r="AP119" s="886"/>
      <c r="AR119" s="82" t="b">
        <v>0</v>
      </c>
      <c r="AS119" s="886" t="s">
        <v>2140</v>
      </c>
      <c r="AT119" s="886"/>
      <c r="AU119" s="886"/>
    </row>
    <row r="120" spans="1:51" s="95" customFormat="1" ht="25.5" customHeight="1">
      <c r="A120" s="94"/>
      <c r="B120" s="1108"/>
      <c r="C120" s="1044" t="s">
        <v>92</v>
      </c>
      <c r="D120" s="1045"/>
      <c r="E120" s="1045"/>
      <c r="F120" s="1045"/>
      <c r="G120" s="244"/>
      <c r="H120" s="245" t="s">
        <v>39</v>
      </c>
      <c r="I120" s="1115" t="s">
        <v>29</v>
      </c>
      <c r="J120" s="1116"/>
      <c r="K120" s="1116"/>
      <c r="L120" s="1116"/>
      <c r="M120" s="1116"/>
      <c r="N120" s="1116"/>
      <c r="O120" s="1116"/>
      <c r="P120" s="1116"/>
      <c r="Q120" s="1116"/>
      <c r="R120" s="1116"/>
      <c r="S120" s="1116"/>
      <c r="T120" s="1116"/>
      <c r="U120" s="1116"/>
      <c r="V120" s="1116"/>
      <c r="W120" s="1116"/>
      <c r="X120" s="1116"/>
      <c r="Y120" s="1116"/>
      <c r="Z120" s="1116"/>
      <c r="AA120" s="1116"/>
      <c r="AB120" s="1116"/>
      <c r="AC120" s="1116"/>
      <c r="AD120" s="1116"/>
      <c r="AE120" s="1116"/>
      <c r="AF120" s="1116"/>
      <c r="AG120" s="1116"/>
      <c r="AH120" s="1116"/>
      <c r="AI120" s="1116"/>
      <c r="AJ120" s="1116"/>
      <c r="AK120" s="1117"/>
      <c r="AL120" s="94"/>
      <c r="AM120" s="769" t="s">
        <v>2193</v>
      </c>
      <c r="AN120" s="839"/>
      <c r="AO120" s="839"/>
      <c r="AP120" s="839"/>
      <c r="AQ120" s="839"/>
      <c r="AR120" s="839"/>
      <c r="AS120" s="839"/>
      <c r="AT120" s="839"/>
      <c r="AU120" s="839"/>
      <c r="AV120" s="839"/>
      <c r="AW120" s="839"/>
      <c r="AX120" s="839"/>
      <c r="AY120" s="840"/>
    </row>
    <row r="121" spans="1:51" s="95" customFormat="1" ht="33.75" customHeight="1">
      <c r="A121" s="94"/>
      <c r="B121" s="1108"/>
      <c r="C121" s="1046"/>
      <c r="D121" s="1047"/>
      <c r="E121" s="1047"/>
      <c r="F121" s="1047"/>
      <c r="G121" s="246"/>
      <c r="H121" s="247" t="s">
        <v>90</v>
      </c>
      <c r="I121" s="1118" t="s">
        <v>27</v>
      </c>
      <c r="J121" s="1119"/>
      <c r="K121" s="1119"/>
      <c r="L121" s="1119"/>
      <c r="M121" s="1119"/>
      <c r="N121" s="1119"/>
      <c r="O121" s="1119"/>
      <c r="P121" s="1119"/>
      <c r="Q121" s="1119"/>
      <c r="R121" s="1119"/>
      <c r="S121" s="1119"/>
      <c r="T121" s="1119"/>
      <c r="U121" s="1119"/>
      <c r="V121" s="1119"/>
      <c r="W121" s="1119"/>
      <c r="X121" s="1119"/>
      <c r="Y121" s="1119"/>
      <c r="Z121" s="1119"/>
      <c r="AA121" s="1119"/>
      <c r="AB121" s="1119"/>
      <c r="AC121" s="1119"/>
      <c r="AD121" s="1119"/>
      <c r="AE121" s="1119"/>
      <c r="AF121" s="1119"/>
      <c r="AG121" s="1119"/>
      <c r="AH121" s="1119"/>
      <c r="AI121" s="1119"/>
      <c r="AJ121" s="1119"/>
      <c r="AK121" s="1120"/>
      <c r="AL121" s="94"/>
      <c r="AM121" s="841"/>
      <c r="AN121" s="842"/>
      <c r="AO121" s="842"/>
      <c r="AP121" s="842"/>
      <c r="AQ121" s="842"/>
      <c r="AR121" s="842"/>
      <c r="AS121" s="842"/>
      <c r="AT121" s="842"/>
      <c r="AU121" s="842"/>
      <c r="AV121" s="842"/>
      <c r="AW121" s="842"/>
      <c r="AX121" s="842"/>
      <c r="AY121" s="843"/>
    </row>
    <row r="122" spans="1:51" s="95" customFormat="1" ht="37.5" customHeight="1" thickBot="1">
      <c r="A122" s="94"/>
      <c r="B122" s="1109"/>
      <c r="C122" s="1048"/>
      <c r="D122" s="1049"/>
      <c r="E122" s="1049"/>
      <c r="F122" s="1049"/>
      <c r="G122" s="248"/>
      <c r="H122" s="249" t="s">
        <v>89</v>
      </c>
      <c r="I122" s="1121" t="s">
        <v>30</v>
      </c>
      <c r="J122" s="1122"/>
      <c r="K122" s="1122"/>
      <c r="L122" s="1122"/>
      <c r="M122" s="1122"/>
      <c r="N122" s="1122"/>
      <c r="O122" s="1122"/>
      <c r="P122" s="1122"/>
      <c r="Q122" s="1122"/>
      <c r="R122" s="1122"/>
      <c r="S122" s="1122"/>
      <c r="T122" s="1122"/>
      <c r="U122" s="1122"/>
      <c r="V122" s="1122"/>
      <c r="W122" s="1122"/>
      <c r="X122" s="1122"/>
      <c r="Y122" s="1122"/>
      <c r="Z122" s="1122"/>
      <c r="AA122" s="1122"/>
      <c r="AB122" s="1122"/>
      <c r="AC122" s="1122"/>
      <c r="AD122" s="1122"/>
      <c r="AE122" s="1122"/>
      <c r="AF122" s="1122"/>
      <c r="AG122" s="1122"/>
      <c r="AH122" s="1122"/>
      <c r="AI122" s="1122"/>
      <c r="AJ122" s="1122"/>
      <c r="AK122" s="1123"/>
      <c r="AL122" s="94"/>
      <c r="AM122" s="844"/>
      <c r="AN122" s="845"/>
      <c r="AO122" s="845"/>
      <c r="AP122" s="845"/>
      <c r="AQ122" s="845"/>
      <c r="AR122" s="845"/>
      <c r="AS122" s="845"/>
      <c r="AT122" s="845"/>
      <c r="AU122" s="845"/>
      <c r="AV122" s="845"/>
      <c r="AW122" s="845"/>
      <c r="AX122" s="845"/>
      <c r="AY122" s="846"/>
    </row>
    <row r="123" spans="1:51" s="95" customFormat="1" ht="13.5" customHeight="1">
      <c r="A123" s="94"/>
      <c r="B123" s="250" t="s">
        <v>91</v>
      </c>
      <c r="C123" s="1205" t="s">
        <v>2326</v>
      </c>
      <c r="D123" s="1206"/>
      <c r="E123" s="1206"/>
      <c r="F123" s="1206"/>
      <c r="G123" s="1206"/>
      <c r="H123" s="1206"/>
      <c r="I123" s="1206"/>
      <c r="J123" s="1206"/>
      <c r="K123" s="1206"/>
      <c r="L123" s="1206"/>
      <c r="M123" s="1206"/>
      <c r="N123" s="1206"/>
      <c r="O123" s="1206"/>
      <c r="P123" s="1206"/>
      <c r="Q123" s="1206"/>
      <c r="R123" s="1206"/>
      <c r="S123" s="1206"/>
      <c r="T123" s="1206"/>
      <c r="U123" s="1206"/>
      <c r="V123" s="1206"/>
      <c r="W123" s="1206"/>
      <c r="X123" s="1206"/>
      <c r="Y123" s="1206"/>
      <c r="Z123" s="1206"/>
      <c r="AA123" s="1206"/>
      <c r="AB123" s="1206"/>
      <c r="AC123" s="1206"/>
      <c r="AD123" s="1206"/>
      <c r="AE123" s="1206"/>
      <c r="AF123" s="1206"/>
      <c r="AG123" s="1206"/>
      <c r="AH123" s="1206"/>
      <c r="AI123" s="1206"/>
      <c r="AJ123" s="1206"/>
      <c r="AK123" s="899"/>
      <c r="AL123" s="156"/>
    </row>
    <row r="124" spans="1:51" s="95" customFormat="1" ht="8.25" customHeight="1" thickBot="1">
      <c r="A124" s="94"/>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51"/>
      <c r="AL124" s="94"/>
      <c r="AM124" s="252"/>
    </row>
    <row r="125" spans="1:51" s="95" customFormat="1" ht="27.75" customHeight="1" thickBot="1">
      <c r="A125" s="94"/>
      <c r="B125" s="1187" t="s">
        <v>2194</v>
      </c>
      <c r="C125" s="1187"/>
      <c r="D125" s="1187"/>
      <c r="E125" s="1187"/>
      <c r="F125" s="1187"/>
      <c r="G125" s="1187"/>
      <c r="H125" s="1187"/>
      <c r="I125" s="1187"/>
      <c r="J125" s="1187"/>
      <c r="K125" s="1187"/>
      <c r="L125" s="153"/>
      <c r="M125" s="808"/>
      <c r="N125" s="809"/>
      <c r="O125" s="853" t="s">
        <v>1964</v>
      </c>
      <c r="P125" s="854"/>
      <c r="Q125" s="854"/>
      <c r="R125" s="854"/>
      <c r="S125" s="854"/>
      <c r="T125" s="854"/>
      <c r="U125" s="854"/>
      <c r="V125" s="854"/>
      <c r="W125" s="854"/>
      <c r="X125" s="854"/>
      <c r="Y125" s="854"/>
      <c r="Z125" s="854"/>
      <c r="AA125" s="854"/>
      <c r="AB125" s="854"/>
      <c r="AC125" s="854"/>
      <c r="AD125" s="854"/>
      <c r="AE125" s="854"/>
      <c r="AF125" s="854"/>
      <c r="AG125" s="854"/>
      <c r="AH125" s="854"/>
      <c r="AI125" s="854"/>
      <c r="AJ125" s="854"/>
      <c r="AK125" s="112" t="str">
        <f>IF(S118="","",IF(S118="○","",IF(AM119=TRUE,"○","×")))</f>
        <v/>
      </c>
      <c r="AL125" s="94"/>
      <c r="AM125" s="836" t="s">
        <v>2096</v>
      </c>
      <c r="AN125" s="895"/>
      <c r="AO125" s="895"/>
      <c r="AP125" s="895"/>
      <c r="AQ125" s="895"/>
      <c r="AR125" s="895"/>
      <c r="AS125" s="895"/>
      <c r="AT125" s="895"/>
      <c r="AU125" s="895"/>
      <c r="AV125" s="895"/>
      <c r="AW125" s="895"/>
      <c r="AX125" s="895"/>
      <c r="AY125" s="896"/>
    </row>
    <row r="126" spans="1:51" s="95" customFormat="1" ht="8.25" customHeight="1">
      <c r="A126" s="94"/>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94"/>
      <c r="AM126" s="252"/>
    </row>
    <row r="127" spans="1:51" s="95" customFormat="1" ht="21.75" customHeight="1">
      <c r="A127" s="94"/>
      <c r="B127" s="862" t="s">
        <v>184</v>
      </c>
      <c r="C127" s="862"/>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2"/>
      <c r="AA127" s="862"/>
      <c r="AB127" s="862"/>
      <c r="AC127" s="862"/>
      <c r="AD127" s="862"/>
      <c r="AE127" s="862"/>
      <c r="AF127" s="862"/>
      <c r="AG127" s="862"/>
      <c r="AH127" s="862"/>
      <c r="AI127" s="862"/>
      <c r="AJ127" s="862"/>
      <c r="AK127" s="862"/>
      <c r="AL127" s="94"/>
      <c r="AM127" s="252"/>
    </row>
    <row r="128" spans="1:51" ht="15.75" customHeight="1" thickBot="1">
      <c r="A128" s="84"/>
      <c r="B128" s="207" t="s">
        <v>1976</v>
      </c>
      <c r="C128" s="84"/>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84"/>
      <c r="AL128" s="84"/>
      <c r="AX128" s="122"/>
    </row>
    <row r="129" spans="1:52" ht="15.75" customHeight="1" thickBot="1">
      <c r="A129" s="84"/>
      <c r="B129" s="888" t="s">
        <v>1975</v>
      </c>
      <c r="C129" s="889"/>
      <c r="D129" s="889"/>
      <c r="E129" s="889"/>
      <c r="F129" s="889"/>
      <c r="G129" s="889"/>
      <c r="H129" s="889"/>
      <c r="I129" s="889"/>
      <c r="J129" s="889"/>
      <c r="K129" s="889"/>
      <c r="L129" s="889"/>
      <c r="M129" s="889"/>
      <c r="N129" s="889"/>
      <c r="O129" s="889"/>
      <c r="P129" s="889"/>
      <c r="Q129" s="890"/>
      <c r="R129" s="253" t="s">
        <v>177</v>
      </c>
      <c r="S129" s="254" t="str">
        <f>'別紙様式2-2（４・５月分）'!AK11</f>
        <v/>
      </c>
      <c r="T129" s="1207" t="s">
        <v>2199</v>
      </c>
      <c r="U129" s="863"/>
      <c r="V129" s="863"/>
      <c r="W129" s="863"/>
      <c r="X129" s="863"/>
      <c r="Y129" s="863"/>
      <c r="Z129" s="863"/>
      <c r="AA129" s="863"/>
      <c r="AB129" s="863"/>
      <c r="AC129" s="863"/>
      <c r="AD129" s="863"/>
      <c r="AE129" s="863"/>
      <c r="AF129" s="863"/>
      <c r="AG129" s="863"/>
      <c r="AH129" s="863"/>
      <c r="AI129" s="863"/>
      <c r="AJ129" s="863"/>
      <c r="AK129" s="1208"/>
      <c r="AL129" s="84"/>
      <c r="AM129" s="255" t="str">
        <f>IF(OR(S129="×",S130="×",S131="×"),"×","")</f>
        <v/>
      </c>
      <c r="AX129" s="122"/>
    </row>
    <row r="130" spans="1:52" ht="15.75" customHeight="1" thickBot="1">
      <c r="A130" s="84"/>
      <c r="B130" s="891" t="s">
        <v>2197</v>
      </c>
      <c r="C130" s="892"/>
      <c r="D130" s="892"/>
      <c r="E130" s="892"/>
      <c r="F130" s="892"/>
      <c r="G130" s="892"/>
      <c r="H130" s="892"/>
      <c r="I130" s="892"/>
      <c r="J130" s="892"/>
      <c r="K130" s="892"/>
      <c r="L130" s="892"/>
      <c r="M130" s="892"/>
      <c r="N130" s="892"/>
      <c r="O130" s="892"/>
      <c r="P130" s="892"/>
      <c r="Q130" s="893"/>
      <c r="R130" s="253" t="s">
        <v>177</v>
      </c>
      <c r="S130" s="254" t="str">
        <f>'別紙様式2-3（６月以降分）'!AQ11</f>
        <v/>
      </c>
      <c r="T130" s="1207" t="s">
        <v>2200</v>
      </c>
      <c r="U130" s="863"/>
      <c r="V130" s="863"/>
      <c r="W130" s="863"/>
      <c r="X130" s="863"/>
      <c r="Y130" s="863"/>
      <c r="Z130" s="863"/>
      <c r="AA130" s="863"/>
      <c r="AB130" s="863"/>
      <c r="AC130" s="863"/>
      <c r="AD130" s="863"/>
      <c r="AE130" s="863"/>
      <c r="AF130" s="863"/>
      <c r="AG130" s="863"/>
      <c r="AH130" s="863"/>
      <c r="AI130" s="863"/>
      <c r="AJ130" s="863"/>
      <c r="AK130" s="1208"/>
      <c r="AL130" s="84"/>
      <c r="AM130" s="256"/>
      <c r="AX130" s="122"/>
    </row>
    <row r="131" spans="1:52" ht="15.75" customHeight="1" thickBot="1">
      <c r="A131" s="84"/>
      <c r="B131" s="891" t="s">
        <v>2198</v>
      </c>
      <c r="C131" s="892"/>
      <c r="D131" s="892"/>
      <c r="E131" s="892"/>
      <c r="F131" s="892"/>
      <c r="G131" s="892"/>
      <c r="H131" s="892"/>
      <c r="I131" s="892"/>
      <c r="J131" s="892"/>
      <c r="K131" s="892"/>
      <c r="L131" s="892"/>
      <c r="M131" s="892"/>
      <c r="N131" s="892"/>
      <c r="O131" s="892"/>
      <c r="P131" s="892"/>
      <c r="Q131" s="893"/>
      <c r="R131" s="253" t="s">
        <v>177</v>
      </c>
      <c r="S131" s="254" t="str">
        <f>'別紙様式2-4（年度内の区分変更がある場合に記入）'!AQ11</f>
        <v/>
      </c>
      <c r="T131" s="1207" t="s">
        <v>2201</v>
      </c>
      <c r="U131" s="863"/>
      <c r="V131" s="863"/>
      <c r="W131" s="863"/>
      <c r="X131" s="863"/>
      <c r="Y131" s="863"/>
      <c r="Z131" s="863"/>
      <c r="AA131" s="863"/>
      <c r="AB131" s="863"/>
      <c r="AC131" s="863"/>
      <c r="AD131" s="863"/>
      <c r="AE131" s="863"/>
      <c r="AF131" s="863"/>
      <c r="AG131" s="863"/>
      <c r="AH131" s="863"/>
      <c r="AI131" s="863"/>
      <c r="AJ131" s="863"/>
      <c r="AK131" s="1208"/>
      <c r="AL131" s="84"/>
      <c r="AW131" s="122"/>
    </row>
    <row r="132" spans="1:52" ht="6" customHeight="1" thickBot="1">
      <c r="A132" s="84"/>
      <c r="B132" s="207"/>
      <c r="C132" s="84"/>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84"/>
      <c r="AL132" s="84"/>
      <c r="AM132" s="256"/>
      <c r="AX132" s="122"/>
    </row>
    <row r="133" spans="1:52" ht="14.25" thickBot="1">
      <c r="A133" s="84"/>
      <c r="B133" s="257" t="s">
        <v>1972</v>
      </c>
      <c r="D133" s="258"/>
      <c r="E133" s="258"/>
      <c r="F133" s="258"/>
      <c r="G133" s="258"/>
      <c r="H133" s="258"/>
      <c r="I133" s="258"/>
      <c r="J133" s="258"/>
      <c r="K133" s="258"/>
      <c r="L133" s="258"/>
      <c r="M133" s="258"/>
      <c r="N133" s="258"/>
      <c r="O133" s="258"/>
      <c r="P133" s="258"/>
      <c r="Q133" s="258"/>
      <c r="R133" s="258"/>
      <c r="S133" s="258"/>
      <c r="T133" s="258"/>
      <c r="U133" s="258"/>
      <c r="V133" s="160"/>
      <c r="W133" s="160"/>
      <c r="X133" s="160"/>
      <c r="Y133" s="160"/>
      <c r="Z133" s="160"/>
      <c r="AA133" s="160"/>
      <c r="AB133" s="160"/>
      <c r="AC133" s="160"/>
      <c r="AD133" s="160"/>
      <c r="AE133" s="160"/>
      <c r="AF133" s="160"/>
      <c r="AG133" s="160"/>
      <c r="AH133" s="160"/>
      <c r="AI133" s="160"/>
      <c r="AJ133" s="160"/>
      <c r="AK133" s="112" t="str">
        <f>IF(AM129="","",IF(AM129="○","",IF(OR(AM135=TRUE,AM136=TRUE,AM137=TRUE,AND(AM138=TRUE,F138&lt;&gt;"")),"○","×")))</f>
        <v/>
      </c>
      <c r="AL133" s="84"/>
      <c r="AM133" s="836" t="s">
        <v>2204</v>
      </c>
      <c r="AN133" s="895"/>
      <c r="AO133" s="895"/>
      <c r="AP133" s="895"/>
      <c r="AQ133" s="895"/>
      <c r="AR133" s="895"/>
      <c r="AS133" s="895"/>
      <c r="AT133" s="895"/>
      <c r="AU133" s="895"/>
      <c r="AV133" s="895"/>
      <c r="AW133" s="895"/>
      <c r="AX133" s="895"/>
      <c r="AY133" s="896"/>
    </row>
    <row r="134" spans="1:52" s="95" customFormat="1" ht="14.25" customHeight="1">
      <c r="A134" s="94"/>
      <c r="B134" s="259" t="s">
        <v>1965</v>
      </c>
      <c r="C134" s="260"/>
      <c r="D134" s="261"/>
      <c r="E134" s="262"/>
      <c r="F134" s="263"/>
      <c r="G134" s="263"/>
      <c r="H134" s="263"/>
      <c r="I134" s="263"/>
      <c r="J134" s="263"/>
      <c r="K134" s="263"/>
      <c r="L134" s="263"/>
      <c r="M134" s="263"/>
      <c r="N134" s="263"/>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4"/>
      <c r="AL134" s="94"/>
      <c r="AN134" s="265"/>
      <c r="AO134" s="265"/>
      <c r="AP134" s="265"/>
      <c r="AQ134" s="265"/>
      <c r="AR134" s="265"/>
      <c r="AS134" s="265"/>
      <c r="AT134" s="265"/>
      <c r="AU134" s="265"/>
      <c r="AV134" s="266"/>
      <c r="AW134" s="267"/>
    </row>
    <row r="135" spans="1:52" s="95" customFormat="1" ht="16.5" customHeight="1">
      <c r="A135" s="94"/>
      <c r="B135" s="142"/>
      <c r="C135" s="268"/>
      <c r="D135" s="136" t="s">
        <v>116</v>
      </c>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51"/>
      <c r="AJ135" s="94"/>
      <c r="AK135" s="152"/>
      <c r="AL135" s="94"/>
      <c r="AM135" s="82" t="b">
        <v>0</v>
      </c>
      <c r="AN135" s="265"/>
      <c r="AO135" s="265"/>
      <c r="AP135" s="265"/>
      <c r="AQ135" s="265"/>
      <c r="AR135" s="265"/>
      <c r="AS135" s="265"/>
      <c r="AT135" s="265"/>
      <c r="AU135" s="266"/>
      <c r="AV135" s="267"/>
    </row>
    <row r="136" spans="1:52" s="95" customFormat="1" ht="16.5" customHeight="1">
      <c r="A136" s="94"/>
      <c r="B136" s="142"/>
      <c r="C136" s="269"/>
      <c r="D136" s="136" t="s">
        <v>117</v>
      </c>
      <c r="E136" s="270"/>
      <c r="F136" s="270"/>
      <c r="G136" s="270"/>
      <c r="H136" s="270"/>
      <c r="I136" s="270"/>
      <c r="J136" s="270"/>
      <c r="K136" s="270"/>
      <c r="L136" s="270"/>
      <c r="M136" s="270"/>
      <c r="N136" s="270"/>
      <c r="O136" s="270"/>
      <c r="P136" s="270"/>
      <c r="Q136" s="270"/>
      <c r="R136" s="270"/>
      <c r="S136" s="270"/>
      <c r="T136" s="103"/>
      <c r="U136" s="103"/>
      <c r="V136" s="103"/>
      <c r="W136" s="103"/>
      <c r="X136" s="103"/>
      <c r="Y136" s="103"/>
      <c r="Z136" s="103"/>
      <c r="AA136" s="103"/>
      <c r="AB136" s="103"/>
      <c r="AC136" s="103"/>
      <c r="AD136" s="103"/>
      <c r="AE136" s="103"/>
      <c r="AF136" s="103"/>
      <c r="AG136" s="103"/>
      <c r="AH136" s="103"/>
      <c r="AI136" s="151"/>
      <c r="AJ136" s="94"/>
      <c r="AK136" s="152"/>
      <c r="AL136" s="94"/>
      <c r="AM136" s="82" t="b">
        <v>0</v>
      </c>
      <c r="AN136" s="265"/>
      <c r="AO136" s="265"/>
      <c r="AP136" s="265"/>
      <c r="AQ136" s="265"/>
      <c r="AR136" s="265"/>
      <c r="AS136" s="265"/>
      <c r="AT136" s="265"/>
      <c r="AU136" s="266"/>
      <c r="AV136" s="267"/>
    </row>
    <row r="137" spans="1:52" s="95" customFormat="1" ht="25.5" customHeight="1" thickBot="1">
      <c r="A137" s="94"/>
      <c r="B137" s="142"/>
      <c r="C137" s="269"/>
      <c r="D137" s="1180" t="s">
        <v>93</v>
      </c>
      <c r="E137" s="1180"/>
      <c r="F137" s="1180"/>
      <c r="G137" s="1180"/>
      <c r="H137" s="1180"/>
      <c r="I137" s="1180"/>
      <c r="J137" s="1180"/>
      <c r="K137" s="1180"/>
      <c r="L137" s="1180"/>
      <c r="M137" s="1180"/>
      <c r="N137" s="1180"/>
      <c r="O137" s="1180"/>
      <c r="P137" s="1180"/>
      <c r="Q137" s="1180"/>
      <c r="R137" s="1180"/>
      <c r="S137" s="1180"/>
      <c r="T137" s="1180"/>
      <c r="U137" s="1180"/>
      <c r="V137" s="1180"/>
      <c r="W137" s="1180"/>
      <c r="X137" s="1180"/>
      <c r="Y137" s="1180"/>
      <c r="Z137" s="1180"/>
      <c r="AA137" s="1180"/>
      <c r="AB137" s="1180"/>
      <c r="AC137" s="1180"/>
      <c r="AD137" s="1180"/>
      <c r="AE137" s="1180"/>
      <c r="AF137" s="1180"/>
      <c r="AG137" s="1180"/>
      <c r="AH137" s="1180"/>
      <c r="AI137" s="1180"/>
      <c r="AJ137" s="94"/>
      <c r="AK137" s="152"/>
      <c r="AL137" s="271"/>
      <c r="AM137" s="82" t="b">
        <v>0</v>
      </c>
      <c r="AN137" s="266"/>
      <c r="AO137" s="266"/>
      <c r="AP137" s="266"/>
      <c r="AS137" s="267"/>
      <c r="AT137" s="267"/>
    </row>
    <row r="138" spans="1:52" s="95" customFormat="1" ht="18" customHeight="1" thickBot="1">
      <c r="A138" s="94"/>
      <c r="B138" s="272"/>
      <c r="C138" s="273"/>
      <c r="D138" s="274" t="s">
        <v>32</v>
      </c>
      <c r="E138" s="275"/>
      <c r="F138" s="887"/>
      <c r="G138" s="887"/>
      <c r="H138" s="887"/>
      <c r="I138" s="887"/>
      <c r="J138" s="887"/>
      <c r="K138" s="887"/>
      <c r="L138" s="887"/>
      <c r="M138" s="887"/>
      <c r="N138" s="887"/>
      <c r="O138" s="887"/>
      <c r="P138" s="887"/>
      <c r="Q138" s="887"/>
      <c r="R138" s="887"/>
      <c r="S138" s="887"/>
      <c r="T138" s="887"/>
      <c r="U138" s="887"/>
      <c r="V138" s="887"/>
      <c r="W138" s="887"/>
      <c r="X138" s="887"/>
      <c r="Y138" s="887"/>
      <c r="Z138" s="887"/>
      <c r="AA138" s="887"/>
      <c r="AB138" s="887"/>
      <c r="AC138" s="887"/>
      <c r="AD138" s="887"/>
      <c r="AE138" s="887"/>
      <c r="AF138" s="887"/>
      <c r="AG138" s="887"/>
      <c r="AH138" s="887"/>
      <c r="AI138" s="887"/>
      <c r="AJ138" s="887"/>
      <c r="AK138" s="276" t="s">
        <v>21</v>
      </c>
      <c r="AL138" s="94"/>
      <c r="AM138" s="82" t="b">
        <v>0</v>
      </c>
      <c r="AN138" s="847" t="s">
        <v>2195</v>
      </c>
      <c r="AO138" s="848"/>
      <c r="AP138" s="848"/>
      <c r="AQ138" s="848"/>
      <c r="AR138" s="848"/>
      <c r="AS138" s="848"/>
      <c r="AT138" s="848"/>
      <c r="AU138" s="848"/>
      <c r="AV138" s="848"/>
      <c r="AW138" s="848"/>
      <c r="AX138" s="848"/>
      <c r="AY138" s="849"/>
    </row>
    <row r="139" spans="1:52" ht="6" customHeight="1">
      <c r="A139" s="84"/>
      <c r="B139" s="277"/>
      <c r="C139" s="278"/>
      <c r="D139" s="278"/>
      <c r="E139" s="278"/>
      <c r="F139" s="278"/>
      <c r="G139" s="278"/>
      <c r="H139" s="278"/>
      <c r="I139" s="278"/>
      <c r="J139" s="278"/>
      <c r="K139" s="278"/>
      <c r="L139" s="278"/>
      <c r="M139" s="278"/>
      <c r="N139" s="278"/>
      <c r="O139" s="278"/>
      <c r="P139" s="278"/>
      <c r="Q139" s="278"/>
      <c r="R139" s="278"/>
      <c r="S139" s="278"/>
      <c r="T139" s="278"/>
      <c r="U139" s="278"/>
      <c r="V139" s="278"/>
      <c r="W139" s="278"/>
      <c r="X139" s="278"/>
      <c r="Y139" s="278"/>
      <c r="Z139" s="278"/>
      <c r="AA139" s="278"/>
      <c r="AB139" s="278"/>
      <c r="AC139" s="278"/>
      <c r="AD139" s="278"/>
      <c r="AE139" s="278"/>
      <c r="AF139" s="278"/>
      <c r="AG139" s="278"/>
      <c r="AH139" s="278"/>
      <c r="AI139" s="278"/>
      <c r="AJ139" s="278"/>
      <c r="AK139" s="278"/>
      <c r="AL139" s="84"/>
      <c r="AZ139" s="95"/>
    </row>
    <row r="140" spans="1:52" ht="18" customHeight="1">
      <c r="A140" s="84"/>
      <c r="B140" s="862" t="s">
        <v>1981</v>
      </c>
      <c r="C140" s="862"/>
      <c r="D140" s="862"/>
      <c r="E140" s="862"/>
      <c r="F140" s="862"/>
      <c r="G140" s="862"/>
      <c r="H140" s="862"/>
      <c r="I140" s="862"/>
      <c r="J140" s="862"/>
      <c r="K140" s="862"/>
      <c r="L140" s="862"/>
      <c r="M140" s="862"/>
      <c r="N140" s="862"/>
      <c r="O140" s="862"/>
      <c r="P140" s="862"/>
      <c r="Q140" s="862"/>
      <c r="R140" s="862"/>
      <c r="S140" s="862"/>
      <c r="T140" s="862"/>
      <c r="U140" s="862"/>
      <c r="V140" s="862"/>
      <c r="W140" s="862"/>
      <c r="X140" s="862"/>
      <c r="Y140" s="862"/>
      <c r="Z140" s="862"/>
      <c r="AA140" s="862"/>
      <c r="AB140" s="862"/>
      <c r="AC140" s="862"/>
      <c r="AD140" s="862"/>
      <c r="AE140" s="862"/>
      <c r="AF140" s="862"/>
      <c r="AG140" s="862"/>
      <c r="AH140" s="862"/>
      <c r="AI140" s="862"/>
      <c r="AJ140" s="862"/>
      <c r="AK140" s="862"/>
      <c r="AL140" s="84"/>
      <c r="AM140" s="279" t="str">
        <f>IF(AND('別紙様式2-2（４・５月分）'!AR8="特定加算Ⅰなし",'別紙様式2-3（６月以降分）'!BH6="旧特定加算Ⅰ相当なし",'別紙様式2-4（年度内の区分変更がある場合に記入）'!BB7="旧特定加算Ⅰ相当なし"),"記入不要","要記入")</f>
        <v>記入不要</v>
      </c>
    </row>
    <row r="141" spans="1:52" ht="14.25" thickBot="1">
      <c r="A141" s="84"/>
      <c r="B141" s="207" t="s">
        <v>2356</v>
      </c>
      <c r="C141" s="84"/>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84"/>
    </row>
    <row r="142" spans="1:52" ht="15" customHeight="1" thickBot="1">
      <c r="A142" s="84"/>
      <c r="B142" s="881" t="s">
        <v>1977</v>
      </c>
      <c r="C142" s="868"/>
      <c r="D142" s="868"/>
      <c r="E142" s="868"/>
      <c r="F142" s="868"/>
      <c r="G142" s="868"/>
      <c r="H142" s="868"/>
      <c r="I142" s="868"/>
      <c r="J142" s="868"/>
      <c r="K142" s="868"/>
      <c r="L142" s="868"/>
      <c r="M142" s="868"/>
      <c r="N142" s="868"/>
      <c r="O142" s="868"/>
      <c r="P142" s="868"/>
      <c r="Q142" s="869"/>
      <c r="R142" s="253" t="s">
        <v>177</v>
      </c>
      <c r="S142" s="280" t="str">
        <f>IF('別紙様式2-2（４・５月分）'!AL11="未入力あり","×",'別紙様式2-2（４・５月分）'!AL11)</f>
        <v/>
      </c>
      <c r="T142" s="1207" t="s">
        <v>1979</v>
      </c>
      <c r="U142" s="863"/>
      <c r="V142" s="863"/>
      <c r="W142" s="863"/>
      <c r="X142" s="863"/>
      <c r="Y142" s="863"/>
      <c r="Z142" s="863"/>
      <c r="AA142" s="863"/>
      <c r="AB142" s="863"/>
      <c r="AC142" s="863"/>
      <c r="AD142" s="863"/>
      <c r="AE142" s="863"/>
      <c r="AF142" s="863"/>
      <c r="AG142" s="863"/>
      <c r="AH142" s="863"/>
      <c r="AI142" s="863"/>
      <c r="AJ142" s="863"/>
      <c r="AK142" s="1208"/>
      <c r="AL142" s="84"/>
      <c r="AM142" s="256"/>
    </row>
    <row r="143" spans="1:52" ht="15" customHeight="1" thickBot="1">
      <c r="A143" s="84"/>
      <c r="B143" s="1176" t="s">
        <v>1978</v>
      </c>
      <c r="C143" s="864"/>
      <c r="D143" s="864"/>
      <c r="E143" s="864"/>
      <c r="F143" s="864"/>
      <c r="G143" s="864"/>
      <c r="H143" s="864"/>
      <c r="I143" s="864"/>
      <c r="J143" s="864"/>
      <c r="K143" s="864"/>
      <c r="L143" s="864"/>
      <c r="M143" s="864"/>
      <c r="N143" s="864"/>
      <c r="O143" s="864"/>
      <c r="P143" s="864"/>
      <c r="Q143" s="865"/>
      <c r="R143" s="253" t="s">
        <v>177</v>
      </c>
      <c r="S143" s="281" t="str">
        <f>IF('別紙様式2-3（６月以降分）'!AR11="未入力あり","×",'別紙様式2-3（６月以降分）'!AR11)</f>
        <v/>
      </c>
      <c r="T143" s="1209" t="s">
        <v>1980</v>
      </c>
      <c r="U143" s="973"/>
      <c r="V143" s="973"/>
      <c r="W143" s="973"/>
      <c r="X143" s="973"/>
      <c r="Y143" s="973"/>
      <c r="Z143" s="973"/>
      <c r="AA143" s="973"/>
      <c r="AB143" s="973"/>
      <c r="AC143" s="973"/>
      <c r="AD143" s="973"/>
      <c r="AE143" s="973"/>
      <c r="AF143" s="973"/>
      <c r="AG143" s="973"/>
      <c r="AH143" s="973"/>
      <c r="AI143" s="973"/>
      <c r="AJ143" s="973"/>
      <c r="AK143" s="982"/>
      <c r="AL143" s="84"/>
      <c r="AM143" s="256"/>
    </row>
    <row r="144" spans="1:52" ht="15" customHeight="1" thickBot="1">
      <c r="A144" s="84"/>
      <c r="B144" s="1176" t="s">
        <v>2142</v>
      </c>
      <c r="C144" s="864"/>
      <c r="D144" s="864"/>
      <c r="E144" s="864"/>
      <c r="F144" s="864"/>
      <c r="G144" s="864"/>
      <c r="H144" s="864"/>
      <c r="I144" s="864"/>
      <c r="J144" s="864"/>
      <c r="K144" s="864"/>
      <c r="L144" s="864"/>
      <c r="M144" s="864"/>
      <c r="N144" s="864"/>
      <c r="O144" s="864"/>
      <c r="P144" s="864"/>
      <c r="Q144" s="865"/>
      <c r="R144" s="253" t="s">
        <v>177</v>
      </c>
      <c r="S144" s="281" t="str">
        <f>IF('別紙様式2-4（年度内の区分変更がある場合に記入）'!AR11="未入力あり","×",'別紙様式2-4（年度内の区分変更がある場合に記入）'!AR11)</f>
        <v/>
      </c>
      <c r="T144" s="1209" t="s">
        <v>2143</v>
      </c>
      <c r="U144" s="973"/>
      <c r="V144" s="973"/>
      <c r="W144" s="973"/>
      <c r="X144" s="973"/>
      <c r="Y144" s="973"/>
      <c r="Z144" s="973"/>
      <c r="AA144" s="973"/>
      <c r="AB144" s="973"/>
      <c r="AC144" s="973"/>
      <c r="AD144" s="973"/>
      <c r="AE144" s="973"/>
      <c r="AF144" s="973"/>
      <c r="AG144" s="973"/>
      <c r="AH144" s="973"/>
      <c r="AI144" s="973"/>
      <c r="AJ144" s="973"/>
      <c r="AK144" s="982"/>
      <c r="AL144" s="84"/>
      <c r="AM144" s="256"/>
    </row>
    <row r="145" spans="1:51" s="95" customFormat="1" ht="6.75" customHeight="1">
      <c r="A145" s="94"/>
      <c r="B145" s="153"/>
      <c r="C145" s="153"/>
      <c r="D145" s="153"/>
      <c r="E145" s="153"/>
      <c r="F145" s="150"/>
      <c r="G145" s="151"/>
      <c r="H145" s="151"/>
      <c r="I145" s="151"/>
      <c r="J145" s="151"/>
      <c r="K145" s="151"/>
      <c r="L145" s="151"/>
      <c r="M145" s="194"/>
      <c r="N145" s="194"/>
      <c r="O145" s="194"/>
      <c r="P145" s="194"/>
      <c r="Q145" s="194"/>
      <c r="R145" s="194"/>
      <c r="S145" s="194"/>
      <c r="T145" s="194"/>
      <c r="U145" s="151"/>
      <c r="V145" s="151"/>
      <c r="W145" s="163"/>
      <c r="X145" s="151"/>
      <c r="Y145" s="151"/>
      <c r="Z145" s="151"/>
      <c r="AA145" s="194"/>
      <c r="AB145" s="151"/>
      <c r="AC145" s="151"/>
      <c r="AD145" s="151"/>
      <c r="AE145" s="151"/>
      <c r="AF145" s="151"/>
      <c r="AG145" s="151"/>
      <c r="AH145" s="151"/>
      <c r="AI145" s="151"/>
      <c r="AJ145" s="151"/>
      <c r="AK145" s="151"/>
      <c r="AL145" s="94"/>
    </row>
    <row r="146" spans="1:51" s="197" customFormat="1" ht="18" customHeight="1" thickBot="1">
      <c r="A146" s="195"/>
      <c r="B146" s="944" t="s">
        <v>186</v>
      </c>
      <c r="C146" s="944"/>
      <c r="D146" s="944"/>
      <c r="E146" s="944"/>
      <c r="F146" s="944"/>
      <c r="G146" s="944"/>
      <c r="H146" s="944"/>
      <c r="I146" s="944"/>
      <c r="J146" s="944"/>
      <c r="K146" s="944"/>
      <c r="L146" s="944"/>
      <c r="M146" s="944"/>
      <c r="N146" s="944"/>
      <c r="O146" s="944"/>
      <c r="P146" s="944"/>
      <c r="Q146" s="944"/>
      <c r="R146" s="944"/>
      <c r="S146" s="944"/>
      <c r="T146" s="944"/>
      <c r="U146" s="944"/>
      <c r="V146" s="944"/>
      <c r="W146" s="944"/>
      <c r="X146" s="944"/>
      <c r="Y146" s="944"/>
      <c r="Z146" s="944"/>
      <c r="AA146" s="944"/>
      <c r="AB146" s="944"/>
      <c r="AC146" s="944"/>
      <c r="AD146" s="944"/>
      <c r="AE146" s="944"/>
      <c r="AF146" s="944"/>
      <c r="AG146" s="944"/>
      <c r="AH146" s="944"/>
      <c r="AI146" s="944"/>
      <c r="AJ146" s="944"/>
      <c r="AK146" s="944"/>
      <c r="AL146" s="85"/>
    </row>
    <row r="147" spans="1:51" s="95" customFormat="1" ht="18.75" customHeight="1" thickBot="1">
      <c r="A147" s="94"/>
      <c r="B147" s="157" t="s">
        <v>2088</v>
      </c>
      <c r="C147" s="136"/>
      <c r="D147" s="136"/>
      <c r="E147" s="136"/>
      <c r="F147" s="136"/>
      <c r="G147" s="136"/>
      <c r="H147" s="136"/>
      <c r="I147" s="136"/>
      <c r="J147" s="136"/>
      <c r="K147" s="136"/>
      <c r="L147" s="136"/>
      <c r="M147" s="136"/>
      <c r="N147" s="136"/>
      <c r="O147" s="136"/>
      <c r="P147" s="136"/>
      <c r="Q147" s="136"/>
      <c r="R147" s="136"/>
      <c r="S147" s="136"/>
      <c r="T147" s="136"/>
      <c r="U147" s="136"/>
      <c r="V147" s="94"/>
      <c r="W147" s="136"/>
      <c r="X147" s="136"/>
      <c r="Y147" s="136"/>
      <c r="Z147" s="136"/>
      <c r="AA147" s="136"/>
      <c r="AB147" s="136"/>
      <c r="AC147" s="136"/>
      <c r="AD147" s="136"/>
      <c r="AE147" s="136"/>
      <c r="AF147" s="136"/>
      <c r="AG147" s="136"/>
      <c r="AH147" s="94"/>
      <c r="AI147" s="941" t="str">
        <f>IF(AND('別紙様式2-2（４・５月分）'!AR7="特定加算なし",'別紙様式2-3（６月以降分）'!BE6="旧特定加算相当なし",'別紙様式2-4（年度内の区分変更がある場合に記入）'!AY7="旧特定加算相当なし"),"該当","")</f>
        <v>該当</v>
      </c>
      <c r="AJ147" s="942"/>
      <c r="AK147" s="943"/>
      <c r="AL147" s="94"/>
    </row>
    <row r="148" spans="1:51" s="95" customFormat="1" ht="28.5" customHeight="1">
      <c r="A148" s="94"/>
      <c r="B148" s="182" t="s">
        <v>177</v>
      </c>
      <c r="C148" s="945" t="s">
        <v>1983</v>
      </c>
      <c r="D148" s="945"/>
      <c r="E148" s="945"/>
      <c r="F148" s="945"/>
      <c r="G148" s="945"/>
      <c r="H148" s="945"/>
      <c r="I148" s="945"/>
      <c r="J148" s="945"/>
      <c r="K148" s="945"/>
      <c r="L148" s="945"/>
      <c r="M148" s="945"/>
      <c r="N148" s="945"/>
      <c r="O148" s="945"/>
      <c r="P148" s="945"/>
      <c r="Q148" s="945"/>
      <c r="R148" s="945"/>
      <c r="S148" s="945"/>
      <c r="T148" s="945"/>
      <c r="U148" s="945"/>
      <c r="V148" s="945"/>
      <c r="W148" s="945"/>
      <c r="X148" s="945"/>
      <c r="Y148" s="945"/>
      <c r="Z148" s="945"/>
      <c r="AA148" s="945"/>
      <c r="AB148" s="945"/>
      <c r="AC148" s="945"/>
      <c r="AD148" s="945"/>
      <c r="AE148" s="945"/>
      <c r="AF148" s="945"/>
      <c r="AG148" s="945"/>
      <c r="AH148" s="945"/>
      <c r="AI148" s="945"/>
      <c r="AJ148" s="945"/>
      <c r="AK148" s="945"/>
      <c r="AL148" s="94"/>
    </row>
    <row r="149" spans="1:51" s="95" customFormat="1" ht="3.75" customHeight="1" thickBot="1">
      <c r="A149" s="94"/>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row>
    <row r="150" spans="1:51" s="95" customFormat="1" ht="14.25" customHeight="1" thickBot="1">
      <c r="A150" s="94"/>
      <c r="B150" s="157" t="s">
        <v>2089</v>
      </c>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36"/>
      <c r="AI150" s="1111" t="str">
        <f>IF(OR('別紙様式2-2（４・５月分）'!AR7="特定加算あり",'別紙様式2-3（６月以降分）'!BE6="旧特定加算相当あり",'別紙様式2-4（年度内の区分変更がある場合に記入）'!AY7="旧特定加算相当あり"),"該当","")</f>
        <v/>
      </c>
      <c r="AJ150" s="1112"/>
      <c r="AK150" s="1113"/>
      <c r="AL150" s="94"/>
    </row>
    <row r="151" spans="1:51" s="95" customFormat="1" ht="39" customHeight="1" thickBot="1">
      <c r="A151" s="94"/>
      <c r="B151" s="182" t="s">
        <v>177</v>
      </c>
      <c r="C151" s="945" t="s">
        <v>2337</v>
      </c>
      <c r="D151" s="945"/>
      <c r="E151" s="945"/>
      <c r="F151" s="945"/>
      <c r="G151" s="945"/>
      <c r="H151" s="945"/>
      <c r="I151" s="945"/>
      <c r="J151" s="945"/>
      <c r="K151" s="945"/>
      <c r="L151" s="945"/>
      <c r="M151" s="945"/>
      <c r="N151" s="945"/>
      <c r="O151" s="945"/>
      <c r="P151" s="945"/>
      <c r="Q151" s="945"/>
      <c r="R151" s="945"/>
      <c r="S151" s="945"/>
      <c r="T151" s="945"/>
      <c r="U151" s="945"/>
      <c r="V151" s="945"/>
      <c r="W151" s="945"/>
      <c r="X151" s="945"/>
      <c r="Y151" s="945"/>
      <c r="Z151" s="945"/>
      <c r="AA151" s="945"/>
      <c r="AB151" s="945"/>
      <c r="AC151" s="945"/>
      <c r="AD151" s="945"/>
      <c r="AE151" s="945"/>
      <c r="AF151" s="945"/>
      <c r="AG151" s="945"/>
      <c r="AH151" s="945"/>
      <c r="AI151" s="945"/>
      <c r="AJ151" s="945"/>
      <c r="AK151" s="945"/>
      <c r="AL151" s="94"/>
      <c r="AN151" s="810" t="s">
        <v>2338</v>
      </c>
      <c r="AO151" s="811"/>
      <c r="AP151" s="811"/>
      <c r="AQ151" s="811"/>
      <c r="AR151" s="811"/>
      <c r="AS151" s="811"/>
      <c r="AT151" s="811"/>
      <c r="AU151" s="811"/>
      <c r="AV151" s="811"/>
      <c r="AW151" s="811"/>
      <c r="AX151" s="811"/>
      <c r="AY151" s="812"/>
    </row>
    <row r="152" spans="1:51" s="95" customFormat="1" ht="4.5" customHeight="1" thickBot="1">
      <c r="A152" s="94"/>
      <c r="B152" s="282"/>
      <c r="C152" s="282"/>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94"/>
      <c r="AM152" s="87"/>
    </row>
    <row r="153" spans="1:51" s="95" customFormat="1" ht="13.5" customHeight="1" thickBot="1">
      <c r="A153" s="94"/>
      <c r="B153" s="1095"/>
      <c r="C153" s="1096"/>
      <c r="D153" s="1096"/>
      <c r="E153" s="1097"/>
      <c r="F153" s="1177"/>
      <c r="G153" s="1178"/>
      <c r="H153" s="1178"/>
      <c r="I153" s="1178"/>
      <c r="J153" s="1178"/>
      <c r="K153" s="1178"/>
      <c r="L153" s="1178"/>
      <c r="M153" s="1178"/>
      <c r="N153" s="1178"/>
      <c r="O153" s="1178"/>
      <c r="P153" s="1178"/>
      <c r="Q153" s="1178"/>
      <c r="R153" s="1178"/>
      <c r="S153" s="1178"/>
      <c r="T153" s="1178"/>
      <c r="U153" s="1178"/>
      <c r="V153" s="1178"/>
      <c r="W153" s="1178"/>
      <c r="X153" s="1178"/>
      <c r="Y153" s="1178"/>
      <c r="Z153" s="1178"/>
      <c r="AA153" s="1178"/>
      <c r="AB153" s="1178"/>
      <c r="AC153" s="1178"/>
      <c r="AD153" s="1178"/>
      <c r="AE153" s="1178"/>
      <c r="AF153" s="1178"/>
      <c r="AG153" s="1178"/>
      <c r="AH153" s="1178"/>
      <c r="AI153" s="1178"/>
      <c r="AJ153" s="1179"/>
      <c r="AK153" s="283" t="str">
        <f>IF(AI150="該当",IF((IF(COUNTIF(AM154:AM157,TRUE)&gt;=1,1,0)+IF(COUNTIF(AM158:AM161,TRUE)&gt;=1,1,0)+IF(COUNTIF(AM162:AM166,TRUE)&gt;=1,1,0)+IF(COUNTIF(AM167:AM170,TRUE)&gt;=1,1,0)+IF(COUNTIF(AM171:AM174,TRUE)&gt;=1,1,0)+IF(COUNTIF(AM175:AM178,TRUE)&gt;=1,1,0))&gt;=3,"○","×"),IF(COUNTIF(AM154:AM178,TRUE)&gt;=1,"○","×"))</f>
        <v>×</v>
      </c>
      <c r="AL153" s="94"/>
      <c r="AM153" s="284" t="s">
        <v>2136</v>
      </c>
      <c r="AN153" s="836" t="s">
        <v>2100</v>
      </c>
      <c r="AO153" s="837"/>
      <c r="AP153" s="837"/>
      <c r="AQ153" s="837"/>
      <c r="AR153" s="837"/>
      <c r="AS153" s="837"/>
      <c r="AT153" s="837"/>
      <c r="AU153" s="837"/>
      <c r="AV153" s="837"/>
      <c r="AW153" s="837"/>
      <c r="AX153" s="837"/>
      <c r="AY153" s="838"/>
    </row>
    <row r="154" spans="1:51" s="95" customFormat="1" ht="14.25" customHeight="1">
      <c r="A154" s="94"/>
      <c r="B154" s="871" t="s">
        <v>2330</v>
      </c>
      <c r="C154" s="872"/>
      <c r="D154" s="872"/>
      <c r="E154" s="873"/>
      <c r="F154" s="666"/>
      <c r="G154" s="1098" t="s">
        <v>2350</v>
      </c>
      <c r="H154" s="1098"/>
      <c r="I154" s="1098"/>
      <c r="J154" s="1098"/>
      <c r="K154" s="1098"/>
      <c r="L154" s="1098"/>
      <c r="M154" s="1098"/>
      <c r="N154" s="1098"/>
      <c r="O154" s="1098"/>
      <c r="P154" s="1098"/>
      <c r="Q154" s="1098"/>
      <c r="R154" s="1098"/>
      <c r="S154" s="1098"/>
      <c r="T154" s="1098"/>
      <c r="U154" s="1098"/>
      <c r="V154" s="1098"/>
      <c r="W154" s="1098"/>
      <c r="X154" s="1098"/>
      <c r="Y154" s="1098"/>
      <c r="Z154" s="1098"/>
      <c r="AA154" s="1098"/>
      <c r="AB154" s="1098"/>
      <c r="AC154" s="1098"/>
      <c r="AD154" s="1098"/>
      <c r="AE154" s="1098"/>
      <c r="AF154" s="1098"/>
      <c r="AG154" s="1098"/>
      <c r="AH154" s="1098"/>
      <c r="AI154" s="1098"/>
      <c r="AJ154" s="1098"/>
      <c r="AK154" s="1099"/>
      <c r="AL154" s="94"/>
      <c r="AM154" s="82" t="b">
        <v>0</v>
      </c>
    </row>
    <row r="155" spans="1:51" s="95" customFormat="1" ht="13.5" customHeight="1">
      <c r="A155" s="94"/>
      <c r="B155" s="874"/>
      <c r="C155" s="875"/>
      <c r="D155" s="875"/>
      <c r="E155" s="876"/>
      <c r="F155" s="667"/>
      <c r="G155" s="851" t="s">
        <v>95</v>
      </c>
      <c r="H155" s="851"/>
      <c r="I155" s="851"/>
      <c r="J155" s="851"/>
      <c r="K155" s="851"/>
      <c r="L155" s="851"/>
      <c r="M155" s="851"/>
      <c r="N155" s="851"/>
      <c r="O155" s="851"/>
      <c r="P155" s="851"/>
      <c r="Q155" s="851"/>
      <c r="R155" s="851"/>
      <c r="S155" s="851"/>
      <c r="T155" s="851"/>
      <c r="U155" s="851"/>
      <c r="V155" s="851"/>
      <c r="W155" s="851"/>
      <c r="X155" s="851"/>
      <c r="Y155" s="851"/>
      <c r="Z155" s="851"/>
      <c r="AA155" s="851"/>
      <c r="AB155" s="851"/>
      <c r="AC155" s="851"/>
      <c r="AD155" s="851"/>
      <c r="AE155" s="851"/>
      <c r="AF155" s="851"/>
      <c r="AG155" s="851"/>
      <c r="AH155" s="851"/>
      <c r="AI155" s="851"/>
      <c r="AJ155" s="851"/>
      <c r="AK155" s="668"/>
      <c r="AL155" s="94"/>
      <c r="AM155" s="679" t="b">
        <v>0</v>
      </c>
      <c r="AN155" s="768"/>
      <c r="AO155" s="768"/>
      <c r="AP155" s="768"/>
      <c r="AQ155" s="768"/>
      <c r="AR155" s="768"/>
      <c r="AS155" s="768"/>
      <c r="AT155" s="768"/>
      <c r="AU155" s="768"/>
      <c r="AV155" s="768"/>
      <c r="AW155" s="768"/>
      <c r="AX155" s="768"/>
      <c r="AY155" s="768"/>
    </row>
    <row r="156" spans="1:51" s="95" customFormat="1" ht="13.5" customHeight="1">
      <c r="A156" s="94"/>
      <c r="B156" s="874"/>
      <c r="C156" s="875"/>
      <c r="D156" s="875"/>
      <c r="E156" s="876"/>
      <c r="F156" s="667"/>
      <c r="G156" s="851" t="s">
        <v>109</v>
      </c>
      <c r="H156" s="851"/>
      <c r="I156" s="851"/>
      <c r="J156" s="851"/>
      <c r="K156" s="851"/>
      <c r="L156" s="851"/>
      <c r="M156" s="851"/>
      <c r="N156" s="851"/>
      <c r="O156" s="851"/>
      <c r="P156" s="851"/>
      <c r="Q156" s="851"/>
      <c r="R156" s="851"/>
      <c r="S156" s="851"/>
      <c r="T156" s="851"/>
      <c r="U156" s="851"/>
      <c r="V156" s="851"/>
      <c r="W156" s="851"/>
      <c r="X156" s="851"/>
      <c r="Y156" s="851"/>
      <c r="Z156" s="851"/>
      <c r="AA156" s="851"/>
      <c r="AB156" s="851"/>
      <c r="AC156" s="851"/>
      <c r="AD156" s="851"/>
      <c r="AE156" s="851"/>
      <c r="AF156" s="851"/>
      <c r="AG156" s="851"/>
      <c r="AH156" s="851"/>
      <c r="AI156" s="851"/>
      <c r="AJ156" s="851"/>
      <c r="AK156" s="668"/>
      <c r="AL156" s="94"/>
      <c r="AM156" s="679" t="b">
        <v>0</v>
      </c>
      <c r="AN156" s="768"/>
      <c r="AO156" s="768"/>
      <c r="AP156" s="768"/>
      <c r="AQ156" s="768"/>
      <c r="AR156" s="768"/>
      <c r="AS156" s="768"/>
      <c r="AT156" s="768"/>
      <c r="AU156" s="768"/>
      <c r="AV156" s="768"/>
      <c r="AW156" s="768"/>
      <c r="AX156" s="768"/>
      <c r="AY156" s="768"/>
    </row>
    <row r="157" spans="1:51" s="95" customFormat="1" ht="13.5" customHeight="1">
      <c r="A157" s="94"/>
      <c r="B157" s="877"/>
      <c r="C157" s="878"/>
      <c r="D157" s="878"/>
      <c r="E157" s="879"/>
      <c r="F157" s="669"/>
      <c r="G157" s="1100" t="s">
        <v>2351</v>
      </c>
      <c r="H157" s="1100"/>
      <c r="I157" s="1100"/>
      <c r="J157" s="1100"/>
      <c r="K157" s="1100"/>
      <c r="L157" s="1100"/>
      <c r="M157" s="1100"/>
      <c r="N157" s="1100"/>
      <c r="O157" s="1100"/>
      <c r="P157" s="1100"/>
      <c r="Q157" s="1100"/>
      <c r="R157" s="1100"/>
      <c r="S157" s="1100"/>
      <c r="T157" s="1100"/>
      <c r="U157" s="1100"/>
      <c r="V157" s="1100"/>
      <c r="W157" s="1100"/>
      <c r="X157" s="1100"/>
      <c r="Y157" s="1100"/>
      <c r="Z157" s="1100"/>
      <c r="AA157" s="1100"/>
      <c r="AB157" s="1100"/>
      <c r="AC157" s="1100"/>
      <c r="AD157" s="1100"/>
      <c r="AE157" s="1100"/>
      <c r="AF157" s="1100"/>
      <c r="AG157" s="1100"/>
      <c r="AH157" s="1100"/>
      <c r="AI157" s="1100"/>
      <c r="AJ157" s="1100"/>
      <c r="AK157" s="670"/>
      <c r="AL157" s="94"/>
      <c r="AM157" s="679" t="b">
        <v>0</v>
      </c>
      <c r="AN157" s="680"/>
      <c r="AO157" s="680"/>
      <c r="AP157" s="680"/>
      <c r="AQ157" s="680"/>
      <c r="AR157" s="680"/>
      <c r="AS157" s="680"/>
      <c r="AT157" s="680"/>
      <c r="AU157" s="680"/>
      <c r="AV157" s="680"/>
      <c r="AW157" s="680"/>
      <c r="AX157" s="680"/>
      <c r="AY157" s="680"/>
    </row>
    <row r="158" spans="1:51" s="95" customFormat="1" ht="27" customHeight="1">
      <c r="A158" s="94"/>
      <c r="B158" s="871" t="s">
        <v>2331</v>
      </c>
      <c r="C158" s="872"/>
      <c r="D158" s="872"/>
      <c r="E158" s="873"/>
      <c r="F158" s="671"/>
      <c r="G158" s="822" t="s">
        <v>2352</v>
      </c>
      <c r="H158" s="822"/>
      <c r="I158" s="822"/>
      <c r="J158" s="822"/>
      <c r="K158" s="822"/>
      <c r="L158" s="822"/>
      <c r="M158" s="822"/>
      <c r="N158" s="822"/>
      <c r="O158" s="822"/>
      <c r="P158" s="822"/>
      <c r="Q158" s="822"/>
      <c r="R158" s="822"/>
      <c r="S158" s="822"/>
      <c r="T158" s="822"/>
      <c r="U158" s="822"/>
      <c r="V158" s="822"/>
      <c r="W158" s="822"/>
      <c r="X158" s="822"/>
      <c r="Y158" s="822"/>
      <c r="Z158" s="822"/>
      <c r="AA158" s="822"/>
      <c r="AB158" s="822"/>
      <c r="AC158" s="822"/>
      <c r="AD158" s="822"/>
      <c r="AE158" s="822"/>
      <c r="AF158" s="822"/>
      <c r="AG158" s="822"/>
      <c r="AH158" s="822"/>
      <c r="AI158" s="822"/>
      <c r="AJ158" s="822"/>
      <c r="AK158" s="823"/>
      <c r="AL158" s="94"/>
      <c r="AM158" s="679" t="b">
        <v>0</v>
      </c>
      <c r="AN158" s="680"/>
      <c r="AO158" s="680"/>
      <c r="AP158" s="680"/>
      <c r="AQ158" s="680"/>
      <c r="AR158" s="680"/>
      <c r="AS158" s="680"/>
      <c r="AT158" s="680"/>
      <c r="AU158" s="680"/>
      <c r="AV158" s="680"/>
      <c r="AW158" s="680"/>
      <c r="AX158" s="680"/>
      <c r="AY158" s="680"/>
    </row>
    <row r="159" spans="1:51" s="95" customFormat="1" ht="13.5" customHeight="1">
      <c r="A159" s="94"/>
      <c r="B159" s="874"/>
      <c r="C159" s="875"/>
      <c r="D159" s="875"/>
      <c r="E159" s="876"/>
      <c r="F159" s="667"/>
      <c r="G159" s="851" t="s">
        <v>96</v>
      </c>
      <c r="H159" s="851"/>
      <c r="I159" s="851"/>
      <c r="J159" s="851"/>
      <c r="K159" s="851"/>
      <c r="L159" s="851"/>
      <c r="M159" s="851"/>
      <c r="N159" s="851"/>
      <c r="O159" s="851"/>
      <c r="P159" s="851"/>
      <c r="Q159" s="851"/>
      <c r="R159" s="851"/>
      <c r="S159" s="851"/>
      <c r="T159" s="851"/>
      <c r="U159" s="851"/>
      <c r="V159" s="851"/>
      <c r="W159" s="851"/>
      <c r="X159" s="851"/>
      <c r="Y159" s="851"/>
      <c r="Z159" s="851"/>
      <c r="AA159" s="851"/>
      <c r="AB159" s="851"/>
      <c r="AC159" s="851"/>
      <c r="AD159" s="851"/>
      <c r="AE159" s="851"/>
      <c r="AF159" s="851"/>
      <c r="AG159" s="851"/>
      <c r="AH159" s="851"/>
      <c r="AI159" s="851"/>
      <c r="AJ159" s="851"/>
      <c r="AK159" s="672"/>
      <c r="AL159" s="94"/>
      <c r="AM159" s="679" t="b">
        <v>0</v>
      </c>
      <c r="AN159" s="768"/>
      <c r="AO159" s="768"/>
      <c r="AP159" s="768"/>
      <c r="AQ159" s="768"/>
      <c r="AR159" s="768"/>
      <c r="AS159" s="768"/>
      <c r="AT159" s="768"/>
      <c r="AU159" s="768"/>
      <c r="AV159" s="768"/>
      <c r="AW159" s="768"/>
      <c r="AX159" s="768"/>
      <c r="AY159" s="768"/>
    </row>
    <row r="160" spans="1:51" s="95" customFormat="1" ht="13.5" customHeight="1">
      <c r="A160" s="94"/>
      <c r="B160" s="874"/>
      <c r="C160" s="875"/>
      <c r="D160" s="875"/>
      <c r="E160" s="876"/>
      <c r="F160" s="667"/>
      <c r="G160" s="851" t="s">
        <v>97</v>
      </c>
      <c r="H160" s="851"/>
      <c r="I160" s="851"/>
      <c r="J160" s="851"/>
      <c r="K160" s="851"/>
      <c r="L160" s="851"/>
      <c r="M160" s="851"/>
      <c r="N160" s="851"/>
      <c r="O160" s="851"/>
      <c r="P160" s="851"/>
      <c r="Q160" s="851"/>
      <c r="R160" s="851"/>
      <c r="S160" s="851"/>
      <c r="T160" s="851"/>
      <c r="U160" s="851"/>
      <c r="V160" s="851"/>
      <c r="W160" s="851"/>
      <c r="X160" s="851"/>
      <c r="Y160" s="851"/>
      <c r="Z160" s="851"/>
      <c r="AA160" s="851"/>
      <c r="AB160" s="851"/>
      <c r="AC160" s="851"/>
      <c r="AD160" s="851"/>
      <c r="AE160" s="851"/>
      <c r="AF160" s="851"/>
      <c r="AG160" s="851"/>
      <c r="AH160" s="851"/>
      <c r="AI160" s="851"/>
      <c r="AJ160" s="851"/>
      <c r="AK160" s="668"/>
      <c r="AL160" s="94"/>
      <c r="AM160" s="679" t="b">
        <v>0</v>
      </c>
      <c r="AN160" s="768"/>
      <c r="AO160" s="768"/>
      <c r="AP160" s="768"/>
      <c r="AQ160" s="768"/>
      <c r="AR160" s="768"/>
      <c r="AS160" s="768"/>
      <c r="AT160" s="768"/>
      <c r="AU160" s="768"/>
      <c r="AV160" s="768"/>
      <c r="AW160" s="768"/>
      <c r="AX160" s="768"/>
      <c r="AY160" s="768"/>
    </row>
    <row r="161" spans="1:51" s="95" customFormat="1" ht="13.5" customHeight="1">
      <c r="A161" s="94"/>
      <c r="B161" s="877"/>
      <c r="C161" s="878"/>
      <c r="D161" s="878"/>
      <c r="E161" s="879"/>
      <c r="F161" s="673"/>
      <c r="G161" s="820" t="s">
        <v>98</v>
      </c>
      <c r="H161" s="820"/>
      <c r="I161" s="820"/>
      <c r="J161" s="820"/>
      <c r="K161" s="820"/>
      <c r="L161" s="820"/>
      <c r="M161" s="820"/>
      <c r="N161" s="820"/>
      <c r="O161" s="820"/>
      <c r="P161" s="820"/>
      <c r="Q161" s="820"/>
      <c r="R161" s="820"/>
      <c r="S161" s="820"/>
      <c r="T161" s="820"/>
      <c r="U161" s="820"/>
      <c r="V161" s="820"/>
      <c r="W161" s="820"/>
      <c r="X161" s="820"/>
      <c r="Y161" s="820"/>
      <c r="Z161" s="820"/>
      <c r="AA161" s="820"/>
      <c r="AB161" s="820"/>
      <c r="AC161" s="820"/>
      <c r="AD161" s="820"/>
      <c r="AE161" s="820"/>
      <c r="AF161" s="820"/>
      <c r="AG161" s="820"/>
      <c r="AH161" s="820"/>
      <c r="AI161" s="820"/>
      <c r="AJ161" s="820"/>
      <c r="AK161" s="821"/>
      <c r="AL161" s="94"/>
      <c r="AM161" s="679" t="b">
        <v>0</v>
      </c>
      <c r="AN161" s="680"/>
      <c r="AO161" s="680"/>
      <c r="AP161" s="680"/>
      <c r="AQ161" s="680"/>
      <c r="AR161" s="680"/>
      <c r="AS161" s="680"/>
      <c r="AT161" s="680"/>
      <c r="AU161" s="680"/>
      <c r="AV161" s="680"/>
      <c r="AW161" s="680"/>
      <c r="AX161" s="680"/>
      <c r="AY161" s="680"/>
    </row>
    <row r="162" spans="1:51" s="95" customFormat="1" ht="13.5" customHeight="1">
      <c r="A162" s="94"/>
      <c r="B162" s="871" t="s">
        <v>2332</v>
      </c>
      <c r="C162" s="872"/>
      <c r="D162" s="872"/>
      <c r="E162" s="873"/>
      <c r="F162" s="674"/>
      <c r="G162" s="880" t="s">
        <v>99</v>
      </c>
      <c r="H162" s="880"/>
      <c r="I162" s="880"/>
      <c r="J162" s="880"/>
      <c r="K162" s="880"/>
      <c r="L162" s="880"/>
      <c r="M162" s="880"/>
      <c r="N162" s="880"/>
      <c r="O162" s="880"/>
      <c r="P162" s="880"/>
      <c r="Q162" s="880"/>
      <c r="R162" s="880"/>
      <c r="S162" s="880"/>
      <c r="T162" s="880"/>
      <c r="U162" s="880"/>
      <c r="V162" s="880"/>
      <c r="W162" s="880"/>
      <c r="X162" s="880"/>
      <c r="Y162" s="880"/>
      <c r="Z162" s="880"/>
      <c r="AA162" s="880"/>
      <c r="AB162" s="880"/>
      <c r="AC162" s="880"/>
      <c r="AD162" s="880"/>
      <c r="AE162" s="880"/>
      <c r="AF162" s="880"/>
      <c r="AG162" s="880"/>
      <c r="AH162" s="880"/>
      <c r="AI162" s="880"/>
      <c r="AJ162" s="880"/>
      <c r="AK162" s="672"/>
      <c r="AL162" s="94"/>
      <c r="AM162" s="679" t="b">
        <v>0</v>
      </c>
      <c r="AN162" s="680"/>
      <c r="AO162" s="680"/>
      <c r="AP162" s="680"/>
      <c r="AQ162" s="680"/>
      <c r="AR162" s="680"/>
      <c r="AS162" s="680"/>
      <c r="AT162" s="680"/>
      <c r="AU162" s="680"/>
      <c r="AV162" s="680"/>
      <c r="AW162" s="680"/>
      <c r="AX162" s="680"/>
      <c r="AY162" s="680"/>
    </row>
    <row r="163" spans="1:51" s="95" customFormat="1" ht="22.5" customHeight="1">
      <c r="A163" s="94"/>
      <c r="B163" s="874"/>
      <c r="C163" s="875"/>
      <c r="D163" s="875"/>
      <c r="E163" s="876"/>
      <c r="F163" s="667"/>
      <c r="G163" s="851" t="s">
        <v>100</v>
      </c>
      <c r="H163" s="851"/>
      <c r="I163" s="851"/>
      <c r="J163" s="851"/>
      <c r="K163" s="851"/>
      <c r="L163" s="851"/>
      <c r="M163" s="851"/>
      <c r="N163" s="851"/>
      <c r="O163" s="851"/>
      <c r="P163" s="851"/>
      <c r="Q163" s="851"/>
      <c r="R163" s="851"/>
      <c r="S163" s="851"/>
      <c r="T163" s="851"/>
      <c r="U163" s="851"/>
      <c r="V163" s="851"/>
      <c r="W163" s="851"/>
      <c r="X163" s="851"/>
      <c r="Y163" s="851"/>
      <c r="Z163" s="851"/>
      <c r="AA163" s="851"/>
      <c r="AB163" s="851"/>
      <c r="AC163" s="851"/>
      <c r="AD163" s="851"/>
      <c r="AE163" s="851"/>
      <c r="AF163" s="851"/>
      <c r="AG163" s="851"/>
      <c r="AH163" s="851"/>
      <c r="AI163" s="851"/>
      <c r="AJ163" s="851"/>
      <c r="AK163" s="668"/>
      <c r="AL163" s="94"/>
      <c r="AM163" s="679" t="b">
        <v>0</v>
      </c>
      <c r="AN163" s="768"/>
      <c r="AO163" s="768"/>
      <c r="AP163" s="768"/>
      <c r="AQ163" s="768"/>
      <c r="AR163" s="768"/>
      <c r="AS163" s="768"/>
      <c r="AT163" s="768"/>
      <c r="AU163" s="768"/>
      <c r="AV163" s="768"/>
      <c r="AW163" s="768"/>
      <c r="AX163" s="768"/>
      <c r="AY163" s="768"/>
    </row>
    <row r="164" spans="1:51" s="95" customFormat="1" ht="13.5" customHeight="1">
      <c r="A164" s="94"/>
      <c r="B164" s="874"/>
      <c r="C164" s="875"/>
      <c r="D164" s="875"/>
      <c r="E164" s="876"/>
      <c r="F164" s="667"/>
      <c r="G164" s="851" t="s">
        <v>101</v>
      </c>
      <c r="H164" s="851"/>
      <c r="I164" s="851"/>
      <c r="J164" s="851"/>
      <c r="K164" s="851"/>
      <c r="L164" s="851"/>
      <c r="M164" s="851"/>
      <c r="N164" s="851"/>
      <c r="O164" s="851"/>
      <c r="P164" s="851"/>
      <c r="Q164" s="851"/>
      <c r="R164" s="851"/>
      <c r="S164" s="851"/>
      <c r="T164" s="851"/>
      <c r="U164" s="851"/>
      <c r="V164" s="851"/>
      <c r="W164" s="851"/>
      <c r="X164" s="851"/>
      <c r="Y164" s="851"/>
      <c r="Z164" s="851"/>
      <c r="AA164" s="851"/>
      <c r="AB164" s="851"/>
      <c r="AC164" s="851"/>
      <c r="AD164" s="851"/>
      <c r="AE164" s="851"/>
      <c r="AF164" s="851"/>
      <c r="AG164" s="851"/>
      <c r="AH164" s="851"/>
      <c r="AI164" s="851"/>
      <c r="AJ164" s="851"/>
      <c r="AK164" s="668"/>
      <c r="AL164" s="94"/>
      <c r="AM164" s="679" t="b">
        <v>0</v>
      </c>
      <c r="AN164" s="768"/>
      <c r="AO164" s="768"/>
      <c r="AP164" s="768"/>
      <c r="AQ164" s="768"/>
      <c r="AR164" s="768"/>
      <c r="AS164" s="768"/>
      <c r="AT164" s="768"/>
      <c r="AU164" s="768"/>
      <c r="AV164" s="768"/>
      <c r="AW164" s="768"/>
      <c r="AX164" s="768"/>
      <c r="AY164" s="768"/>
    </row>
    <row r="165" spans="1:51" s="95" customFormat="1" ht="13.5" customHeight="1">
      <c r="A165" s="94"/>
      <c r="B165" s="874"/>
      <c r="C165" s="875"/>
      <c r="D165" s="875"/>
      <c r="E165" s="876" t="b">
        <v>0</v>
      </c>
      <c r="F165" s="667"/>
      <c r="G165" s="850" t="s">
        <v>102</v>
      </c>
      <c r="H165" s="850"/>
      <c r="I165" s="850"/>
      <c r="J165" s="850"/>
      <c r="K165" s="850"/>
      <c r="L165" s="850"/>
      <c r="M165" s="850"/>
      <c r="N165" s="850"/>
      <c r="O165" s="850"/>
      <c r="P165" s="850"/>
      <c r="Q165" s="850"/>
      <c r="R165" s="850"/>
      <c r="S165" s="850"/>
      <c r="T165" s="850"/>
      <c r="U165" s="850"/>
      <c r="V165" s="850"/>
      <c r="W165" s="850"/>
      <c r="X165" s="850"/>
      <c r="Y165" s="850"/>
      <c r="Z165" s="850"/>
      <c r="AA165" s="850"/>
      <c r="AB165" s="850"/>
      <c r="AC165" s="850"/>
      <c r="AD165" s="850"/>
      <c r="AE165" s="850"/>
      <c r="AF165" s="850"/>
      <c r="AG165" s="850"/>
      <c r="AH165" s="850"/>
      <c r="AI165" s="850"/>
      <c r="AJ165" s="850"/>
      <c r="AK165" s="668"/>
      <c r="AL165" s="94"/>
      <c r="AM165" s="679" t="b">
        <v>0</v>
      </c>
      <c r="AN165" s="665"/>
      <c r="AO165" s="665"/>
      <c r="AP165" s="665"/>
      <c r="AQ165" s="665"/>
      <c r="AR165" s="665"/>
      <c r="AS165" s="665"/>
      <c r="AT165" s="665"/>
      <c r="AU165" s="665"/>
      <c r="AV165" s="665"/>
      <c r="AW165" s="665"/>
      <c r="AX165" s="665"/>
      <c r="AY165" s="665"/>
    </row>
    <row r="166" spans="1:51" s="95" customFormat="1" ht="13.5" customHeight="1">
      <c r="A166" s="94"/>
      <c r="B166" s="877"/>
      <c r="C166" s="878"/>
      <c r="D166" s="878"/>
      <c r="E166" s="879" t="b">
        <v>0</v>
      </c>
      <c r="F166" s="667"/>
      <c r="G166" s="1093" t="s">
        <v>2328</v>
      </c>
      <c r="H166" s="1093"/>
      <c r="I166" s="1093"/>
      <c r="J166" s="1093"/>
      <c r="K166" s="1093"/>
      <c r="L166" s="1093"/>
      <c r="M166" s="1093"/>
      <c r="N166" s="1093"/>
      <c r="O166" s="1093"/>
      <c r="P166" s="1093"/>
      <c r="Q166" s="1093"/>
      <c r="R166" s="1093"/>
      <c r="S166" s="1093"/>
      <c r="T166" s="1093"/>
      <c r="U166" s="1093"/>
      <c r="V166" s="1093"/>
      <c r="W166" s="1093"/>
      <c r="X166" s="1093"/>
      <c r="Y166" s="1093"/>
      <c r="Z166" s="1093"/>
      <c r="AA166" s="1093"/>
      <c r="AB166" s="1093"/>
      <c r="AC166" s="1093"/>
      <c r="AD166" s="1093"/>
      <c r="AE166" s="1093"/>
      <c r="AF166" s="1093"/>
      <c r="AG166" s="1093"/>
      <c r="AH166" s="1093"/>
      <c r="AI166" s="1093"/>
      <c r="AJ166" s="1093"/>
      <c r="AK166" s="1094"/>
      <c r="AL166" s="94"/>
      <c r="AM166" s="679" t="b">
        <v>0</v>
      </c>
      <c r="AN166" s="680"/>
      <c r="AO166" s="680"/>
      <c r="AP166" s="680"/>
      <c r="AQ166" s="680"/>
      <c r="AR166" s="680"/>
      <c r="AS166" s="680"/>
      <c r="AT166" s="680"/>
      <c r="AU166" s="680"/>
      <c r="AV166" s="680"/>
      <c r="AW166" s="680"/>
      <c r="AX166" s="680"/>
      <c r="AY166" s="680"/>
    </row>
    <row r="167" spans="1:51" s="95" customFormat="1" ht="21" customHeight="1">
      <c r="A167" s="94"/>
      <c r="B167" s="871" t="s">
        <v>2333</v>
      </c>
      <c r="C167" s="872"/>
      <c r="D167" s="872"/>
      <c r="E167" s="873"/>
      <c r="F167" s="671"/>
      <c r="G167" s="852" t="s">
        <v>2329</v>
      </c>
      <c r="H167" s="852"/>
      <c r="I167" s="852"/>
      <c r="J167" s="852"/>
      <c r="K167" s="852"/>
      <c r="L167" s="852"/>
      <c r="M167" s="852"/>
      <c r="N167" s="852"/>
      <c r="O167" s="852"/>
      <c r="P167" s="852"/>
      <c r="Q167" s="852"/>
      <c r="R167" s="852"/>
      <c r="S167" s="852"/>
      <c r="T167" s="852"/>
      <c r="U167" s="852"/>
      <c r="V167" s="852"/>
      <c r="W167" s="852"/>
      <c r="X167" s="852"/>
      <c r="Y167" s="852"/>
      <c r="Z167" s="852"/>
      <c r="AA167" s="852"/>
      <c r="AB167" s="852"/>
      <c r="AC167" s="852"/>
      <c r="AD167" s="852"/>
      <c r="AE167" s="852"/>
      <c r="AF167" s="852"/>
      <c r="AG167" s="852"/>
      <c r="AH167" s="852"/>
      <c r="AI167" s="852"/>
      <c r="AJ167" s="852"/>
      <c r="AK167" s="672"/>
      <c r="AL167" s="94"/>
      <c r="AM167" s="679" t="b">
        <v>0</v>
      </c>
      <c r="AN167" s="680"/>
      <c r="AO167" s="680"/>
      <c r="AP167" s="680"/>
      <c r="AQ167" s="680"/>
      <c r="AR167" s="680"/>
      <c r="AS167" s="680"/>
      <c r="AT167" s="680"/>
      <c r="AU167" s="680"/>
      <c r="AV167" s="680"/>
      <c r="AW167" s="680"/>
      <c r="AX167" s="680"/>
      <c r="AY167" s="680"/>
    </row>
    <row r="168" spans="1:51" s="95" customFormat="1" ht="13.5" customHeight="1">
      <c r="A168" s="94"/>
      <c r="B168" s="874"/>
      <c r="C168" s="875"/>
      <c r="D168" s="875"/>
      <c r="E168" s="876"/>
      <c r="F168" s="667"/>
      <c r="G168" s="850" t="s">
        <v>110</v>
      </c>
      <c r="H168" s="850"/>
      <c r="I168" s="850"/>
      <c r="J168" s="850"/>
      <c r="K168" s="850"/>
      <c r="L168" s="850"/>
      <c r="M168" s="850"/>
      <c r="N168" s="850"/>
      <c r="O168" s="850"/>
      <c r="P168" s="850"/>
      <c r="Q168" s="850"/>
      <c r="R168" s="850"/>
      <c r="S168" s="850"/>
      <c r="T168" s="850"/>
      <c r="U168" s="850"/>
      <c r="V168" s="850"/>
      <c r="W168" s="850"/>
      <c r="X168" s="850"/>
      <c r="Y168" s="850"/>
      <c r="Z168" s="850"/>
      <c r="AA168" s="850"/>
      <c r="AB168" s="850"/>
      <c r="AC168" s="850"/>
      <c r="AD168" s="850"/>
      <c r="AE168" s="850"/>
      <c r="AF168" s="850"/>
      <c r="AG168" s="850"/>
      <c r="AH168" s="850"/>
      <c r="AI168" s="850"/>
      <c r="AJ168" s="850"/>
      <c r="AK168" s="672"/>
      <c r="AL168" s="84"/>
      <c r="AM168" s="679" t="b">
        <v>0</v>
      </c>
      <c r="AN168" s="768"/>
      <c r="AO168" s="768"/>
      <c r="AP168" s="768"/>
      <c r="AQ168" s="768"/>
      <c r="AR168" s="768"/>
      <c r="AS168" s="768"/>
      <c r="AT168" s="768"/>
      <c r="AU168" s="768"/>
      <c r="AV168" s="768"/>
      <c r="AW168" s="768"/>
      <c r="AX168" s="768"/>
      <c r="AY168" s="768"/>
    </row>
    <row r="169" spans="1:51" s="95" customFormat="1" ht="13.5" customHeight="1">
      <c r="A169" s="94"/>
      <c r="B169" s="874"/>
      <c r="C169" s="875"/>
      <c r="D169" s="875"/>
      <c r="E169" s="876" t="b">
        <v>1</v>
      </c>
      <c r="F169" s="667"/>
      <c r="G169" s="850" t="s">
        <v>103</v>
      </c>
      <c r="H169" s="850"/>
      <c r="I169" s="850"/>
      <c r="J169" s="850"/>
      <c r="K169" s="850"/>
      <c r="L169" s="850"/>
      <c r="M169" s="850"/>
      <c r="N169" s="850"/>
      <c r="O169" s="850"/>
      <c r="P169" s="850"/>
      <c r="Q169" s="850"/>
      <c r="R169" s="850"/>
      <c r="S169" s="850"/>
      <c r="T169" s="850"/>
      <c r="U169" s="850"/>
      <c r="V169" s="850"/>
      <c r="W169" s="850"/>
      <c r="X169" s="850"/>
      <c r="Y169" s="850"/>
      <c r="Z169" s="850"/>
      <c r="AA169" s="850"/>
      <c r="AB169" s="850"/>
      <c r="AC169" s="850"/>
      <c r="AD169" s="850"/>
      <c r="AE169" s="850"/>
      <c r="AF169" s="850"/>
      <c r="AG169" s="850"/>
      <c r="AH169" s="850"/>
      <c r="AI169" s="850"/>
      <c r="AJ169" s="850"/>
      <c r="AK169" s="676"/>
      <c r="AL169" s="94"/>
      <c r="AM169" s="679" t="b">
        <v>0</v>
      </c>
      <c r="AN169" s="768"/>
      <c r="AO169" s="768"/>
      <c r="AP169" s="768"/>
      <c r="AQ169" s="768"/>
      <c r="AR169" s="768"/>
      <c r="AS169" s="768"/>
      <c r="AT169" s="768"/>
      <c r="AU169" s="768"/>
      <c r="AV169" s="768"/>
      <c r="AW169" s="768"/>
      <c r="AX169" s="768"/>
      <c r="AY169" s="768"/>
    </row>
    <row r="170" spans="1:51" s="95" customFormat="1" ht="13.5" customHeight="1">
      <c r="A170" s="94"/>
      <c r="B170" s="877"/>
      <c r="C170" s="878"/>
      <c r="D170" s="878"/>
      <c r="E170" s="879"/>
      <c r="F170" s="673"/>
      <c r="G170" s="820" t="s">
        <v>104</v>
      </c>
      <c r="H170" s="820"/>
      <c r="I170" s="820"/>
      <c r="J170" s="820"/>
      <c r="K170" s="820"/>
      <c r="L170" s="820"/>
      <c r="M170" s="820"/>
      <c r="N170" s="820"/>
      <c r="O170" s="820"/>
      <c r="P170" s="820"/>
      <c r="Q170" s="820"/>
      <c r="R170" s="820"/>
      <c r="S170" s="820"/>
      <c r="T170" s="820"/>
      <c r="U170" s="820"/>
      <c r="V170" s="820"/>
      <c r="W170" s="820"/>
      <c r="X170" s="820"/>
      <c r="Y170" s="820"/>
      <c r="Z170" s="820"/>
      <c r="AA170" s="820"/>
      <c r="AB170" s="820"/>
      <c r="AC170" s="820"/>
      <c r="AD170" s="820"/>
      <c r="AE170" s="820"/>
      <c r="AF170" s="820"/>
      <c r="AG170" s="820"/>
      <c r="AH170" s="820"/>
      <c r="AI170" s="820"/>
      <c r="AJ170" s="820"/>
      <c r="AK170" s="821"/>
      <c r="AL170" s="94"/>
      <c r="AM170" s="679" t="b">
        <v>0</v>
      </c>
      <c r="AN170" s="680"/>
      <c r="AO170" s="680"/>
      <c r="AP170" s="680"/>
      <c r="AQ170" s="680"/>
      <c r="AR170" s="680"/>
      <c r="AS170" s="680"/>
      <c r="AT170" s="680"/>
      <c r="AU170" s="680"/>
      <c r="AV170" s="680"/>
      <c r="AW170" s="680"/>
      <c r="AX170" s="680"/>
      <c r="AY170" s="680"/>
    </row>
    <row r="171" spans="1:51" s="95" customFormat="1" ht="13.5" customHeight="1">
      <c r="A171" s="94"/>
      <c r="B171" s="871" t="s">
        <v>2334</v>
      </c>
      <c r="C171" s="872"/>
      <c r="D171" s="872"/>
      <c r="E171" s="873"/>
      <c r="F171" s="674"/>
      <c r="G171" s="822" t="s">
        <v>105</v>
      </c>
      <c r="H171" s="822"/>
      <c r="I171" s="822"/>
      <c r="J171" s="822"/>
      <c r="K171" s="822"/>
      <c r="L171" s="822"/>
      <c r="M171" s="822"/>
      <c r="N171" s="822"/>
      <c r="O171" s="822"/>
      <c r="P171" s="822"/>
      <c r="Q171" s="822"/>
      <c r="R171" s="822"/>
      <c r="S171" s="822"/>
      <c r="T171" s="822"/>
      <c r="U171" s="822"/>
      <c r="V171" s="822"/>
      <c r="W171" s="822"/>
      <c r="X171" s="822"/>
      <c r="Y171" s="822"/>
      <c r="Z171" s="822"/>
      <c r="AA171" s="822"/>
      <c r="AB171" s="822"/>
      <c r="AC171" s="822"/>
      <c r="AD171" s="822"/>
      <c r="AE171" s="822"/>
      <c r="AF171" s="822"/>
      <c r="AG171" s="822"/>
      <c r="AH171" s="822"/>
      <c r="AI171" s="822"/>
      <c r="AJ171" s="822"/>
      <c r="AK171" s="672"/>
      <c r="AL171" s="94"/>
      <c r="AM171" s="679" t="b">
        <v>0</v>
      </c>
      <c r="AN171" s="680"/>
      <c r="AO171" s="680"/>
      <c r="AP171" s="680"/>
      <c r="AQ171" s="680"/>
      <c r="AR171" s="680"/>
      <c r="AS171" s="680"/>
      <c r="AT171" s="680"/>
      <c r="AU171" s="680"/>
      <c r="AV171" s="680"/>
      <c r="AW171" s="680"/>
      <c r="AX171" s="680"/>
      <c r="AY171" s="680"/>
    </row>
    <row r="172" spans="1:51" s="95" customFormat="1" ht="21" customHeight="1">
      <c r="A172" s="94"/>
      <c r="B172" s="874"/>
      <c r="C172" s="875"/>
      <c r="D172" s="875"/>
      <c r="E172" s="876" t="b">
        <v>1</v>
      </c>
      <c r="F172" s="667"/>
      <c r="G172" s="850" t="s">
        <v>106</v>
      </c>
      <c r="H172" s="850"/>
      <c r="I172" s="850"/>
      <c r="J172" s="850"/>
      <c r="K172" s="850"/>
      <c r="L172" s="850"/>
      <c r="M172" s="850"/>
      <c r="N172" s="850"/>
      <c r="O172" s="850"/>
      <c r="P172" s="850"/>
      <c r="Q172" s="850"/>
      <c r="R172" s="850"/>
      <c r="S172" s="850"/>
      <c r="T172" s="850"/>
      <c r="U172" s="850"/>
      <c r="V172" s="850"/>
      <c r="W172" s="850"/>
      <c r="X172" s="850"/>
      <c r="Y172" s="850"/>
      <c r="Z172" s="850"/>
      <c r="AA172" s="850"/>
      <c r="AB172" s="850"/>
      <c r="AC172" s="850"/>
      <c r="AD172" s="850"/>
      <c r="AE172" s="850"/>
      <c r="AF172" s="850"/>
      <c r="AG172" s="850"/>
      <c r="AH172" s="850"/>
      <c r="AI172" s="850"/>
      <c r="AJ172" s="850"/>
      <c r="AK172" s="668"/>
      <c r="AL172" s="94"/>
      <c r="AM172" s="679" t="b">
        <v>0</v>
      </c>
      <c r="AN172" s="768"/>
      <c r="AO172" s="768"/>
      <c r="AP172" s="768"/>
      <c r="AQ172" s="768"/>
      <c r="AR172" s="768"/>
      <c r="AS172" s="768"/>
      <c r="AT172" s="768"/>
      <c r="AU172" s="768"/>
      <c r="AV172" s="768"/>
      <c r="AW172" s="768"/>
      <c r="AX172" s="768"/>
      <c r="AY172" s="768"/>
    </row>
    <row r="173" spans="1:51" s="95" customFormat="1" ht="13.5" customHeight="1">
      <c r="A173" s="94"/>
      <c r="B173" s="874"/>
      <c r="C173" s="875"/>
      <c r="D173" s="875"/>
      <c r="E173" s="876"/>
      <c r="F173" s="667"/>
      <c r="G173" s="850" t="s">
        <v>107</v>
      </c>
      <c r="H173" s="850"/>
      <c r="I173" s="850"/>
      <c r="J173" s="850"/>
      <c r="K173" s="850"/>
      <c r="L173" s="850"/>
      <c r="M173" s="850"/>
      <c r="N173" s="850"/>
      <c r="O173" s="850"/>
      <c r="P173" s="850"/>
      <c r="Q173" s="850"/>
      <c r="R173" s="850"/>
      <c r="S173" s="850"/>
      <c r="T173" s="850"/>
      <c r="U173" s="850"/>
      <c r="V173" s="850"/>
      <c r="W173" s="850"/>
      <c r="X173" s="850"/>
      <c r="Y173" s="850"/>
      <c r="Z173" s="850"/>
      <c r="AA173" s="850"/>
      <c r="AB173" s="850"/>
      <c r="AC173" s="850"/>
      <c r="AD173" s="850"/>
      <c r="AE173" s="850"/>
      <c r="AF173" s="850"/>
      <c r="AG173" s="850"/>
      <c r="AH173" s="850"/>
      <c r="AI173" s="850"/>
      <c r="AJ173" s="850"/>
      <c r="AK173" s="668"/>
      <c r="AL173" s="94"/>
      <c r="AM173" s="679" t="b">
        <v>0</v>
      </c>
      <c r="AN173" s="768"/>
      <c r="AO173" s="768"/>
      <c r="AP173" s="768"/>
      <c r="AQ173" s="768"/>
      <c r="AR173" s="768"/>
      <c r="AS173" s="768"/>
      <c r="AT173" s="768"/>
      <c r="AU173" s="768"/>
      <c r="AV173" s="768"/>
      <c r="AW173" s="768"/>
      <c r="AX173" s="768"/>
      <c r="AY173" s="768"/>
    </row>
    <row r="174" spans="1:51" s="95" customFormat="1" ht="13.5" customHeight="1">
      <c r="A174" s="94"/>
      <c r="B174" s="877"/>
      <c r="C174" s="878"/>
      <c r="D174" s="878"/>
      <c r="E174" s="879" t="b">
        <v>1</v>
      </c>
      <c r="F174" s="673"/>
      <c r="G174" s="820" t="s">
        <v>108</v>
      </c>
      <c r="H174" s="820"/>
      <c r="I174" s="820"/>
      <c r="J174" s="820"/>
      <c r="K174" s="820"/>
      <c r="L174" s="820"/>
      <c r="M174" s="820"/>
      <c r="N174" s="820"/>
      <c r="O174" s="820"/>
      <c r="P174" s="820"/>
      <c r="Q174" s="820"/>
      <c r="R174" s="820"/>
      <c r="S174" s="820"/>
      <c r="T174" s="820"/>
      <c r="U174" s="820"/>
      <c r="V174" s="820"/>
      <c r="W174" s="820"/>
      <c r="X174" s="820"/>
      <c r="Y174" s="820"/>
      <c r="Z174" s="820"/>
      <c r="AA174" s="820"/>
      <c r="AB174" s="820"/>
      <c r="AC174" s="820"/>
      <c r="AD174" s="820"/>
      <c r="AE174" s="820"/>
      <c r="AF174" s="820"/>
      <c r="AG174" s="820"/>
      <c r="AH174" s="820"/>
      <c r="AI174" s="820"/>
      <c r="AJ174" s="820"/>
      <c r="AK174" s="675"/>
      <c r="AL174" s="94"/>
      <c r="AM174" s="679" t="b">
        <v>0</v>
      </c>
      <c r="AN174" s="680"/>
      <c r="AO174" s="680"/>
      <c r="AP174" s="680"/>
      <c r="AQ174" s="680"/>
      <c r="AR174" s="680"/>
      <c r="AS174" s="680"/>
      <c r="AT174" s="680"/>
      <c r="AU174" s="680"/>
      <c r="AV174" s="680"/>
      <c r="AW174" s="680"/>
      <c r="AX174" s="680"/>
      <c r="AY174" s="680"/>
    </row>
    <row r="175" spans="1:51" s="95" customFormat="1" ht="13.5" customHeight="1">
      <c r="A175" s="94"/>
      <c r="B175" s="871" t="s">
        <v>2335</v>
      </c>
      <c r="C175" s="872"/>
      <c r="D175" s="872"/>
      <c r="E175" s="873"/>
      <c r="F175" s="674"/>
      <c r="G175" s="822" t="s">
        <v>2353</v>
      </c>
      <c r="H175" s="822"/>
      <c r="I175" s="822"/>
      <c r="J175" s="822"/>
      <c r="K175" s="822"/>
      <c r="L175" s="822"/>
      <c r="M175" s="822"/>
      <c r="N175" s="822"/>
      <c r="O175" s="822"/>
      <c r="P175" s="822"/>
      <c r="Q175" s="822"/>
      <c r="R175" s="822"/>
      <c r="S175" s="822"/>
      <c r="T175" s="822"/>
      <c r="U175" s="822"/>
      <c r="V175" s="822"/>
      <c r="W175" s="822"/>
      <c r="X175" s="822"/>
      <c r="Y175" s="822"/>
      <c r="Z175" s="822"/>
      <c r="AA175" s="822"/>
      <c r="AB175" s="822"/>
      <c r="AC175" s="822"/>
      <c r="AD175" s="822"/>
      <c r="AE175" s="822"/>
      <c r="AF175" s="822"/>
      <c r="AG175" s="822"/>
      <c r="AH175" s="822"/>
      <c r="AI175" s="822"/>
      <c r="AJ175" s="822"/>
      <c r="AK175" s="823"/>
      <c r="AL175" s="287"/>
      <c r="AM175" s="679" t="b">
        <v>0</v>
      </c>
      <c r="AN175" s="548"/>
      <c r="AO175" s="548"/>
      <c r="AP175" s="548"/>
      <c r="AQ175" s="680"/>
      <c r="AR175" s="680"/>
      <c r="AS175" s="680"/>
      <c r="AT175" s="680"/>
      <c r="AU175" s="680"/>
      <c r="AV175" s="680"/>
      <c r="AW175" s="680"/>
      <c r="AX175" s="680"/>
      <c r="AY175" s="680"/>
    </row>
    <row r="176" spans="1:51" ht="13.5" customHeight="1">
      <c r="A176" s="84"/>
      <c r="B176" s="874"/>
      <c r="C176" s="875"/>
      <c r="D176" s="875"/>
      <c r="E176" s="876"/>
      <c r="F176" s="667"/>
      <c r="G176" s="850" t="s">
        <v>111</v>
      </c>
      <c r="H176" s="850"/>
      <c r="I176" s="850"/>
      <c r="J176" s="850"/>
      <c r="K176" s="850"/>
      <c r="L176" s="850"/>
      <c r="M176" s="850"/>
      <c r="N176" s="850"/>
      <c r="O176" s="850"/>
      <c r="P176" s="850"/>
      <c r="Q176" s="850"/>
      <c r="R176" s="850"/>
      <c r="S176" s="850"/>
      <c r="T176" s="850"/>
      <c r="U176" s="850"/>
      <c r="V176" s="850"/>
      <c r="W176" s="850"/>
      <c r="X176" s="850"/>
      <c r="Y176" s="850"/>
      <c r="Z176" s="850"/>
      <c r="AA176" s="850"/>
      <c r="AB176" s="850"/>
      <c r="AC176" s="850"/>
      <c r="AD176" s="850"/>
      <c r="AE176" s="850"/>
      <c r="AF176" s="850"/>
      <c r="AG176" s="850"/>
      <c r="AH176" s="850"/>
      <c r="AI176" s="850"/>
      <c r="AJ176" s="850"/>
      <c r="AK176" s="668"/>
      <c r="AL176" s="94"/>
      <c r="AM176" s="679" t="b">
        <v>0</v>
      </c>
      <c r="AN176" s="768"/>
      <c r="AO176" s="768"/>
      <c r="AP176" s="768"/>
      <c r="AQ176" s="768"/>
      <c r="AR176" s="768"/>
      <c r="AS176" s="768"/>
      <c r="AT176" s="768"/>
      <c r="AU176" s="768"/>
      <c r="AV176" s="768"/>
      <c r="AW176" s="768"/>
      <c r="AX176" s="768"/>
      <c r="AY176" s="768"/>
    </row>
    <row r="177" spans="1:55" ht="13.5" customHeight="1">
      <c r="A177" s="84"/>
      <c r="B177" s="874"/>
      <c r="C177" s="875"/>
      <c r="D177" s="875"/>
      <c r="E177" s="876"/>
      <c r="F177" s="667"/>
      <c r="G177" s="850" t="s">
        <v>2354</v>
      </c>
      <c r="H177" s="850"/>
      <c r="I177" s="850"/>
      <c r="J177" s="850"/>
      <c r="K177" s="850"/>
      <c r="L177" s="850"/>
      <c r="M177" s="850"/>
      <c r="N177" s="850"/>
      <c r="O177" s="850"/>
      <c r="P177" s="850"/>
      <c r="Q177" s="850"/>
      <c r="R177" s="850"/>
      <c r="S177" s="850"/>
      <c r="T177" s="850"/>
      <c r="U177" s="850"/>
      <c r="V177" s="850"/>
      <c r="W177" s="850"/>
      <c r="X177" s="850"/>
      <c r="Y177" s="850"/>
      <c r="Z177" s="850"/>
      <c r="AA177" s="850"/>
      <c r="AB177" s="850"/>
      <c r="AC177" s="850"/>
      <c r="AD177" s="850"/>
      <c r="AE177" s="850"/>
      <c r="AF177" s="850"/>
      <c r="AG177" s="850"/>
      <c r="AH177" s="850"/>
      <c r="AI177" s="850"/>
      <c r="AJ177" s="850"/>
      <c r="AK177" s="668"/>
      <c r="AL177" s="94"/>
      <c r="AM177" s="679" t="b">
        <v>0</v>
      </c>
      <c r="AN177" s="768"/>
      <c r="AO177" s="768"/>
      <c r="AP177" s="768"/>
      <c r="AQ177" s="768"/>
      <c r="AR177" s="768"/>
      <c r="AS177" s="768"/>
      <c r="AT177" s="768"/>
      <c r="AU177" s="768"/>
      <c r="AV177" s="768"/>
      <c r="AW177" s="768"/>
      <c r="AX177" s="768"/>
      <c r="AY177" s="768"/>
    </row>
    <row r="178" spans="1:55" ht="13.5" customHeight="1" thickBot="1">
      <c r="A178" s="84"/>
      <c r="B178" s="877"/>
      <c r="C178" s="878"/>
      <c r="D178" s="878"/>
      <c r="E178" s="879" t="b">
        <v>1</v>
      </c>
      <c r="F178" s="678"/>
      <c r="G178" s="870" t="s">
        <v>2349</v>
      </c>
      <c r="H178" s="870"/>
      <c r="I178" s="870"/>
      <c r="J178" s="870"/>
      <c r="K178" s="870"/>
      <c r="L178" s="870"/>
      <c r="M178" s="870"/>
      <c r="N178" s="870"/>
      <c r="O178" s="870"/>
      <c r="P178" s="870"/>
      <c r="Q178" s="870"/>
      <c r="R178" s="870"/>
      <c r="S178" s="870"/>
      <c r="T178" s="870"/>
      <c r="U178" s="870"/>
      <c r="V178" s="870"/>
      <c r="W178" s="870"/>
      <c r="X178" s="870"/>
      <c r="Y178" s="870"/>
      <c r="Z178" s="870"/>
      <c r="AA178" s="870"/>
      <c r="AB178" s="870"/>
      <c r="AC178" s="870"/>
      <c r="AD178" s="870"/>
      <c r="AE178" s="870"/>
      <c r="AF178" s="870"/>
      <c r="AG178" s="870"/>
      <c r="AH178" s="870"/>
      <c r="AI178" s="870"/>
      <c r="AJ178" s="870"/>
      <c r="AK178" s="677"/>
      <c r="AL178" s="84"/>
      <c r="AM178" s="82" t="b">
        <v>0</v>
      </c>
    </row>
    <row r="179" spans="1:55" ht="6.75" customHeight="1">
      <c r="A179" s="84"/>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84"/>
      <c r="AM179" s="290"/>
      <c r="AO179" s="290"/>
      <c r="AP179" s="290"/>
      <c r="AQ179" s="290"/>
      <c r="AR179" s="290"/>
      <c r="AS179" s="290"/>
      <c r="AT179" s="290"/>
      <c r="AU179" s="290"/>
      <c r="AV179" s="290"/>
      <c r="AW179" s="290"/>
      <c r="AX179" s="290"/>
      <c r="AY179" s="290"/>
      <c r="AZ179" s="290"/>
      <c r="BB179" s="290"/>
      <c r="BC179" s="290"/>
    </row>
    <row r="180" spans="1:55" s="292" customFormat="1" ht="16.5" customHeight="1" thickBot="1">
      <c r="A180" s="291"/>
      <c r="B180" s="862" t="s">
        <v>1990</v>
      </c>
      <c r="C180" s="862"/>
      <c r="D180" s="862"/>
      <c r="E180" s="862" t="b">
        <v>1</v>
      </c>
      <c r="F180" s="862"/>
      <c r="G180" s="862"/>
      <c r="H180" s="862"/>
      <c r="I180" s="862"/>
      <c r="J180" s="862"/>
      <c r="K180" s="862"/>
      <c r="L180" s="862"/>
      <c r="M180" s="862"/>
      <c r="N180" s="862"/>
      <c r="O180" s="862"/>
      <c r="P180" s="862"/>
      <c r="Q180" s="862"/>
      <c r="R180" s="862"/>
      <c r="S180" s="862"/>
      <c r="T180" s="862"/>
      <c r="U180" s="862"/>
      <c r="V180" s="862"/>
      <c r="W180" s="862"/>
      <c r="X180" s="862"/>
      <c r="Y180" s="862"/>
      <c r="Z180" s="862"/>
      <c r="AA180" s="862"/>
      <c r="AB180" s="862"/>
      <c r="AC180" s="862"/>
      <c r="AD180" s="862"/>
      <c r="AE180" s="862"/>
      <c r="AF180" s="862"/>
      <c r="AG180" s="862"/>
      <c r="AH180" s="862"/>
      <c r="AI180" s="862"/>
      <c r="AJ180" s="862"/>
      <c r="AK180" s="862"/>
      <c r="AL180" s="195"/>
      <c r="AN180" s="293"/>
    </row>
    <row r="181" spans="1:55" s="290" customFormat="1" ht="15.75" customHeight="1" thickBot="1">
      <c r="A181" s="287"/>
      <c r="B181" s="294" t="s">
        <v>41</v>
      </c>
      <c r="C181" s="139" t="s">
        <v>2016</v>
      </c>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283" t="str">
        <f>IF(AI147="該当","",IF(OR(AM182=TRUE,AM183=TRUE),"○","×"))</f>
        <v/>
      </c>
      <c r="AL181" s="84"/>
    </row>
    <row r="182" spans="1:55" s="290" customFormat="1" ht="25.5" customHeight="1">
      <c r="A182" s="287"/>
      <c r="B182" s="1087" t="s">
        <v>18</v>
      </c>
      <c r="C182" s="1088"/>
      <c r="D182" s="1088"/>
      <c r="E182" s="1089" t="b">
        <v>0</v>
      </c>
      <c r="F182" s="285"/>
      <c r="G182" s="1083" t="s">
        <v>2347</v>
      </c>
      <c r="H182" s="1083"/>
      <c r="I182" s="1083"/>
      <c r="J182" s="1083"/>
      <c r="K182" s="1083"/>
      <c r="L182" s="1083"/>
      <c r="M182" s="1083"/>
      <c r="N182" s="1083"/>
      <c r="O182" s="1083"/>
      <c r="P182" s="1083"/>
      <c r="Q182" s="1083"/>
      <c r="R182" s="1083"/>
      <c r="S182" s="1083"/>
      <c r="T182" s="1083"/>
      <c r="U182" s="1083"/>
      <c r="V182" s="1083"/>
      <c r="W182" s="1083"/>
      <c r="X182" s="1083"/>
      <c r="Y182" s="1083"/>
      <c r="Z182" s="1083"/>
      <c r="AA182" s="1083"/>
      <c r="AB182" s="1083"/>
      <c r="AC182" s="1083"/>
      <c r="AD182" s="1083"/>
      <c r="AE182" s="1083"/>
      <c r="AF182" s="1083"/>
      <c r="AG182" s="1083"/>
      <c r="AH182" s="1083"/>
      <c r="AI182" s="1083"/>
      <c r="AJ182" s="1083"/>
      <c r="AK182" s="1084"/>
      <c r="AL182" s="94"/>
      <c r="AM182" s="82" t="b">
        <v>0</v>
      </c>
      <c r="AN182" s="769" t="s">
        <v>2093</v>
      </c>
      <c r="AO182" s="770"/>
      <c r="AP182" s="770"/>
      <c r="AQ182" s="770"/>
      <c r="AR182" s="770"/>
      <c r="AS182" s="770"/>
      <c r="AT182" s="770"/>
      <c r="AU182" s="770"/>
      <c r="AV182" s="770"/>
      <c r="AW182" s="770"/>
      <c r="AX182" s="770"/>
      <c r="AY182" s="771"/>
    </row>
    <row r="183" spans="1:55" s="290" customFormat="1" ht="20.25" customHeight="1" thickBot="1">
      <c r="A183" s="287"/>
      <c r="B183" s="1090"/>
      <c r="C183" s="1091"/>
      <c r="D183" s="1091"/>
      <c r="E183" s="1092" t="b">
        <v>1</v>
      </c>
      <c r="F183" s="288"/>
      <c r="G183" s="1085" t="s">
        <v>2348</v>
      </c>
      <c r="H183" s="1085"/>
      <c r="I183" s="1085"/>
      <c r="J183" s="1085"/>
      <c r="K183" s="1085"/>
      <c r="L183" s="1085"/>
      <c r="M183" s="1085"/>
      <c r="N183" s="1085"/>
      <c r="O183" s="1085"/>
      <c r="P183" s="1085"/>
      <c r="Q183" s="1085"/>
      <c r="R183" s="1085"/>
      <c r="S183" s="1085"/>
      <c r="T183" s="1085"/>
      <c r="U183" s="1085"/>
      <c r="V183" s="1085"/>
      <c r="W183" s="1085"/>
      <c r="X183" s="1085"/>
      <c r="Y183" s="1085"/>
      <c r="Z183" s="1085"/>
      <c r="AA183" s="1085"/>
      <c r="AB183" s="1085"/>
      <c r="AC183" s="1085"/>
      <c r="AD183" s="1085"/>
      <c r="AE183" s="1085"/>
      <c r="AF183" s="1085"/>
      <c r="AG183" s="1085"/>
      <c r="AH183" s="1085"/>
      <c r="AI183" s="1085"/>
      <c r="AJ183" s="1085"/>
      <c r="AK183" s="1086"/>
      <c r="AL183" s="84"/>
      <c r="AM183" s="82" t="b">
        <v>0</v>
      </c>
      <c r="AN183" s="772"/>
      <c r="AO183" s="773"/>
      <c r="AP183" s="773"/>
      <c r="AQ183" s="773"/>
      <c r="AR183" s="773"/>
      <c r="AS183" s="773"/>
      <c r="AT183" s="773"/>
      <c r="AU183" s="773"/>
      <c r="AV183" s="773"/>
      <c r="AW183" s="773"/>
      <c r="AX183" s="773"/>
      <c r="AY183" s="774"/>
    </row>
    <row r="184" spans="1:55" s="95" customFormat="1" ht="4.5" customHeight="1">
      <c r="A184" s="94"/>
      <c r="B184" s="295"/>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4"/>
      <c r="AN184" s="87"/>
    </row>
    <row r="185" spans="1:55" ht="16.5" customHeight="1">
      <c r="A185" s="84"/>
      <c r="B185" s="92" t="s">
        <v>1984</v>
      </c>
      <c r="C185" s="92"/>
      <c r="D185" s="92"/>
      <c r="E185" s="92"/>
      <c r="F185" s="92"/>
      <c r="G185" s="92"/>
      <c r="H185" s="92"/>
      <c r="I185" s="92"/>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84"/>
    </row>
    <row r="186" spans="1:55" s="95" customFormat="1" ht="15" thickBot="1">
      <c r="A186" s="94"/>
      <c r="B186" s="143" t="s">
        <v>41</v>
      </c>
      <c r="C186" s="139" t="s">
        <v>160</v>
      </c>
      <c r="D186" s="296"/>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84"/>
      <c r="AL186" s="84"/>
      <c r="AN186" s="293"/>
    </row>
    <row r="187" spans="1:55" s="95" customFormat="1" ht="40.5" customHeight="1" thickBot="1">
      <c r="A187" s="94"/>
      <c r="B187" s="1168" t="s">
        <v>2077</v>
      </c>
      <c r="C187" s="1169"/>
      <c r="D187" s="1169"/>
      <c r="E187" s="1169" t="b">
        <v>1</v>
      </c>
      <c r="F187" s="1169"/>
      <c r="G187" s="1169"/>
      <c r="H187" s="1169"/>
      <c r="I187" s="1169"/>
      <c r="J187" s="1169"/>
      <c r="K187" s="1169"/>
      <c r="L187" s="1169"/>
      <c r="M187" s="1169"/>
      <c r="N187" s="1169"/>
      <c r="O187" s="1169"/>
      <c r="P187" s="1169"/>
      <c r="Q187" s="1169"/>
      <c r="R187" s="1169"/>
      <c r="S187" s="1169"/>
      <c r="T187" s="1169"/>
      <c r="U187" s="1169"/>
      <c r="V187" s="1169"/>
      <c r="W187" s="1169"/>
      <c r="X187" s="1169"/>
      <c r="Y187" s="1169"/>
      <c r="Z187" s="1169"/>
      <c r="AA187" s="1169"/>
      <c r="AB187" s="1169"/>
      <c r="AC187" s="1169"/>
      <c r="AD187" s="1170"/>
      <c r="AE187" s="794" t="s">
        <v>2081</v>
      </c>
      <c r="AF187" s="795"/>
      <c r="AG187" s="795"/>
      <c r="AH187" s="795"/>
      <c r="AI187" s="795"/>
      <c r="AJ187" s="796"/>
      <c r="AK187" s="283" t="str">
        <f>IF(AND(AM188=TRUE,OR(Q20=0,AM189=TRUE),AM190=TRUE,AM191=TRUE,AM192=TRUE,AM193=TRUE),"○","×")</f>
        <v>×</v>
      </c>
      <c r="AL187" s="84"/>
      <c r="AM187" s="836" t="s">
        <v>2101</v>
      </c>
      <c r="AN187" s="837"/>
      <c r="AO187" s="837"/>
      <c r="AP187" s="837"/>
      <c r="AQ187" s="837"/>
      <c r="AR187" s="837"/>
      <c r="AS187" s="837"/>
      <c r="AT187" s="837"/>
      <c r="AU187" s="837"/>
      <c r="AV187" s="837"/>
      <c r="AW187" s="837"/>
      <c r="AX187" s="837"/>
      <c r="AY187" s="838"/>
    </row>
    <row r="188" spans="1:55" s="95" customFormat="1" ht="26.25" customHeight="1">
      <c r="A188" s="94"/>
      <c r="B188" s="285"/>
      <c r="C188" s="1083" t="s">
        <v>2080</v>
      </c>
      <c r="D188" s="1083"/>
      <c r="E188" s="1083"/>
      <c r="F188" s="1083"/>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167"/>
      <c r="AE188" s="797" t="s">
        <v>2082</v>
      </c>
      <c r="AF188" s="798"/>
      <c r="AG188" s="798"/>
      <c r="AH188" s="798"/>
      <c r="AI188" s="798"/>
      <c r="AJ188" s="798"/>
      <c r="AK188" s="799"/>
      <c r="AL188" s="84"/>
      <c r="AM188" s="83" t="b">
        <v>0</v>
      </c>
      <c r="AN188" s="229"/>
      <c r="AO188" s="229"/>
      <c r="AP188" s="229"/>
      <c r="AQ188" s="229"/>
      <c r="AR188" s="229"/>
      <c r="AS188" s="229"/>
      <c r="AT188" s="229"/>
      <c r="AU188" s="229"/>
      <c r="AV188" s="229"/>
    </row>
    <row r="189" spans="1:55" s="95" customFormat="1" ht="35.25" customHeight="1">
      <c r="A189" s="94"/>
      <c r="B189" s="286"/>
      <c r="C189" s="1165" t="s">
        <v>2343</v>
      </c>
      <c r="D189" s="1165"/>
      <c r="E189" s="1165" t="b">
        <v>0</v>
      </c>
      <c r="F189" s="1165"/>
      <c r="G189" s="1165"/>
      <c r="H189" s="1165"/>
      <c r="I189" s="1165"/>
      <c r="J189" s="1165"/>
      <c r="K189" s="1165"/>
      <c r="L189" s="1165"/>
      <c r="M189" s="1165"/>
      <c r="N189" s="1165"/>
      <c r="O189" s="1165"/>
      <c r="P189" s="1165"/>
      <c r="Q189" s="1165"/>
      <c r="R189" s="1165"/>
      <c r="S189" s="1165"/>
      <c r="T189" s="1165"/>
      <c r="U189" s="1165"/>
      <c r="V189" s="1165"/>
      <c r="W189" s="1165"/>
      <c r="X189" s="1165"/>
      <c r="Y189" s="1165"/>
      <c r="Z189" s="1165"/>
      <c r="AA189" s="1165"/>
      <c r="AB189" s="1165"/>
      <c r="AC189" s="1165"/>
      <c r="AD189" s="1166"/>
      <c r="AE189" s="800" t="s">
        <v>2082</v>
      </c>
      <c r="AF189" s="801"/>
      <c r="AG189" s="801"/>
      <c r="AH189" s="801"/>
      <c r="AI189" s="801"/>
      <c r="AJ189" s="801"/>
      <c r="AK189" s="802"/>
      <c r="AL189" s="84"/>
      <c r="AM189" s="82" t="b">
        <v>0</v>
      </c>
      <c r="AN189" s="229"/>
      <c r="AO189" s="229"/>
      <c r="AP189" s="229"/>
      <c r="AQ189" s="229"/>
      <c r="AR189" s="229"/>
      <c r="AS189" s="229"/>
      <c r="AT189" s="229"/>
      <c r="AU189" s="229"/>
      <c r="AV189" s="229"/>
    </row>
    <row r="190" spans="1:55" s="95" customFormat="1" ht="37.5" customHeight="1">
      <c r="A190" s="94"/>
      <c r="B190" s="286"/>
      <c r="C190" s="1081" t="s">
        <v>2084</v>
      </c>
      <c r="D190" s="1081"/>
      <c r="E190" s="1081"/>
      <c r="F190" s="1081"/>
      <c r="G190" s="1081"/>
      <c r="H190" s="1081"/>
      <c r="I190" s="1081"/>
      <c r="J190" s="1081"/>
      <c r="K190" s="1081"/>
      <c r="L190" s="1081"/>
      <c r="M190" s="1081"/>
      <c r="N190" s="1081"/>
      <c r="O190" s="1081"/>
      <c r="P190" s="1081"/>
      <c r="Q190" s="1081"/>
      <c r="R190" s="1081"/>
      <c r="S190" s="1081"/>
      <c r="T190" s="1081"/>
      <c r="U190" s="1081"/>
      <c r="V190" s="1081"/>
      <c r="W190" s="1081"/>
      <c r="X190" s="1081"/>
      <c r="Y190" s="1081"/>
      <c r="Z190" s="1081"/>
      <c r="AA190" s="1081"/>
      <c r="AB190" s="1081"/>
      <c r="AC190" s="1081"/>
      <c r="AD190" s="1082"/>
      <c r="AE190" s="800" t="s">
        <v>2083</v>
      </c>
      <c r="AF190" s="801"/>
      <c r="AG190" s="801"/>
      <c r="AH190" s="801"/>
      <c r="AI190" s="801"/>
      <c r="AJ190" s="801"/>
      <c r="AK190" s="802"/>
      <c r="AL190" s="84"/>
      <c r="AM190" s="82" t="b">
        <v>0</v>
      </c>
      <c r="AN190" s="229"/>
      <c r="AO190" s="229"/>
      <c r="AP190" s="229"/>
      <c r="AQ190" s="229"/>
      <c r="AR190" s="229"/>
      <c r="AS190" s="229"/>
      <c r="AT190" s="229"/>
      <c r="AU190" s="229"/>
      <c r="AV190" s="229"/>
    </row>
    <row r="191" spans="1:55" s="95" customFormat="1" ht="23.25" customHeight="1">
      <c r="A191" s="94"/>
      <c r="B191" s="286"/>
      <c r="C191" s="1081" t="s">
        <v>69</v>
      </c>
      <c r="D191" s="1081"/>
      <c r="E191" s="1081"/>
      <c r="F191" s="1081"/>
      <c r="G191" s="1081"/>
      <c r="H191" s="1081"/>
      <c r="I191" s="1081"/>
      <c r="J191" s="1081"/>
      <c r="K191" s="1081"/>
      <c r="L191" s="1081"/>
      <c r="M191" s="1081"/>
      <c r="N191" s="1081"/>
      <c r="O191" s="1081"/>
      <c r="P191" s="1081"/>
      <c r="Q191" s="1081"/>
      <c r="R191" s="1081"/>
      <c r="S191" s="1081"/>
      <c r="T191" s="1081"/>
      <c r="U191" s="1081"/>
      <c r="V191" s="1081"/>
      <c r="W191" s="1081"/>
      <c r="X191" s="1081"/>
      <c r="Y191" s="1081"/>
      <c r="Z191" s="1081"/>
      <c r="AA191" s="1081"/>
      <c r="AB191" s="1081"/>
      <c r="AC191" s="1081"/>
      <c r="AD191" s="1082"/>
      <c r="AE191" s="1184" t="s">
        <v>71</v>
      </c>
      <c r="AF191" s="1185"/>
      <c r="AG191" s="1185"/>
      <c r="AH191" s="1185"/>
      <c r="AI191" s="1185"/>
      <c r="AJ191" s="1185"/>
      <c r="AK191" s="1186"/>
      <c r="AL191" s="84"/>
      <c r="AM191" s="82" t="b">
        <v>0</v>
      </c>
    </row>
    <row r="192" spans="1:55" s="95" customFormat="1" ht="23.25" customHeight="1">
      <c r="A192" s="94"/>
      <c r="B192" s="286"/>
      <c r="C192" s="1081" t="s">
        <v>70</v>
      </c>
      <c r="D192" s="1081"/>
      <c r="E192" s="1081"/>
      <c r="F192" s="1081"/>
      <c r="G192" s="1081"/>
      <c r="H192" s="1081"/>
      <c r="I192" s="1081"/>
      <c r="J192" s="1081"/>
      <c r="K192" s="1081"/>
      <c r="L192" s="1081"/>
      <c r="M192" s="1081"/>
      <c r="N192" s="1081"/>
      <c r="O192" s="1081"/>
      <c r="P192" s="1081"/>
      <c r="Q192" s="1081"/>
      <c r="R192" s="1081"/>
      <c r="S192" s="1081"/>
      <c r="T192" s="1081"/>
      <c r="U192" s="1081"/>
      <c r="V192" s="1081"/>
      <c r="W192" s="1081"/>
      <c r="X192" s="1081"/>
      <c r="Y192" s="1081"/>
      <c r="Z192" s="1081"/>
      <c r="AA192" s="1081"/>
      <c r="AB192" s="1081"/>
      <c r="AC192" s="1081"/>
      <c r="AD192" s="1082"/>
      <c r="AE192" s="800" t="s">
        <v>72</v>
      </c>
      <c r="AF192" s="801"/>
      <c r="AG192" s="801"/>
      <c r="AH192" s="801"/>
      <c r="AI192" s="801"/>
      <c r="AJ192" s="801"/>
      <c r="AK192" s="802"/>
      <c r="AL192" s="84"/>
      <c r="AM192" s="82" t="b">
        <v>0</v>
      </c>
      <c r="AN192" s="297"/>
      <c r="AO192" s="297"/>
      <c r="AP192" s="297"/>
    </row>
    <row r="193" spans="1:55" s="95" customFormat="1" ht="13.5" customHeight="1" thickBot="1">
      <c r="A193" s="94"/>
      <c r="B193" s="288"/>
      <c r="C193" s="1174" t="s">
        <v>59</v>
      </c>
      <c r="D193" s="1174"/>
      <c r="E193" s="1174"/>
      <c r="F193" s="1174"/>
      <c r="G193" s="1174"/>
      <c r="H193" s="1174"/>
      <c r="I193" s="1174"/>
      <c r="J193" s="1174"/>
      <c r="K193" s="1174"/>
      <c r="L193" s="1174"/>
      <c r="M193" s="1174"/>
      <c r="N193" s="1174"/>
      <c r="O193" s="1174"/>
      <c r="P193" s="1174"/>
      <c r="Q193" s="1174"/>
      <c r="R193" s="1174"/>
      <c r="S193" s="1174"/>
      <c r="T193" s="1174"/>
      <c r="U193" s="1174"/>
      <c r="V193" s="1174"/>
      <c r="W193" s="1174"/>
      <c r="X193" s="1174"/>
      <c r="Y193" s="1174"/>
      <c r="Z193" s="1174"/>
      <c r="AA193" s="1174"/>
      <c r="AB193" s="1174"/>
      <c r="AC193" s="1174"/>
      <c r="AD193" s="1175"/>
      <c r="AE193" s="1171" t="s">
        <v>36</v>
      </c>
      <c r="AF193" s="1172"/>
      <c r="AG193" s="1172"/>
      <c r="AH193" s="1172"/>
      <c r="AI193" s="1172"/>
      <c r="AJ193" s="1172"/>
      <c r="AK193" s="1173"/>
      <c r="AL193" s="84"/>
      <c r="AM193" s="82" t="b">
        <v>0</v>
      </c>
    </row>
    <row r="194" spans="1:55" s="95" customFormat="1" ht="5.25" customHeight="1">
      <c r="A194" s="94"/>
      <c r="B194" s="296"/>
      <c r="C194" s="139"/>
      <c r="D194" s="296"/>
      <c r="E194" s="296"/>
      <c r="F194" s="296"/>
      <c r="G194" s="296"/>
      <c r="H194" s="296"/>
      <c r="I194" s="296"/>
      <c r="J194" s="296"/>
      <c r="K194" s="296"/>
      <c r="L194" s="296"/>
      <c r="M194" s="296"/>
      <c r="N194" s="296"/>
      <c r="O194" s="296"/>
      <c r="P194" s="296"/>
      <c r="Q194" s="296"/>
      <c r="R194" s="296"/>
      <c r="S194" s="296"/>
      <c r="T194" s="296"/>
      <c r="U194" s="296"/>
      <c r="V194" s="296"/>
      <c r="W194" s="296"/>
      <c r="X194" s="296"/>
      <c r="Y194" s="296"/>
      <c r="Z194" s="139"/>
      <c r="AA194" s="139"/>
      <c r="AB194" s="139"/>
      <c r="AC194" s="139"/>
      <c r="AD194" s="139"/>
      <c r="AE194" s="139"/>
      <c r="AF194" s="139"/>
      <c r="AG194" s="139"/>
      <c r="AH194" s="139"/>
      <c r="AI194" s="296"/>
      <c r="AJ194" s="296"/>
      <c r="AK194" s="84"/>
      <c r="AL194" s="84"/>
    </row>
    <row r="195" spans="1:55" s="95" customFormat="1" ht="12" customHeight="1">
      <c r="A195" s="94"/>
      <c r="B195" s="298" t="s">
        <v>2012</v>
      </c>
      <c r="C195" s="299" t="s">
        <v>2013</v>
      </c>
      <c r="D195" s="299"/>
      <c r="E195" s="299"/>
      <c r="F195" s="299"/>
      <c r="G195" s="299"/>
      <c r="H195" s="299"/>
      <c r="I195" s="299"/>
      <c r="J195" s="299"/>
      <c r="K195" s="299"/>
      <c r="L195" s="299"/>
      <c r="M195" s="299"/>
      <c r="N195" s="299"/>
      <c r="O195" s="299"/>
      <c r="P195" s="299"/>
      <c r="Q195" s="299"/>
      <c r="R195" s="299"/>
      <c r="S195" s="299"/>
      <c r="T195" s="299"/>
      <c r="U195" s="299"/>
      <c r="V195" s="299"/>
      <c r="W195" s="299"/>
      <c r="X195" s="299"/>
      <c r="Y195" s="299"/>
      <c r="Z195" s="299"/>
      <c r="AA195" s="299"/>
      <c r="AB195" s="299"/>
      <c r="AC195" s="299"/>
      <c r="AD195" s="299"/>
      <c r="AE195" s="299"/>
      <c r="AF195" s="299"/>
      <c r="AG195" s="299"/>
      <c r="AH195" s="299"/>
      <c r="AI195" s="299"/>
      <c r="AJ195" s="299"/>
      <c r="AK195" s="300"/>
      <c r="AL195" s="84"/>
    </row>
    <row r="196" spans="1:55" s="95" customFormat="1" ht="24" customHeight="1" thickBot="1">
      <c r="A196" s="94"/>
      <c r="B196" s="298" t="s">
        <v>2012</v>
      </c>
      <c r="C196" s="790" t="s">
        <v>2336</v>
      </c>
      <c r="D196" s="790"/>
      <c r="E196" s="790"/>
      <c r="F196" s="790"/>
      <c r="G196" s="790"/>
      <c r="H196" s="790"/>
      <c r="I196" s="790"/>
      <c r="J196" s="790"/>
      <c r="K196" s="790"/>
      <c r="L196" s="790"/>
      <c r="M196" s="790"/>
      <c r="N196" s="790"/>
      <c r="O196" s="790"/>
      <c r="P196" s="790"/>
      <c r="Q196" s="790"/>
      <c r="R196" s="790"/>
      <c r="S196" s="790"/>
      <c r="T196" s="790"/>
      <c r="U196" s="790"/>
      <c r="V196" s="790"/>
      <c r="W196" s="790"/>
      <c r="X196" s="790"/>
      <c r="Y196" s="790"/>
      <c r="Z196" s="790"/>
      <c r="AA196" s="790"/>
      <c r="AB196" s="790"/>
      <c r="AC196" s="790"/>
      <c r="AD196" s="790"/>
      <c r="AE196" s="790"/>
      <c r="AF196" s="790"/>
      <c r="AG196" s="790"/>
      <c r="AH196" s="790"/>
      <c r="AI196" s="790"/>
      <c r="AJ196" s="790"/>
      <c r="AK196" s="790"/>
      <c r="AL196" s="84"/>
    </row>
    <row r="197" spans="1:55" s="95" customFormat="1" ht="16.5" customHeight="1" thickBot="1">
      <c r="A197" s="94"/>
      <c r="B197" s="301"/>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83" t="str">
        <f>IF(COUNTA(E201,H201,K201,T202,AA202)=5,"○","×")</f>
        <v>×</v>
      </c>
      <c r="AL197" s="84"/>
    </row>
    <row r="198" spans="1:55" s="95" customFormat="1" ht="8.25" customHeight="1">
      <c r="A198" s="94"/>
      <c r="B198" s="302"/>
      <c r="C198" s="303"/>
      <c r="D198" s="303"/>
      <c r="E198" s="303"/>
      <c r="F198" s="303"/>
      <c r="G198" s="303"/>
      <c r="H198" s="303"/>
      <c r="I198" s="303"/>
      <c r="J198" s="303"/>
      <c r="K198" s="303"/>
      <c r="L198" s="303"/>
      <c r="M198" s="303"/>
      <c r="N198" s="303"/>
      <c r="O198" s="303"/>
      <c r="P198" s="303"/>
      <c r="Q198" s="303"/>
      <c r="R198" s="303"/>
      <c r="S198" s="303"/>
      <c r="T198" s="303"/>
      <c r="U198" s="303"/>
      <c r="V198" s="303"/>
      <c r="W198" s="303"/>
      <c r="X198" s="303"/>
      <c r="Y198" s="303"/>
      <c r="Z198" s="303"/>
      <c r="AA198" s="303"/>
      <c r="AB198" s="303"/>
      <c r="AC198" s="303"/>
      <c r="AD198" s="303"/>
      <c r="AE198" s="303"/>
      <c r="AF198" s="303"/>
      <c r="AG198" s="303"/>
      <c r="AH198" s="303"/>
      <c r="AI198" s="303"/>
      <c r="AJ198" s="303"/>
      <c r="AK198" s="304"/>
      <c r="AL198" s="84"/>
      <c r="AM198" s="87"/>
    </row>
    <row r="199" spans="1:55" s="95" customFormat="1" ht="26.25" customHeight="1">
      <c r="A199" s="94"/>
      <c r="B199" s="305"/>
      <c r="C199" s="882" t="s">
        <v>2094</v>
      </c>
      <c r="D199" s="882"/>
      <c r="E199" s="882"/>
      <c r="F199" s="882"/>
      <c r="G199" s="882"/>
      <c r="H199" s="882"/>
      <c r="I199" s="882"/>
      <c r="J199" s="882"/>
      <c r="K199" s="882"/>
      <c r="L199" s="882"/>
      <c r="M199" s="882"/>
      <c r="N199" s="882"/>
      <c r="O199" s="882"/>
      <c r="P199" s="882"/>
      <c r="Q199" s="882"/>
      <c r="R199" s="882"/>
      <c r="S199" s="882"/>
      <c r="T199" s="882"/>
      <c r="U199" s="882"/>
      <c r="V199" s="882"/>
      <c r="W199" s="882"/>
      <c r="X199" s="882"/>
      <c r="Y199" s="882"/>
      <c r="Z199" s="882"/>
      <c r="AA199" s="882"/>
      <c r="AB199" s="882"/>
      <c r="AC199" s="882"/>
      <c r="AD199" s="882"/>
      <c r="AE199" s="882"/>
      <c r="AF199" s="882"/>
      <c r="AG199" s="882"/>
      <c r="AH199" s="882"/>
      <c r="AI199" s="882"/>
      <c r="AJ199" s="296"/>
      <c r="AK199" s="306"/>
      <c r="AL199" s="296"/>
      <c r="AM199" s="87"/>
    </row>
    <row r="200" spans="1:55" s="95" customFormat="1" ht="6.75" customHeight="1">
      <c r="A200" s="94"/>
      <c r="B200" s="305"/>
      <c r="C200" s="139"/>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c r="AA200" s="296"/>
      <c r="AB200" s="296"/>
      <c r="AC200" s="296"/>
      <c r="AD200" s="296"/>
      <c r="AE200" s="296"/>
      <c r="AF200" s="296"/>
      <c r="AG200" s="296"/>
      <c r="AH200" s="296"/>
      <c r="AI200" s="296"/>
      <c r="AJ200" s="296"/>
      <c r="AK200" s="306"/>
      <c r="AL200" s="84"/>
      <c r="AM200" s="87"/>
    </row>
    <row r="201" spans="1:55" s="95" customFormat="1" ht="15" customHeight="1">
      <c r="A201" s="94"/>
      <c r="B201" s="307"/>
      <c r="C201" s="308" t="s">
        <v>15</v>
      </c>
      <c r="D201" s="308"/>
      <c r="E201" s="784"/>
      <c r="F201" s="785"/>
      <c r="G201" s="308" t="s">
        <v>4</v>
      </c>
      <c r="H201" s="784"/>
      <c r="I201" s="785"/>
      <c r="J201" s="308" t="s">
        <v>3</v>
      </c>
      <c r="K201" s="784"/>
      <c r="L201" s="785"/>
      <c r="M201" s="308" t="s">
        <v>2</v>
      </c>
      <c r="N201" s="296"/>
      <c r="O201" s="786" t="s">
        <v>5</v>
      </c>
      <c r="P201" s="786"/>
      <c r="Q201" s="786"/>
      <c r="R201" s="775" t="str">
        <f>IF(H7="","",H7)</f>
        <v/>
      </c>
      <c r="S201" s="775"/>
      <c r="T201" s="775"/>
      <c r="U201" s="775"/>
      <c r="V201" s="775"/>
      <c r="W201" s="775"/>
      <c r="X201" s="775"/>
      <c r="Y201" s="775"/>
      <c r="Z201" s="775"/>
      <c r="AA201" s="775"/>
      <c r="AB201" s="775"/>
      <c r="AC201" s="775"/>
      <c r="AD201" s="775"/>
      <c r="AE201" s="775"/>
      <c r="AF201" s="775"/>
      <c r="AG201" s="775"/>
      <c r="AH201" s="775"/>
      <c r="AI201" s="775"/>
      <c r="AJ201" s="309"/>
      <c r="AK201" s="310"/>
      <c r="AL201" s="311"/>
      <c r="AM201" s="312"/>
      <c r="AN201" s="87"/>
      <c r="AO201" s="87"/>
      <c r="AP201" s="87"/>
      <c r="AQ201" s="87"/>
      <c r="AR201" s="87"/>
      <c r="AS201" s="87"/>
      <c r="AT201" s="87"/>
      <c r="AU201" s="87"/>
      <c r="AV201" s="87"/>
      <c r="AW201" s="122"/>
      <c r="AX201" s="87"/>
      <c r="AY201" s="87"/>
      <c r="AZ201" s="87"/>
      <c r="BA201" s="87"/>
      <c r="BB201" s="87"/>
      <c r="BC201" s="87"/>
    </row>
    <row r="202" spans="1:55" ht="15" customHeight="1">
      <c r="A202" s="84"/>
      <c r="B202" s="307"/>
      <c r="C202" s="313"/>
      <c r="D202" s="308"/>
      <c r="E202" s="308"/>
      <c r="F202" s="308"/>
      <c r="G202" s="308"/>
      <c r="H202" s="308"/>
      <c r="I202" s="308"/>
      <c r="J202" s="308"/>
      <c r="K202" s="308"/>
      <c r="L202" s="308"/>
      <c r="M202" s="308"/>
      <c r="N202" s="308"/>
      <c r="O202" s="777" t="s">
        <v>44</v>
      </c>
      <c r="P202" s="777"/>
      <c r="Q202" s="777"/>
      <c r="R202" s="788" t="s">
        <v>45</v>
      </c>
      <c r="S202" s="788"/>
      <c r="T202" s="787"/>
      <c r="U202" s="787"/>
      <c r="V202" s="787"/>
      <c r="W202" s="787"/>
      <c r="X202" s="787"/>
      <c r="Y202" s="883" t="s">
        <v>46</v>
      </c>
      <c r="Z202" s="883"/>
      <c r="AA202" s="787"/>
      <c r="AB202" s="787"/>
      <c r="AC202" s="787"/>
      <c r="AD202" s="787"/>
      <c r="AE202" s="787"/>
      <c r="AF202" s="787"/>
      <c r="AG202" s="787"/>
      <c r="AH202" s="787"/>
      <c r="AI202" s="787"/>
      <c r="AJ202" s="313"/>
      <c r="AK202" s="314"/>
      <c r="AL202" s="311"/>
      <c r="AM202" s="312"/>
      <c r="AW202" s="122"/>
    </row>
    <row r="203" spans="1:55" ht="7.5" customHeight="1" thickBot="1">
      <c r="A203" s="84"/>
      <c r="B203" s="315"/>
      <c r="C203" s="316"/>
      <c r="D203" s="317"/>
      <c r="E203" s="317"/>
      <c r="F203" s="317"/>
      <c r="G203" s="317"/>
      <c r="H203" s="317"/>
      <c r="I203" s="317"/>
      <c r="J203" s="317"/>
      <c r="K203" s="317"/>
      <c r="L203" s="317"/>
      <c r="M203" s="317"/>
      <c r="N203" s="317"/>
      <c r="O203" s="317"/>
      <c r="P203" s="317"/>
      <c r="Q203" s="316"/>
      <c r="R203" s="317"/>
      <c r="S203" s="318"/>
      <c r="T203" s="318"/>
      <c r="U203" s="318"/>
      <c r="V203" s="318"/>
      <c r="W203" s="318"/>
      <c r="X203" s="319"/>
      <c r="Y203" s="319"/>
      <c r="Z203" s="319"/>
      <c r="AA203" s="319"/>
      <c r="AB203" s="319"/>
      <c r="AC203" s="319"/>
      <c r="AD203" s="319"/>
      <c r="AE203" s="319"/>
      <c r="AF203" s="319"/>
      <c r="AG203" s="319"/>
      <c r="AH203" s="319"/>
      <c r="AI203" s="319"/>
      <c r="AJ203" s="320"/>
      <c r="AK203" s="321"/>
      <c r="AL203" s="311"/>
      <c r="AM203" s="312"/>
      <c r="AW203" s="122"/>
    </row>
    <row r="204" spans="1:55" ht="4.5" customHeight="1">
      <c r="A204" s="84"/>
      <c r="B204" s="322"/>
      <c r="C204" s="311"/>
      <c r="D204" s="322"/>
      <c r="E204" s="322"/>
      <c r="F204" s="322"/>
      <c r="G204" s="322"/>
      <c r="H204" s="322"/>
      <c r="I204" s="322"/>
      <c r="J204" s="322"/>
      <c r="K204" s="322"/>
      <c r="L204" s="322"/>
      <c r="M204" s="322"/>
      <c r="N204" s="322"/>
      <c r="O204" s="322"/>
      <c r="P204" s="322"/>
      <c r="Q204" s="311"/>
      <c r="R204" s="322"/>
      <c r="S204" s="323"/>
      <c r="T204" s="323"/>
      <c r="U204" s="323"/>
      <c r="V204" s="323"/>
      <c r="W204" s="323"/>
      <c r="X204" s="324"/>
      <c r="Y204" s="324"/>
      <c r="Z204" s="324"/>
      <c r="AA204" s="324"/>
      <c r="AB204" s="324"/>
      <c r="AC204" s="324"/>
      <c r="AD204" s="324"/>
      <c r="AE204" s="324"/>
      <c r="AF204" s="324"/>
      <c r="AG204" s="324"/>
      <c r="AH204" s="324"/>
      <c r="AI204" s="324"/>
      <c r="AJ204" s="325"/>
      <c r="AK204" s="311"/>
      <c r="AL204" s="311"/>
      <c r="AM204" s="312"/>
      <c r="AW204" s="122"/>
    </row>
    <row r="205" spans="1:55" s="95" customFormat="1" ht="15" customHeight="1">
      <c r="A205" s="94"/>
      <c r="B205" s="326" t="s">
        <v>120</v>
      </c>
      <c r="C205" s="322"/>
      <c r="D205" s="94"/>
      <c r="E205" s="94"/>
      <c r="F205" s="92" t="s">
        <v>125</v>
      </c>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7"/>
    </row>
    <row r="206" spans="1:55" ht="12.75" customHeight="1">
      <c r="A206" s="84"/>
      <c r="B206" s="143" t="s">
        <v>41</v>
      </c>
      <c r="C206" s="300" t="s">
        <v>2196</v>
      </c>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row>
    <row r="207" spans="1:55" s="177" customFormat="1" ht="12" customHeight="1">
      <c r="A207" s="119"/>
      <c r="B207" s="143" t="s">
        <v>2012</v>
      </c>
      <c r="C207" s="300" t="s">
        <v>2014</v>
      </c>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row>
    <row r="208" spans="1:55" ht="6" customHeight="1">
      <c r="A208" s="84"/>
      <c r="B208" s="92"/>
      <c r="C208" s="322"/>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row>
    <row r="209" spans="1:56">
      <c r="A209" s="84"/>
      <c r="B209" s="776" t="s">
        <v>1987</v>
      </c>
      <c r="C209" s="776"/>
      <c r="D209" s="776"/>
      <c r="E209" s="776"/>
      <c r="F209" s="776"/>
      <c r="G209" s="776"/>
      <c r="H209" s="776"/>
      <c r="I209" s="776"/>
      <c r="J209" s="776"/>
      <c r="K209" s="776"/>
      <c r="L209" s="776"/>
      <c r="M209" s="776"/>
      <c r="N209" s="776"/>
      <c r="O209" s="776"/>
      <c r="P209" s="776"/>
      <c r="Q209" s="776"/>
      <c r="R209" s="776"/>
      <c r="S209" s="776"/>
      <c r="T209" s="776"/>
      <c r="U209" s="776"/>
      <c r="V209" s="776"/>
      <c r="W209" s="776"/>
      <c r="X209" s="776"/>
      <c r="Y209" s="776"/>
      <c r="Z209" s="776"/>
      <c r="AA209" s="776"/>
      <c r="AB209" s="776"/>
      <c r="AC209" s="776"/>
      <c r="AD209" s="776"/>
      <c r="AE209" s="776"/>
      <c r="AF209" s="776"/>
      <c r="AG209" s="776"/>
      <c r="AH209" s="776"/>
      <c r="AI209" s="776"/>
      <c r="AJ209" s="776"/>
      <c r="AK209" s="776"/>
      <c r="AL209" s="84"/>
    </row>
    <row r="210" spans="1:56">
      <c r="A210" s="84"/>
      <c r="B210" s="791" t="s">
        <v>128</v>
      </c>
      <c r="C210" s="803" t="s">
        <v>2078</v>
      </c>
      <c r="D210" s="804"/>
      <c r="E210" s="804"/>
      <c r="F210" s="804"/>
      <c r="G210" s="804"/>
      <c r="H210" s="804"/>
      <c r="I210" s="804"/>
      <c r="J210" s="804"/>
      <c r="K210" s="804"/>
      <c r="L210" s="804"/>
      <c r="M210" s="804"/>
      <c r="N210" s="804"/>
      <c r="O210" s="804"/>
      <c r="P210" s="804"/>
      <c r="Q210" s="804"/>
      <c r="R210" s="804"/>
      <c r="S210" s="804"/>
      <c r="T210" s="804"/>
      <c r="U210" s="804"/>
      <c r="V210" s="804"/>
      <c r="W210" s="804"/>
      <c r="X210" s="804"/>
      <c r="Y210" s="804"/>
      <c r="Z210" s="804"/>
      <c r="AA210" s="804"/>
      <c r="AB210" s="804"/>
      <c r="AC210" s="804"/>
      <c r="AD210" s="804"/>
      <c r="AE210" s="804"/>
      <c r="AF210" s="804"/>
      <c r="AG210" s="804"/>
      <c r="AH210" s="804"/>
      <c r="AI210" s="804"/>
      <c r="AJ210" s="805"/>
      <c r="AK210" s="327" t="str">
        <f>Y20</f>
        <v/>
      </c>
      <c r="AL210" s="84"/>
    </row>
    <row r="211" spans="1:56">
      <c r="A211" s="84"/>
      <c r="B211" s="792"/>
      <c r="C211" s="781" t="s">
        <v>2068</v>
      </c>
      <c r="D211" s="782"/>
      <c r="E211" s="782"/>
      <c r="F211" s="782"/>
      <c r="G211" s="782"/>
      <c r="H211" s="782"/>
      <c r="I211" s="782"/>
      <c r="J211" s="782"/>
      <c r="K211" s="782"/>
      <c r="L211" s="782"/>
      <c r="M211" s="782"/>
      <c r="N211" s="782"/>
      <c r="O211" s="782"/>
      <c r="P211" s="782"/>
      <c r="Q211" s="782"/>
      <c r="R211" s="782"/>
      <c r="S211" s="782"/>
      <c r="T211" s="782"/>
      <c r="U211" s="782"/>
      <c r="V211" s="782"/>
      <c r="W211" s="782"/>
      <c r="X211" s="782"/>
      <c r="Y211" s="782"/>
      <c r="Z211" s="782"/>
      <c r="AA211" s="782"/>
      <c r="AB211" s="782"/>
      <c r="AC211" s="782"/>
      <c r="AD211" s="782"/>
      <c r="AE211" s="782"/>
      <c r="AF211" s="782"/>
      <c r="AG211" s="782"/>
      <c r="AH211" s="782"/>
      <c r="AI211" s="782"/>
      <c r="AJ211" s="783"/>
      <c r="AK211" s="327" t="str">
        <f>Y21</f>
        <v>○</v>
      </c>
      <c r="AL211" s="84"/>
    </row>
    <row r="212" spans="1:56">
      <c r="A212" s="84"/>
      <c r="B212" s="793"/>
      <c r="C212" s="781" t="s">
        <v>2079</v>
      </c>
      <c r="D212" s="782"/>
      <c r="E212" s="782"/>
      <c r="F212" s="782"/>
      <c r="G212" s="782"/>
      <c r="H212" s="782"/>
      <c r="I212" s="782"/>
      <c r="J212" s="782"/>
      <c r="K212" s="782"/>
      <c r="L212" s="782"/>
      <c r="M212" s="782"/>
      <c r="N212" s="782"/>
      <c r="O212" s="782"/>
      <c r="P212" s="782"/>
      <c r="Q212" s="782"/>
      <c r="R212" s="782"/>
      <c r="S212" s="782"/>
      <c r="T212" s="782"/>
      <c r="U212" s="782"/>
      <c r="V212" s="782"/>
      <c r="W212" s="782"/>
      <c r="X212" s="782"/>
      <c r="Y212" s="782"/>
      <c r="Z212" s="782"/>
      <c r="AA212" s="782"/>
      <c r="AB212" s="782"/>
      <c r="AC212" s="782"/>
      <c r="AD212" s="782"/>
      <c r="AE212" s="782"/>
      <c r="AF212" s="782"/>
      <c r="AG212" s="782"/>
      <c r="AH212" s="782"/>
      <c r="AI212" s="782"/>
      <c r="AJ212" s="783"/>
      <c r="AK212" s="327" t="str">
        <f>IF(Y25="○","○",IF(AA25="○","○","×"))</f>
        <v>×</v>
      </c>
      <c r="AL212" s="84"/>
    </row>
    <row r="213" spans="1:56">
      <c r="A213" s="84"/>
      <c r="B213" s="328" t="s">
        <v>2086</v>
      </c>
      <c r="C213" s="781" t="s">
        <v>1988</v>
      </c>
      <c r="D213" s="782"/>
      <c r="E213" s="782"/>
      <c r="F213" s="782"/>
      <c r="G213" s="782"/>
      <c r="H213" s="782"/>
      <c r="I213" s="782"/>
      <c r="J213" s="782"/>
      <c r="K213" s="782"/>
      <c r="L213" s="782"/>
      <c r="M213" s="782"/>
      <c r="N213" s="782"/>
      <c r="O213" s="782"/>
      <c r="P213" s="782"/>
      <c r="Q213" s="782"/>
      <c r="R213" s="782"/>
      <c r="S213" s="782"/>
      <c r="T213" s="782"/>
      <c r="U213" s="782"/>
      <c r="V213" s="782"/>
      <c r="W213" s="782"/>
      <c r="X213" s="782"/>
      <c r="Y213" s="782"/>
      <c r="Z213" s="782"/>
      <c r="AA213" s="782"/>
      <c r="AB213" s="782"/>
      <c r="AC213" s="782"/>
      <c r="AD213" s="782"/>
      <c r="AE213" s="782"/>
      <c r="AF213" s="782"/>
      <c r="AG213" s="782"/>
      <c r="AH213" s="782"/>
      <c r="AI213" s="782"/>
      <c r="AJ213" s="783"/>
      <c r="AK213" s="327" t="str">
        <f>AB37</f>
        <v>×</v>
      </c>
      <c r="AL213" s="84"/>
    </row>
    <row r="214" spans="1:56">
      <c r="A214" s="84"/>
      <c r="B214" s="329" t="s">
        <v>2087</v>
      </c>
      <c r="C214" s="778" t="s">
        <v>1989</v>
      </c>
      <c r="D214" s="779"/>
      <c r="E214" s="779"/>
      <c r="F214" s="779"/>
      <c r="G214" s="779"/>
      <c r="H214" s="779"/>
      <c r="I214" s="779"/>
      <c r="J214" s="779"/>
      <c r="K214" s="779"/>
      <c r="L214" s="779"/>
      <c r="M214" s="779"/>
      <c r="N214" s="779"/>
      <c r="O214" s="779"/>
      <c r="P214" s="779"/>
      <c r="Q214" s="779"/>
      <c r="R214" s="779"/>
      <c r="S214" s="779"/>
      <c r="T214" s="779"/>
      <c r="U214" s="779"/>
      <c r="V214" s="779"/>
      <c r="W214" s="779"/>
      <c r="X214" s="779"/>
      <c r="Y214" s="779"/>
      <c r="Z214" s="779"/>
      <c r="AA214" s="779"/>
      <c r="AB214" s="779"/>
      <c r="AC214" s="779"/>
      <c r="AD214" s="779"/>
      <c r="AE214" s="779"/>
      <c r="AF214" s="779"/>
      <c r="AG214" s="779"/>
      <c r="AH214" s="779"/>
      <c r="AI214" s="779"/>
      <c r="AJ214" s="780"/>
      <c r="AK214" s="327" t="str">
        <f>AK42</f>
        <v>×</v>
      </c>
      <c r="AL214" s="84"/>
      <c r="AN214" s="290"/>
      <c r="AO214" s="290"/>
      <c r="AP214" s="290"/>
      <c r="AQ214" s="290"/>
      <c r="AR214" s="290"/>
      <c r="AS214" s="290"/>
      <c r="AT214" s="290"/>
      <c r="AU214" s="290"/>
      <c r="AV214" s="290"/>
      <c r="AW214" s="290"/>
      <c r="AX214" s="290"/>
      <c r="AY214" s="290"/>
      <c r="AZ214" s="290"/>
      <c r="BA214" s="290"/>
      <c r="BB214" s="290"/>
      <c r="BC214" s="290"/>
      <c r="BD214" s="290"/>
    </row>
    <row r="215" spans="1:56" ht="8.2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N215" s="290"/>
      <c r="AO215" s="290"/>
      <c r="AP215" s="290"/>
      <c r="AQ215" s="290"/>
      <c r="AR215" s="290"/>
      <c r="AS215" s="290"/>
      <c r="AT215" s="290"/>
      <c r="AU215" s="290"/>
      <c r="AV215" s="290"/>
      <c r="AW215" s="290"/>
      <c r="AX215" s="290"/>
      <c r="AY215" s="290"/>
      <c r="AZ215" s="290"/>
      <c r="BA215" s="290"/>
      <c r="BB215" s="290"/>
      <c r="BC215" s="290"/>
      <c r="BD215" s="290"/>
    </row>
    <row r="216" spans="1:56" s="290" customFormat="1" ht="15" customHeight="1">
      <c r="A216" s="287"/>
      <c r="B216" s="776" t="s">
        <v>2344</v>
      </c>
      <c r="C216" s="776"/>
      <c r="D216" s="776"/>
      <c r="E216" s="776"/>
      <c r="F216" s="776"/>
      <c r="G216" s="776"/>
      <c r="H216" s="776"/>
      <c r="I216" s="776"/>
      <c r="J216" s="776"/>
      <c r="K216" s="776"/>
      <c r="L216" s="776"/>
      <c r="M216" s="776"/>
      <c r="N216" s="776"/>
      <c r="O216" s="776"/>
      <c r="P216" s="776"/>
      <c r="Q216" s="776"/>
      <c r="R216" s="776"/>
      <c r="S216" s="776"/>
      <c r="T216" s="776"/>
      <c r="U216" s="776"/>
      <c r="V216" s="776"/>
      <c r="W216" s="776"/>
      <c r="X216" s="776"/>
      <c r="Y216" s="776"/>
      <c r="Z216" s="776"/>
      <c r="AA216" s="776"/>
      <c r="AB216" s="776"/>
      <c r="AC216" s="776"/>
      <c r="AD216" s="776"/>
      <c r="AE216" s="776"/>
      <c r="AF216" s="776"/>
      <c r="AG216" s="776"/>
      <c r="AH216" s="776"/>
      <c r="AI216" s="776"/>
      <c r="AJ216" s="776"/>
      <c r="AK216" s="776"/>
      <c r="AL216" s="84"/>
      <c r="AM216" s="87"/>
    </row>
    <row r="217" spans="1:56" s="290" customFormat="1">
      <c r="A217" s="287"/>
      <c r="B217" s="330" t="s">
        <v>128</v>
      </c>
      <c r="C217" s="1162" t="s">
        <v>1996</v>
      </c>
      <c r="D217" s="1163"/>
      <c r="E217" s="1163"/>
      <c r="F217" s="1163"/>
      <c r="G217" s="1163"/>
      <c r="H217" s="1163"/>
      <c r="I217" s="1164"/>
      <c r="J217" s="935" t="s">
        <v>2015</v>
      </c>
      <c r="K217" s="935"/>
      <c r="L217" s="935"/>
      <c r="M217" s="935"/>
      <c r="N217" s="935"/>
      <c r="O217" s="935"/>
      <c r="P217" s="935"/>
      <c r="Q217" s="935"/>
      <c r="R217" s="935"/>
      <c r="S217" s="935"/>
      <c r="T217" s="935"/>
      <c r="U217" s="935"/>
      <c r="V217" s="935"/>
      <c r="W217" s="935"/>
      <c r="X217" s="935"/>
      <c r="Y217" s="935"/>
      <c r="Z217" s="935"/>
      <c r="AA217" s="935"/>
      <c r="AB217" s="935"/>
      <c r="AC217" s="935"/>
      <c r="AD217" s="935"/>
      <c r="AE217" s="935"/>
      <c r="AF217" s="935"/>
      <c r="AG217" s="935"/>
      <c r="AH217" s="935"/>
      <c r="AI217" s="935"/>
      <c r="AJ217" s="936"/>
      <c r="AK217" s="327" t="str">
        <f>AH68</f>
        <v/>
      </c>
      <c r="AL217" s="331"/>
      <c r="AM217" s="87"/>
      <c r="AN217" s="95"/>
      <c r="AO217" s="95"/>
      <c r="AP217" s="95"/>
      <c r="AQ217" s="95"/>
      <c r="AR217" s="95"/>
      <c r="AS217" s="95"/>
      <c r="AT217" s="95"/>
      <c r="AU217" s="95"/>
      <c r="AV217" s="95"/>
      <c r="AW217" s="95"/>
      <c r="AX217" s="95"/>
      <c r="AY217" s="95"/>
      <c r="AZ217" s="95"/>
      <c r="BA217" s="95"/>
      <c r="BB217" s="95"/>
      <c r="BC217" s="95"/>
      <c r="BD217" s="95"/>
    </row>
    <row r="218" spans="1:56" s="290" customFormat="1" ht="27" customHeight="1">
      <c r="A218" s="287"/>
      <c r="B218" s="789" t="s">
        <v>2160</v>
      </c>
      <c r="C218" s="855" t="s">
        <v>2000</v>
      </c>
      <c r="D218" s="855"/>
      <c r="E218" s="855"/>
      <c r="F218" s="855"/>
      <c r="G218" s="855"/>
      <c r="H218" s="855"/>
      <c r="I218" s="855"/>
      <c r="J218" s="939" t="s">
        <v>2006</v>
      </c>
      <c r="K218" s="939"/>
      <c r="L218" s="939"/>
      <c r="M218" s="939"/>
      <c r="N218" s="939"/>
      <c r="O218" s="939"/>
      <c r="P218" s="939"/>
      <c r="Q218" s="939"/>
      <c r="R218" s="939"/>
      <c r="S218" s="939"/>
      <c r="T218" s="939"/>
      <c r="U218" s="939"/>
      <c r="V218" s="939"/>
      <c r="W218" s="939"/>
      <c r="X218" s="939"/>
      <c r="Y218" s="939"/>
      <c r="Z218" s="939"/>
      <c r="AA218" s="939"/>
      <c r="AB218" s="939"/>
      <c r="AC218" s="939"/>
      <c r="AD218" s="939"/>
      <c r="AE218" s="939"/>
      <c r="AF218" s="939"/>
      <c r="AG218" s="939"/>
      <c r="AH218" s="939"/>
      <c r="AI218" s="939"/>
      <c r="AJ218" s="940"/>
      <c r="AK218" s="327" t="str">
        <f>Z75</f>
        <v/>
      </c>
      <c r="AL218" s="332"/>
      <c r="AM218" s="87"/>
      <c r="AN218" s="95"/>
      <c r="AO218" s="95"/>
      <c r="AP218" s="95"/>
      <c r="AQ218" s="95"/>
      <c r="AR218" s="95"/>
      <c r="AS218" s="95"/>
      <c r="AT218" s="95"/>
      <c r="AU218" s="95"/>
      <c r="AV218" s="95"/>
      <c r="AW218" s="95"/>
      <c r="AX218" s="95"/>
      <c r="AY218" s="95"/>
      <c r="AZ218" s="95"/>
      <c r="BA218" s="95"/>
      <c r="BB218" s="95"/>
      <c r="BC218" s="95"/>
      <c r="BD218" s="95"/>
    </row>
    <row r="219" spans="1:56" s="290" customFormat="1" ht="26.25" customHeight="1">
      <c r="A219" s="287"/>
      <c r="B219" s="789"/>
      <c r="C219" s="855"/>
      <c r="D219" s="855"/>
      <c r="E219" s="855"/>
      <c r="F219" s="855"/>
      <c r="G219" s="855"/>
      <c r="H219" s="855"/>
      <c r="I219" s="855"/>
      <c r="J219" s="939" t="s">
        <v>2003</v>
      </c>
      <c r="K219" s="939"/>
      <c r="L219" s="939"/>
      <c r="M219" s="939"/>
      <c r="N219" s="939"/>
      <c r="O219" s="939"/>
      <c r="P219" s="939"/>
      <c r="Q219" s="939"/>
      <c r="R219" s="939"/>
      <c r="S219" s="939"/>
      <c r="T219" s="939"/>
      <c r="U219" s="939"/>
      <c r="V219" s="939"/>
      <c r="W219" s="939"/>
      <c r="X219" s="939"/>
      <c r="Y219" s="939"/>
      <c r="Z219" s="939"/>
      <c r="AA219" s="939"/>
      <c r="AB219" s="939"/>
      <c r="AC219" s="939"/>
      <c r="AD219" s="939"/>
      <c r="AE219" s="939"/>
      <c r="AF219" s="939"/>
      <c r="AG219" s="939"/>
      <c r="AH219" s="939"/>
      <c r="AI219" s="939"/>
      <c r="AJ219" s="940"/>
      <c r="AK219" s="327" t="str">
        <f>AB79</f>
        <v/>
      </c>
      <c r="AL219" s="332"/>
      <c r="AM219" s="87"/>
      <c r="AN219" s="95"/>
      <c r="AO219" s="95"/>
      <c r="AP219" s="95"/>
      <c r="AQ219" s="95"/>
      <c r="AR219" s="95"/>
      <c r="AS219" s="95"/>
      <c r="AT219" s="95"/>
      <c r="AU219" s="95"/>
      <c r="AV219" s="95"/>
      <c r="AW219" s="95"/>
      <c r="AX219" s="95"/>
      <c r="AY219" s="95"/>
      <c r="AZ219" s="95"/>
      <c r="BA219" s="95"/>
      <c r="BB219" s="95"/>
      <c r="BC219" s="95"/>
      <c r="BD219" s="95"/>
    </row>
    <row r="220" spans="1:56" s="290" customFormat="1" ht="24.75" customHeight="1">
      <c r="A220" s="287"/>
      <c r="B220" s="789"/>
      <c r="C220" s="855"/>
      <c r="D220" s="855"/>
      <c r="E220" s="855"/>
      <c r="F220" s="855"/>
      <c r="G220" s="855"/>
      <c r="H220" s="855"/>
      <c r="I220" s="855"/>
      <c r="J220" s="939" t="s">
        <v>2339</v>
      </c>
      <c r="K220" s="939"/>
      <c r="L220" s="939"/>
      <c r="M220" s="939"/>
      <c r="N220" s="939"/>
      <c r="O220" s="939"/>
      <c r="P220" s="939"/>
      <c r="Q220" s="939"/>
      <c r="R220" s="939"/>
      <c r="S220" s="939"/>
      <c r="T220" s="939"/>
      <c r="U220" s="939"/>
      <c r="V220" s="939"/>
      <c r="W220" s="939"/>
      <c r="X220" s="939"/>
      <c r="Y220" s="939"/>
      <c r="Z220" s="939"/>
      <c r="AA220" s="939"/>
      <c r="AB220" s="939"/>
      <c r="AC220" s="939"/>
      <c r="AD220" s="939"/>
      <c r="AE220" s="939"/>
      <c r="AF220" s="939"/>
      <c r="AG220" s="939"/>
      <c r="AH220" s="939"/>
      <c r="AI220" s="939"/>
      <c r="AJ220" s="940"/>
      <c r="AK220" s="327" t="str">
        <f>AI82</f>
        <v/>
      </c>
      <c r="AL220" s="332"/>
      <c r="AM220" s="87"/>
    </row>
    <row r="221" spans="1:56" s="290" customFormat="1" ht="25.5" customHeight="1">
      <c r="A221" s="287"/>
      <c r="B221" s="789"/>
      <c r="C221" s="855"/>
      <c r="D221" s="855"/>
      <c r="E221" s="855"/>
      <c r="F221" s="855"/>
      <c r="G221" s="855"/>
      <c r="H221" s="855"/>
      <c r="I221" s="855"/>
      <c r="J221" s="939" t="s">
        <v>2001</v>
      </c>
      <c r="K221" s="939"/>
      <c r="L221" s="939"/>
      <c r="M221" s="939"/>
      <c r="N221" s="939"/>
      <c r="O221" s="939"/>
      <c r="P221" s="939"/>
      <c r="Q221" s="939"/>
      <c r="R221" s="939"/>
      <c r="S221" s="939"/>
      <c r="T221" s="939"/>
      <c r="U221" s="939"/>
      <c r="V221" s="939"/>
      <c r="W221" s="939"/>
      <c r="X221" s="939"/>
      <c r="Y221" s="939"/>
      <c r="Z221" s="939"/>
      <c r="AA221" s="939"/>
      <c r="AB221" s="939"/>
      <c r="AC221" s="939"/>
      <c r="AD221" s="939"/>
      <c r="AE221" s="939"/>
      <c r="AF221" s="939"/>
      <c r="AG221" s="939"/>
      <c r="AH221" s="939"/>
      <c r="AI221" s="939"/>
      <c r="AJ221" s="940"/>
      <c r="AK221" s="327" t="str">
        <f>AI87</f>
        <v/>
      </c>
      <c r="AL221" s="332"/>
      <c r="AM221" s="87"/>
    </row>
    <row r="222" spans="1:56" s="290" customFormat="1" ht="48.75" customHeight="1">
      <c r="A222" s="287"/>
      <c r="B222" s="789" t="s">
        <v>2087</v>
      </c>
      <c r="C222" s="855" t="s">
        <v>1991</v>
      </c>
      <c r="D222" s="855"/>
      <c r="E222" s="855"/>
      <c r="F222" s="855"/>
      <c r="G222" s="855"/>
      <c r="H222" s="855"/>
      <c r="I222" s="855"/>
      <c r="J222" s="939" t="s">
        <v>2345</v>
      </c>
      <c r="K222" s="939"/>
      <c r="L222" s="939"/>
      <c r="M222" s="939"/>
      <c r="N222" s="939"/>
      <c r="O222" s="939"/>
      <c r="P222" s="939"/>
      <c r="Q222" s="939"/>
      <c r="R222" s="939"/>
      <c r="S222" s="939"/>
      <c r="T222" s="939"/>
      <c r="U222" s="939"/>
      <c r="V222" s="939"/>
      <c r="W222" s="939"/>
      <c r="X222" s="939"/>
      <c r="Y222" s="939"/>
      <c r="Z222" s="939"/>
      <c r="AA222" s="939"/>
      <c r="AB222" s="939"/>
      <c r="AC222" s="939"/>
      <c r="AD222" s="939"/>
      <c r="AE222" s="939"/>
      <c r="AF222" s="939"/>
      <c r="AG222" s="939"/>
      <c r="AH222" s="939"/>
      <c r="AI222" s="939"/>
      <c r="AJ222" s="940"/>
      <c r="AK222" s="327" t="str">
        <f>IF(AI93="該当",IF(AND(OR(T98="○",AK103="○"),OR(T106="○",AK114="○")),"○","×"),"")</f>
        <v/>
      </c>
      <c r="AL222" s="333"/>
      <c r="AM222" s="87"/>
      <c r="AN222" s="95"/>
      <c r="AO222" s="95"/>
      <c r="AP222" s="95"/>
      <c r="AQ222" s="95"/>
      <c r="AR222" s="95"/>
      <c r="AS222" s="95"/>
      <c r="AT222" s="95"/>
      <c r="AU222" s="95"/>
      <c r="AV222" s="95"/>
      <c r="AW222" s="95"/>
      <c r="AX222" s="95"/>
      <c r="AY222" s="95"/>
      <c r="AZ222" s="95"/>
      <c r="BA222" s="95"/>
      <c r="BB222" s="95"/>
      <c r="BC222" s="95"/>
      <c r="BD222" s="95"/>
    </row>
    <row r="223" spans="1:56" s="290" customFormat="1" ht="49.5" customHeight="1">
      <c r="A223" s="287"/>
      <c r="B223" s="789"/>
      <c r="C223" s="855"/>
      <c r="D223" s="855"/>
      <c r="E223" s="855"/>
      <c r="F223" s="855"/>
      <c r="G223" s="855"/>
      <c r="H223" s="855"/>
      <c r="I223" s="855"/>
      <c r="J223" s="939" t="s">
        <v>2346</v>
      </c>
      <c r="K223" s="939"/>
      <c r="L223" s="939"/>
      <c r="M223" s="939"/>
      <c r="N223" s="939"/>
      <c r="O223" s="939"/>
      <c r="P223" s="939"/>
      <c r="Q223" s="939"/>
      <c r="R223" s="939"/>
      <c r="S223" s="939"/>
      <c r="T223" s="939"/>
      <c r="U223" s="939"/>
      <c r="V223" s="939"/>
      <c r="W223" s="939"/>
      <c r="X223" s="939"/>
      <c r="Y223" s="939"/>
      <c r="Z223" s="939"/>
      <c r="AA223" s="939"/>
      <c r="AB223" s="939"/>
      <c r="AC223" s="939"/>
      <c r="AD223" s="939"/>
      <c r="AE223" s="939"/>
      <c r="AF223" s="939"/>
      <c r="AG223" s="939"/>
      <c r="AH223" s="939"/>
      <c r="AI223" s="939"/>
      <c r="AJ223" s="940"/>
      <c r="AK223" s="327" t="str">
        <f>IF(AI95="該当",IF(OR(OR(T98="○",AK103="○"),OR(T106="○",AK114="○")),"○","×"),"")</f>
        <v>×</v>
      </c>
      <c r="AL223" s="333"/>
      <c r="AM223" s="87"/>
      <c r="AN223" s="95"/>
      <c r="AO223" s="95"/>
      <c r="AP223" s="95"/>
      <c r="AQ223" s="95"/>
      <c r="AR223" s="95"/>
      <c r="AS223" s="95"/>
      <c r="AT223" s="95"/>
      <c r="AU223" s="95"/>
      <c r="AV223" s="95"/>
      <c r="AW223" s="95"/>
      <c r="AX223" s="95"/>
      <c r="AY223" s="95"/>
      <c r="AZ223" s="95"/>
      <c r="BA223" s="95"/>
      <c r="BB223" s="95"/>
      <c r="BC223" s="95"/>
      <c r="BD223" s="95"/>
    </row>
    <row r="224" spans="1:56" s="95" customFormat="1" ht="26.25" customHeight="1">
      <c r="A224" s="94"/>
      <c r="B224" s="328" t="s">
        <v>2161</v>
      </c>
      <c r="C224" s="855" t="s">
        <v>1992</v>
      </c>
      <c r="D224" s="855"/>
      <c r="E224" s="855"/>
      <c r="F224" s="855"/>
      <c r="G224" s="855"/>
      <c r="H224" s="855"/>
      <c r="I224" s="855"/>
      <c r="J224" s="939" t="s">
        <v>2007</v>
      </c>
      <c r="K224" s="939"/>
      <c r="L224" s="939"/>
      <c r="M224" s="939"/>
      <c r="N224" s="939"/>
      <c r="O224" s="939"/>
      <c r="P224" s="939"/>
      <c r="Q224" s="939"/>
      <c r="R224" s="939"/>
      <c r="S224" s="939"/>
      <c r="T224" s="939"/>
      <c r="U224" s="939"/>
      <c r="V224" s="939"/>
      <c r="W224" s="939"/>
      <c r="X224" s="939"/>
      <c r="Y224" s="939"/>
      <c r="Z224" s="939"/>
      <c r="AA224" s="939"/>
      <c r="AB224" s="939"/>
      <c r="AC224" s="939"/>
      <c r="AD224" s="939"/>
      <c r="AE224" s="939"/>
      <c r="AF224" s="939"/>
      <c r="AG224" s="939"/>
      <c r="AH224" s="939"/>
      <c r="AI224" s="939"/>
      <c r="AJ224" s="940"/>
      <c r="AK224" s="327" t="str">
        <f>IF(AM116="記入不要","",IF(OR(S118="○",AK125="○"),"○","×"))</f>
        <v/>
      </c>
      <c r="AL224" s="84"/>
      <c r="AM224" s="87"/>
    </row>
    <row r="225" spans="1:56" s="95" customFormat="1" ht="36" customHeight="1">
      <c r="A225" s="94"/>
      <c r="B225" s="328" t="s">
        <v>2162</v>
      </c>
      <c r="C225" s="855" t="s">
        <v>1993</v>
      </c>
      <c r="D225" s="855"/>
      <c r="E225" s="855"/>
      <c r="F225" s="855"/>
      <c r="G225" s="855"/>
      <c r="H225" s="855"/>
      <c r="I225" s="855"/>
      <c r="J225" s="939" t="s">
        <v>2008</v>
      </c>
      <c r="K225" s="939"/>
      <c r="L225" s="939"/>
      <c r="M225" s="939"/>
      <c r="N225" s="939"/>
      <c r="O225" s="939"/>
      <c r="P225" s="939"/>
      <c r="Q225" s="939"/>
      <c r="R225" s="939"/>
      <c r="S225" s="939"/>
      <c r="T225" s="939"/>
      <c r="U225" s="939"/>
      <c r="V225" s="939"/>
      <c r="W225" s="939"/>
      <c r="X225" s="939"/>
      <c r="Y225" s="939"/>
      <c r="Z225" s="939"/>
      <c r="AA225" s="939"/>
      <c r="AB225" s="939"/>
      <c r="AC225" s="939"/>
      <c r="AD225" s="939"/>
      <c r="AE225" s="939"/>
      <c r="AF225" s="939"/>
      <c r="AG225" s="939"/>
      <c r="AH225" s="939"/>
      <c r="AI225" s="939"/>
      <c r="AJ225" s="940"/>
      <c r="AK225" s="327" t="str">
        <f>IF(OR(AND(S129&lt;&gt;"×",S130&lt;&gt;"×",S131&lt;&gt;"×"),AK133="○"),"○","×")</f>
        <v>○</v>
      </c>
      <c r="AL225" s="84"/>
      <c r="AM225" s="87"/>
    </row>
    <row r="226" spans="1:56" s="95" customFormat="1">
      <c r="A226" s="94"/>
      <c r="B226" s="328" t="s">
        <v>2163</v>
      </c>
      <c r="C226" s="855" t="s">
        <v>1994</v>
      </c>
      <c r="D226" s="855"/>
      <c r="E226" s="855"/>
      <c r="F226" s="855"/>
      <c r="G226" s="855"/>
      <c r="H226" s="855"/>
      <c r="I226" s="855"/>
      <c r="J226" s="935" t="s">
        <v>2340</v>
      </c>
      <c r="K226" s="935"/>
      <c r="L226" s="935"/>
      <c r="M226" s="935"/>
      <c r="N226" s="935"/>
      <c r="O226" s="935"/>
      <c r="P226" s="935"/>
      <c r="Q226" s="935"/>
      <c r="R226" s="935"/>
      <c r="S226" s="935"/>
      <c r="T226" s="935"/>
      <c r="U226" s="935"/>
      <c r="V226" s="935"/>
      <c r="W226" s="935"/>
      <c r="X226" s="935"/>
      <c r="Y226" s="935"/>
      <c r="Z226" s="935"/>
      <c r="AA226" s="935"/>
      <c r="AB226" s="935"/>
      <c r="AC226" s="935"/>
      <c r="AD226" s="935"/>
      <c r="AE226" s="935"/>
      <c r="AF226" s="935"/>
      <c r="AG226" s="935"/>
      <c r="AH226" s="935"/>
      <c r="AI226" s="935"/>
      <c r="AJ226" s="936"/>
      <c r="AK226" s="327" t="str">
        <f>IF(AND(S142="",S143=""),"",IF(AND(S142&lt;&gt;"×",S143&lt;&gt;"×"),"○","×"))</f>
        <v/>
      </c>
      <c r="AL226" s="333"/>
      <c r="AM226" s="87"/>
    </row>
    <row r="227" spans="1:56" s="95" customFormat="1">
      <c r="A227" s="94"/>
      <c r="B227" s="789" t="s">
        <v>2164</v>
      </c>
      <c r="C227" s="855" t="s">
        <v>1995</v>
      </c>
      <c r="D227" s="855"/>
      <c r="E227" s="855"/>
      <c r="F227" s="855"/>
      <c r="G227" s="855"/>
      <c r="H227" s="855"/>
      <c r="I227" s="855"/>
      <c r="J227" s="935" t="s">
        <v>2009</v>
      </c>
      <c r="K227" s="935"/>
      <c r="L227" s="935"/>
      <c r="M227" s="935"/>
      <c r="N227" s="935"/>
      <c r="O227" s="935"/>
      <c r="P227" s="935"/>
      <c r="Q227" s="935"/>
      <c r="R227" s="935"/>
      <c r="S227" s="935"/>
      <c r="T227" s="935"/>
      <c r="U227" s="935"/>
      <c r="V227" s="935"/>
      <c r="W227" s="935"/>
      <c r="X227" s="935"/>
      <c r="Y227" s="935"/>
      <c r="Z227" s="935"/>
      <c r="AA227" s="935"/>
      <c r="AB227" s="935"/>
      <c r="AC227" s="935"/>
      <c r="AD227" s="935"/>
      <c r="AE227" s="935"/>
      <c r="AF227" s="935"/>
      <c r="AG227" s="935"/>
      <c r="AH227" s="935"/>
      <c r="AI227" s="935"/>
      <c r="AJ227" s="936"/>
      <c r="AK227" s="327" t="str">
        <f>AK153</f>
        <v>×</v>
      </c>
      <c r="AL227" s="84"/>
      <c r="AM227" s="87"/>
      <c r="AN227" s="87"/>
      <c r="AO227" s="87"/>
      <c r="AP227" s="87"/>
      <c r="AQ227" s="87"/>
      <c r="AR227" s="87"/>
      <c r="AS227" s="87"/>
      <c r="AT227" s="87"/>
      <c r="AU227" s="87"/>
      <c r="AV227" s="87"/>
      <c r="AW227" s="87"/>
      <c r="AX227" s="122"/>
      <c r="AY227" s="87"/>
      <c r="AZ227" s="87"/>
      <c r="BA227" s="87"/>
      <c r="BB227" s="87"/>
      <c r="BC227" s="87"/>
      <c r="BD227" s="87"/>
    </row>
    <row r="228" spans="1:56" s="95" customFormat="1">
      <c r="A228" s="94"/>
      <c r="B228" s="933"/>
      <c r="C228" s="934"/>
      <c r="D228" s="934"/>
      <c r="E228" s="934"/>
      <c r="F228" s="934"/>
      <c r="G228" s="934"/>
      <c r="H228" s="934"/>
      <c r="I228" s="934"/>
      <c r="J228" s="937" t="s">
        <v>2010</v>
      </c>
      <c r="K228" s="937"/>
      <c r="L228" s="937"/>
      <c r="M228" s="937"/>
      <c r="N228" s="937"/>
      <c r="O228" s="937"/>
      <c r="P228" s="937"/>
      <c r="Q228" s="937"/>
      <c r="R228" s="937"/>
      <c r="S228" s="937"/>
      <c r="T228" s="937"/>
      <c r="U228" s="937"/>
      <c r="V228" s="937"/>
      <c r="W228" s="937"/>
      <c r="X228" s="937"/>
      <c r="Y228" s="937"/>
      <c r="Z228" s="937"/>
      <c r="AA228" s="937"/>
      <c r="AB228" s="937"/>
      <c r="AC228" s="937"/>
      <c r="AD228" s="937"/>
      <c r="AE228" s="937"/>
      <c r="AF228" s="937"/>
      <c r="AG228" s="937"/>
      <c r="AH228" s="937"/>
      <c r="AI228" s="937"/>
      <c r="AJ228" s="938"/>
      <c r="AK228" s="327" t="str">
        <f>AK181</f>
        <v/>
      </c>
      <c r="AL228" s="84"/>
      <c r="AM228" s="87"/>
      <c r="AN228" s="87"/>
      <c r="AO228" s="87"/>
      <c r="AP228" s="87"/>
      <c r="AQ228" s="87"/>
      <c r="AR228" s="87"/>
      <c r="AS228" s="87"/>
      <c r="AT228" s="87"/>
      <c r="AU228" s="87"/>
      <c r="AV228" s="87"/>
      <c r="AW228" s="87"/>
      <c r="AX228" s="122"/>
      <c r="AY228" s="87"/>
      <c r="AZ228" s="87"/>
      <c r="BA228" s="87"/>
      <c r="BB228" s="87"/>
      <c r="BC228" s="87"/>
      <c r="BD228" s="87"/>
    </row>
    <row r="229" spans="1:56" ht="4.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row>
    <row r="230" spans="1:56">
      <c r="A230" s="84"/>
      <c r="B230" s="776" t="s">
        <v>2011</v>
      </c>
      <c r="C230" s="776"/>
      <c r="D230" s="776"/>
      <c r="E230" s="776"/>
      <c r="F230" s="776"/>
      <c r="G230" s="776"/>
      <c r="H230" s="776"/>
      <c r="I230" s="776"/>
      <c r="J230" s="776"/>
      <c r="K230" s="776"/>
      <c r="L230" s="776"/>
      <c r="M230" s="776"/>
      <c r="N230" s="776"/>
      <c r="O230" s="776"/>
      <c r="P230" s="776"/>
      <c r="Q230" s="776"/>
      <c r="R230" s="776"/>
      <c r="S230" s="776"/>
      <c r="T230" s="776"/>
      <c r="U230" s="776"/>
      <c r="V230" s="776"/>
      <c r="W230" s="776"/>
      <c r="X230" s="776"/>
      <c r="Y230" s="776"/>
      <c r="Z230" s="776"/>
      <c r="AA230" s="776"/>
      <c r="AB230" s="776"/>
      <c r="AC230" s="776"/>
      <c r="AD230" s="776"/>
      <c r="AE230" s="776"/>
      <c r="AF230" s="776"/>
      <c r="AG230" s="776"/>
      <c r="AH230" s="776"/>
      <c r="AI230" s="776"/>
      <c r="AJ230" s="776"/>
      <c r="AK230" s="776"/>
      <c r="AL230" s="84"/>
    </row>
    <row r="231" spans="1:56">
      <c r="A231" s="84"/>
      <c r="B231" s="334" t="s">
        <v>2115</v>
      </c>
      <c r="C231" s="806" t="s">
        <v>129</v>
      </c>
      <c r="D231" s="806"/>
      <c r="E231" s="806"/>
      <c r="F231" s="806"/>
      <c r="G231" s="806"/>
      <c r="H231" s="806"/>
      <c r="I231" s="806"/>
      <c r="J231" s="806"/>
      <c r="K231" s="806"/>
      <c r="L231" s="806"/>
      <c r="M231" s="806"/>
      <c r="N231" s="806"/>
      <c r="O231" s="806"/>
      <c r="P231" s="806"/>
      <c r="Q231" s="806"/>
      <c r="R231" s="806"/>
      <c r="S231" s="806"/>
      <c r="T231" s="806"/>
      <c r="U231" s="806"/>
      <c r="V231" s="806"/>
      <c r="W231" s="806"/>
      <c r="X231" s="806"/>
      <c r="Y231" s="806"/>
      <c r="Z231" s="806"/>
      <c r="AA231" s="806"/>
      <c r="AB231" s="806"/>
      <c r="AC231" s="806"/>
      <c r="AD231" s="806"/>
      <c r="AE231" s="806"/>
      <c r="AF231" s="806"/>
      <c r="AG231" s="806"/>
      <c r="AH231" s="806"/>
      <c r="AI231" s="806"/>
      <c r="AJ231" s="807"/>
      <c r="AK231" s="327" t="str">
        <f>AK187</f>
        <v>×</v>
      </c>
      <c r="AL231" s="84"/>
    </row>
    <row r="232" spans="1:56" ht="13.5" customHeight="1">
      <c r="B232" s="335" t="s">
        <v>2115</v>
      </c>
      <c r="C232" s="766" t="s">
        <v>2114</v>
      </c>
      <c r="D232" s="766"/>
      <c r="E232" s="766"/>
      <c r="F232" s="766"/>
      <c r="G232" s="766"/>
      <c r="H232" s="766"/>
      <c r="I232" s="766"/>
      <c r="J232" s="766"/>
      <c r="K232" s="766"/>
      <c r="L232" s="766"/>
      <c r="M232" s="766"/>
      <c r="N232" s="766"/>
      <c r="O232" s="766"/>
      <c r="P232" s="766"/>
      <c r="Q232" s="766"/>
      <c r="R232" s="766"/>
      <c r="S232" s="766"/>
      <c r="T232" s="766"/>
      <c r="U232" s="766"/>
      <c r="V232" s="766"/>
      <c r="W232" s="766"/>
      <c r="X232" s="766"/>
      <c r="Y232" s="766"/>
      <c r="Z232" s="766"/>
      <c r="AA232" s="766"/>
      <c r="AB232" s="766"/>
      <c r="AC232" s="766"/>
      <c r="AD232" s="766"/>
      <c r="AE232" s="766"/>
      <c r="AF232" s="766"/>
      <c r="AG232" s="766"/>
      <c r="AH232" s="766"/>
      <c r="AI232" s="766"/>
      <c r="AJ232" s="767"/>
      <c r="AK232" s="327" t="str">
        <f>AK197</f>
        <v>×</v>
      </c>
      <c r="AL232" s="84"/>
    </row>
    <row r="233" spans="1:56" ht="4.5" customHeight="1">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row>
    <row r="247" spans="2:56">
      <c r="AN247" s="312"/>
      <c r="AO247" s="312"/>
      <c r="AP247" s="312"/>
      <c r="AQ247" s="312"/>
      <c r="AR247" s="312"/>
      <c r="AS247" s="312"/>
      <c r="AT247" s="312"/>
      <c r="AU247" s="312"/>
      <c r="AV247" s="312"/>
      <c r="AW247" s="312"/>
      <c r="AX247" s="312"/>
      <c r="AY247" s="312"/>
      <c r="AZ247" s="312"/>
      <c r="BA247" s="312"/>
      <c r="BB247" s="312"/>
      <c r="BC247" s="312"/>
      <c r="BD247" s="312"/>
    </row>
    <row r="248" spans="2:56" s="312" customFormat="1">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row>
    <row r="249" spans="2:56" s="312" customFormat="1">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row>
    <row r="250" spans="2:56" s="312" customFormat="1">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row>
  </sheetData>
  <sheetProtection formatCells="0" formatColumns="0" formatRows="0" sort="0" autoFilter="0"/>
  <mergeCells count="351">
    <mergeCell ref="AM187:AY187"/>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S117:AU117"/>
    <mergeCell ref="AS118:AU118"/>
    <mergeCell ref="AS119:AU119"/>
    <mergeCell ref="AN138:AY138"/>
    <mergeCell ref="B125:K125"/>
    <mergeCell ref="O114:AJ114"/>
    <mergeCell ref="J109:AK109"/>
    <mergeCell ref="I110:I111"/>
    <mergeCell ref="B107:B111"/>
    <mergeCell ref="C114:K114"/>
    <mergeCell ref="J111:AK111"/>
    <mergeCell ref="D107:AK107"/>
    <mergeCell ref="H108:H109"/>
    <mergeCell ref="B127:AK127"/>
    <mergeCell ref="C123:AK123"/>
    <mergeCell ref="M125:N125"/>
    <mergeCell ref="B116:AK116"/>
    <mergeCell ref="AB68:AD68"/>
    <mergeCell ref="AM75:AY75"/>
    <mergeCell ref="AM125:AY125"/>
    <mergeCell ref="AM114:AY114"/>
    <mergeCell ref="AM103:AY103"/>
    <mergeCell ref="AE190:AK190"/>
    <mergeCell ref="AE191:AK191"/>
    <mergeCell ref="AE192:AK192"/>
    <mergeCell ref="AN99:AP99"/>
    <mergeCell ref="AB82:AB83"/>
    <mergeCell ref="AG82:AG83"/>
    <mergeCell ref="AH82:AH83"/>
    <mergeCell ref="AI82:AI83"/>
    <mergeCell ref="AC87:AE88"/>
    <mergeCell ref="AI87:AI88"/>
    <mergeCell ref="G174:AJ174"/>
    <mergeCell ref="G173:AJ173"/>
    <mergeCell ref="AN100:AP100"/>
    <mergeCell ref="AN108:AP108"/>
    <mergeCell ref="AN107:AP107"/>
    <mergeCell ref="AN118:AP118"/>
    <mergeCell ref="AN119:AP119"/>
    <mergeCell ref="AS107:AU107"/>
    <mergeCell ref="AS108:AU108"/>
    <mergeCell ref="T61:Y61"/>
    <mergeCell ref="E86:T87"/>
    <mergeCell ref="AC82:AE83"/>
    <mergeCell ref="C217:I217"/>
    <mergeCell ref="C189:AD189"/>
    <mergeCell ref="C188:AD188"/>
    <mergeCell ref="B187:AD187"/>
    <mergeCell ref="AE193:AK193"/>
    <mergeCell ref="C193:AD193"/>
    <mergeCell ref="B143:Q143"/>
    <mergeCell ref="B140:AK140"/>
    <mergeCell ref="C120:F122"/>
    <mergeCell ref="F153:AJ153"/>
    <mergeCell ref="D137:AI137"/>
    <mergeCell ref="G171:AJ171"/>
    <mergeCell ref="G163:AJ163"/>
    <mergeCell ref="G169:AJ169"/>
    <mergeCell ref="G164:AJ164"/>
    <mergeCell ref="B180:AK180"/>
    <mergeCell ref="B158:E161"/>
    <mergeCell ref="B154:E157"/>
    <mergeCell ref="B167:E170"/>
    <mergeCell ref="B162:E166"/>
    <mergeCell ref="B144:Q144"/>
    <mergeCell ref="AI150:AK150"/>
    <mergeCell ref="G172:AJ172"/>
    <mergeCell ref="G176:AJ176"/>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19:AK119"/>
    <mergeCell ref="C86:D90"/>
    <mergeCell ref="O103:AJ103"/>
    <mergeCell ref="D74:AK74"/>
    <mergeCell ref="D78:AK78"/>
    <mergeCell ref="C61:S61"/>
    <mergeCell ref="T60:Y60"/>
    <mergeCell ref="C105:R105"/>
    <mergeCell ref="M103:N103"/>
    <mergeCell ref="U80:Y80"/>
    <mergeCell ref="C81:D85"/>
    <mergeCell ref="V85:X85"/>
    <mergeCell ref="V90:X90"/>
    <mergeCell ref="B120:B122"/>
    <mergeCell ref="M114:N114"/>
    <mergeCell ref="B92:AK92"/>
    <mergeCell ref="AF82:AF83"/>
    <mergeCell ref="C108:C111"/>
    <mergeCell ref="AB79:AB80"/>
    <mergeCell ref="C192:AD192"/>
    <mergeCell ref="C191:AD191"/>
    <mergeCell ref="C190:AD190"/>
    <mergeCell ref="G155:AJ155"/>
    <mergeCell ref="B175:E178"/>
    <mergeCell ref="G182:AK182"/>
    <mergeCell ref="G183:AK183"/>
    <mergeCell ref="B182:E183"/>
    <mergeCell ref="C151:AK151"/>
    <mergeCell ref="G166:AK166"/>
    <mergeCell ref="G161:AK161"/>
    <mergeCell ref="G177:AJ177"/>
    <mergeCell ref="B153:E153"/>
    <mergeCell ref="G154:AK154"/>
    <mergeCell ref="G157:AJ157"/>
    <mergeCell ref="Q27:V27"/>
    <mergeCell ref="C34:AK34"/>
    <mergeCell ref="Y21:Y22"/>
    <mergeCell ref="D108:G111"/>
    <mergeCell ref="J108:AK108"/>
    <mergeCell ref="B45:E54"/>
    <mergeCell ref="M54:O54"/>
    <mergeCell ref="C97:T97"/>
    <mergeCell ref="T202:X202"/>
    <mergeCell ref="H201:I201"/>
    <mergeCell ref="C28:P28"/>
    <mergeCell ref="Q28:V28"/>
    <mergeCell ref="AA25:AA28"/>
    <mergeCell ref="C22:P22"/>
    <mergeCell ref="Q22:V22"/>
    <mergeCell ref="F48:AK52"/>
    <mergeCell ref="C69:S70"/>
    <mergeCell ref="B68:S68"/>
    <mergeCell ref="T67:X67"/>
    <mergeCell ref="H110:H111"/>
    <mergeCell ref="AA81:AA82"/>
    <mergeCell ref="AA86:AA87"/>
    <mergeCell ref="AA83:AA84"/>
    <mergeCell ref="AA88:AA89"/>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G55:I56"/>
    <mergeCell ref="C64:AK64"/>
    <mergeCell ref="E106:R106"/>
    <mergeCell ref="AD90:AE90"/>
    <mergeCell ref="Z88:Z89"/>
    <mergeCell ref="H11:AK11"/>
    <mergeCell ref="H12:AK12"/>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D19:P19"/>
    <mergeCell ref="E20:P20"/>
    <mergeCell ref="Q19:V19"/>
    <mergeCell ref="J226:AJ226"/>
    <mergeCell ref="B118:C118"/>
    <mergeCell ref="C148:AK148"/>
    <mergeCell ref="J224:AJ224"/>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F55:F56"/>
    <mergeCell ref="B37:C37"/>
    <mergeCell ref="AM60:AY61"/>
    <mergeCell ref="C60:S60"/>
    <mergeCell ref="B227:B228"/>
    <mergeCell ref="C227:I228"/>
    <mergeCell ref="J227:AJ227"/>
    <mergeCell ref="J228:AJ228"/>
    <mergeCell ref="J220:AJ220"/>
    <mergeCell ref="J221:AJ221"/>
    <mergeCell ref="AI93:AK93"/>
    <mergeCell ref="AI95:AK95"/>
    <mergeCell ref="J222:AJ222"/>
    <mergeCell ref="C222:I223"/>
    <mergeCell ref="J223:AJ223"/>
    <mergeCell ref="B146:AK146"/>
    <mergeCell ref="J217:AJ217"/>
    <mergeCell ref="J218:AJ218"/>
    <mergeCell ref="J219:AJ219"/>
    <mergeCell ref="C218:I221"/>
    <mergeCell ref="B218:B221"/>
    <mergeCell ref="AI147:AK147"/>
    <mergeCell ref="C226:I226"/>
    <mergeCell ref="J225:AJ225"/>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C40:AK40"/>
    <mergeCell ref="C224:I224"/>
    <mergeCell ref="C225:I225"/>
    <mergeCell ref="T69:X69"/>
    <mergeCell ref="AM68:AY68"/>
    <mergeCell ref="D118:Q118"/>
    <mergeCell ref="B72:AK72"/>
    <mergeCell ref="C79:T79"/>
    <mergeCell ref="U79:Y79"/>
    <mergeCell ref="C80:T80"/>
    <mergeCell ref="G178:AJ178"/>
    <mergeCell ref="G168:AJ168"/>
    <mergeCell ref="B171:E174"/>
    <mergeCell ref="G162:AJ162"/>
    <mergeCell ref="G160:AJ160"/>
    <mergeCell ref="B142:Q142"/>
    <mergeCell ref="C199:AI199"/>
    <mergeCell ref="Y202:Z202"/>
    <mergeCell ref="Z86:Z87"/>
    <mergeCell ref="AN74:AP74"/>
    <mergeCell ref="E201:F201"/>
    <mergeCell ref="F138:AJ138"/>
    <mergeCell ref="B129:Q129"/>
    <mergeCell ref="B130:Q130"/>
    <mergeCell ref="B131:Q131"/>
    <mergeCell ref="C231:AJ231"/>
    <mergeCell ref="C106:D106"/>
    <mergeCell ref="AN151:AY151"/>
    <mergeCell ref="AM87:AY88"/>
    <mergeCell ref="AE85:AF85"/>
    <mergeCell ref="G170:AK170"/>
    <mergeCell ref="G175:AK175"/>
    <mergeCell ref="AM82:AY83"/>
    <mergeCell ref="U88:Y89"/>
    <mergeCell ref="F88:T90"/>
    <mergeCell ref="AN163:AY164"/>
    <mergeCell ref="AN168:AY169"/>
    <mergeCell ref="AN153:AY153"/>
    <mergeCell ref="AN155:AY156"/>
    <mergeCell ref="AN159:AY160"/>
    <mergeCell ref="AM120:AY122"/>
    <mergeCell ref="AM109:AY109"/>
    <mergeCell ref="AM111:AY111"/>
    <mergeCell ref="G165:AJ165"/>
    <mergeCell ref="G156:AJ156"/>
    <mergeCell ref="G159:AJ159"/>
    <mergeCell ref="G167:AJ167"/>
    <mergeCell ref="O125:AJ125"/>
    <mergeCell ref="G158:AK158"/>
    <mergeCell ref="C232:AJ232"/>
    <mergeCell ref="AN172:AY173"/>
    <mergeCell ref="AN176:AY177"/>
    <mergeCell ref="AN182:AY183"/>
    <mergeCell ref="R201:AI201"/>
    <mergeCell ref="B230:AK230"/>
    <mergeCell ref="O202:Q202"/>
    <mergeCell ref="C214:AJ214"/>
    <mergeCell ref="C213:AJ213"/>
    <mergeCell ref="C211:AJ211"/>
    <mergeCell ref="B209:AK209"/>
    <mergeCell ref="K201:L201"/>
    <mergeCell ref="O201:Q201"/>
    <mergeCell ref="B216:AK216"/>
    <mergeCell ref="AA202:AI202"/>
    <mergeCell ref="R202:S202"/>
    <mergeCell ref="B222:B223"/>
    <mergeCell ref="C196:AK196"/>
    <mergeCell ref="C212:AJ212"/>
    <mergeCell ref="B210:B212"/>
    <mergeCell ref="AE187:AJ187"/>
    <mergeCell ref="AE188:AK188"/>
    <mergeCell ref="AE189:AK189"/>
    <mergeCell ref="C210:AJ210"/>
  </mergeCells>
  <phoneticPr fontId="12"/>
  <conditionalFormatting sqref="B27:Z28">
    <cfRule type="expression" dxfId="93" priority="74">
      <formula>$Y$25="○"</formula>
    </cfRule>
  </conditionalFormatting>
  <conditionalFormatting sqref="B93:AK93">
    <cfRule type="expression" dxfId="92" priority="78">
      <formula>$AI$93=""</formula>
    </cfRule>
  </conditionalFormatting>
  <conditionalFormatting sqref="B95:AK95">
    <cfRule type="expression" dxfId="91" priority="77">
      <formula>$AI$95=""</formula>
    </cfRule>
  </conditionalFormatting>
  <conditionalFormatting sqref="B117:AK124">
    <cfRule type="expression" dxfId="90" priority="79">
      <formula>$AM$116="記入不要"</formula>
    </cfRule>
  </conditionalFormatting>
  <conditionalFormatting sqref="B125:AK125">
    <cfRule type="expression" dxfId="89" priority="92">
      <formula>$S$118&lt;&gt;"×"</formula>
    </cfRule>
  </conditionalFormatting>
  <conditionalFormatting sqref="B128:AK131">
    <cfRule type="expression" dxfId="88" priority="5">
      <formula>$AI$147="該当"</formula>
    </cfRule>
  </conditionalFormatting>
  <conditionalFormatting sqref="B141:AK144">
    <cfRule type="expression" dxfId="87" priority="6">
      <formula>$AM$140="記入不要"</formula>
    </cfRule>
  </conditionalFormatting>
  <conditionalFormatting sqref="B147:AK148">
    <cfRule type="expression" dxfId="86" priority="267">
      <formula>$AI$147=""</formula>
    </cfRule>
  </conditionalFormatting>
  <conditionalFormatting sqref="B150:AK151">
    <cfRule type="expression" dxfId="85" priority="268">
      <formula>$AI$150=""</formula>
    </cfRule>
  </conditionalFormatting>
  <conditionalFormatting sqref="B180:AK183">
    <cfRule type="expression" dxfId="84" priority="86">
      <formula>$AI$147="該当"</formula>
    </cfRule>
  </conditionalFormatting>
  <conditionalFormatting sqref="C103:AK103">
    <cfRule type="expression" dxfId="83" priority="105">
      <formula>$T$98&lt;&gt;"×"</formula>
    </cfRule>
  </conditionalFormatting>
  <conditionalFormatting sqref="C114:AK114">
    <cfRule type="expression" dxfId="82" priority="104">
      <formula>$T$106&lt;&gt;"×"</formula>
    </cfRule>
  </conditionalFormatting>
  <conditionalFormatting sqref="S118">
    <cfRule type="expression" dxfId="81" priority="99">
      <formula>$S$118="○"</formula>
    </cfRule>
  </conditionalFormatting>
  <conditionalFormatting sqref="S129">
    <cfRule type="expression" dxfId="80" priority="97">
      <formula>$S$129="○"</formula>
    </cfRule>
  </conditionalFormatting>
  <conditionalFormatting sqref="S130">
    <cfRule type="expression" dxfId="79" priority="96">
      <formula>$S$130="○"</formula>
    </cfRule>
  </conditionalFormatting>
  <conditionalFormatting sqref="S131">
    <cfRule type="expression" dxfId="78" priority="95">
      <formula>$S$131="○"</formula>
    </cfRule>
  </conditionalFormatting>
  <conditionalFormatting sqref="T98">
    <cfRule type="expression" dxfId="77" priority="102">
      <formula>$T$98="○"</formula>
    </cfRule>
  </conditionalFormatting>
  <conditionalFormatting sqref="T106">
    <cfRule type="expression" dxfId="76" priority="100">
      <formula>$T$106="○"</formula>
    </cfRule>
  </conditionalFormatting>
  <conditionalFormatting sqref="X20:Y20">
    <cfRule type="expression" dxfId="75" priority="70">
      <formula>$Y$20&lt;&gt;"×"</formula>
    </cfRule>
  </conditionalFormatting>
  <conditionalFormatting sqref="Y25:Y26">
    <cfRule type="expression" dxfId="74" priority="75">
      <formula>$Y$25="○"</formula>
    </cfRule>
  </conditionalFormatting>
  <conditionalFormatting sqref="Z25:Z27">
    <cfRule type="expression" dxfId="73" priority="73">
      <formula>$Y$25="○"</formula>
    </cfRule>
  </conditionalFormatting>
  <conditionalFormatting sqref="AM20:AY20">
    <cfRule type="expression" dxfId="72" priority="69">
      <formula>$Y$20&lt;&gt;"×"</formula>
    </cfRule>
  </conditionalFormatting>
  <conditionalFormatting sqref="AA25:AA28">
    <cfRule type="expression" dxfId="71" priority="71">
      <formula>$Y$25="○"</formula>
    </cfRule>
  </conditionalFormatting>
  <conditionalFormatting sqref="AK210:AK214 AK217:AK228 AK231:AK232">
    <cfRule type="expression" dxfId="70" priority="30">
      <formula>$AK210=""</formula>
    </cfRule>
  </conditionalFormatting>
  <conditionalFormatting sqref="AM21:AY21">
    <cfRule type="expression" dxfId="69" priority="20">
      <formula>$Y$21="○"</formula>
    </cfRule>
  </conditionalFormatting>
  <conditionalFormatting sqref="AM27:AY28">
    <cfRule type="expression" dxfId="68" priority="19">
      <formula>OR($Y$25="○",$AA$25="○")</formula>
    </cfRule>
  </conditionalFormatting>
  <conditionalFormatting sqref="AM37:AY37">
    <cfRule type="expression" dxfId="67" priority="66">
      <formula>$AB$37&lt;&gt;"×"</formula>
    </cfRule>
  </conditionalFormatting>
  <conditionalFormatting sqref="AM42:AY42">
    <cfRule type="expression" dxfId="66" priority="65">
      <formula>$AK$42&lt;&gt;"×"</formula>
    </cfRule>
  </conditionalFormatting>
  <conditionalFormatting sqref="AM44:AY44">
    <cfRule type="expression" dxfId="65" priority="47">
      <formula>OR(AND($AM$54=FALSE,$AE$44=""),AND($AN$54=TRUE,$AE$44&lt;&gt;""))</formula>
    </cfRule>
  </conditionalFormatting>
  <conditionalFormatting sqref="AM46:AY47">
    <cfRule type="expression" dxfId="64" priority="18473">
      <formula>OR(AND($AR$51=FALSE,$Y$46=""),AND($AR$51=TRUE,$Y$46&lt;&gt;""))</formula>
    </cfRule>
  </conditionalFormatting>
  <conditionalFormatting sqref="AM60:AY61">
    <cfRule type="expression" dxfId="63" priority="29">
      <formula>$AB$60="○"</formula>
    </cfRule>
  </conditionalFormatting>
  <conditionalFormatting sqref="AM67:AY67">
    <cfRule type="expression" dxfId="62" priority="11">
      <formula>$AH$67&lt;&gt;"×"</formula>
    </cfRule>
  </conditionalFormatting>
  <conditionalFormatting sqref="AM67:AY68">
    <cfRule type="expression" dxfId="61" priority="10">
      <formula>AND($AH$67&lt;&gt;"×",$AH$68&lt;&gt;"×")</formula>
    </cfRule>
  </conditionalFormatting>
  <conditionalFormatting sqref="AM68:AY68">
    <cfRule type="expression" dxfId="60" priority="61">
      <formula>$AH$68&lt;&gt;"×"</formula>
    </cfRule>
  </conditionalFormatting>
  <conditionalFormatting sqref="AM75:AY75">
    <cfRule type="expression" dxfId="59" priority="64">
      <formula>$Z$75&lt;&gt;"×"</formula>
    </cfRule>
  </conditionalFormatting>
  <conditionalFormatting sqref="AM82:AY83">
    <cfRule type="expression" dxfId="58" priority="18441">
      <formula>$AI$82&lt;&gt;"×"</formula>
    </cfRule>
  </conditionalFormatting>
  <conditionalFormatting sqref="AM87:AY88">
    <cfRule type="expression" dxfId="57" priority="18444">
      <formula>$AI$87&lt;&gt;"×"</formula>
    </cfRule>
  </conditionalFormatting>
  <conditionalFormatting sqref="AM103:AY103">
    <cfRule type="expression" dxfId="56" priority="56">
      <formula>OR($T$98="○",$AK$103="",$AK$103="○")</formula>
    </cfRule>
  </conditionalFormatting>
  <conditionalFormatting sqref="AM109:AY109">
    <cfRule type="expression" dxfId="55" priority="48">
      <formula>OR(AND($AR$107=FALSE,$J$109=""),AND($AR$107=TRUE,$J$109&lt;&gt;""))</formula>
    </cfRule>
  </conditionalFormatting>
  <conditionalFormatting sqref="AM111:AY111">
    <cfRule type="expression" dxfId="54" priority="49">
      <formula>OR(AND($AR$108=FALSE,$J$111=""),AND($AR$108=TRUE,$J$111&lt;&gt;""))</formula>
    </cfRule>
  </conditionalFormatting>
  <conditionalFormatting sqref="AM114:AY114">
    <cfRule type="expression" dxfId="53" priority="58">
      <formula>OR($T$106="○",$AK$114="○",$AK$114="")</formula>
    </cfRule>
  </conditionalFormatting>
  <conditionalFormatting sqref="AM120:AY122">
    <cfRule type="expression" dxfId="52" priority="52">
      <formula>OR(AND($AM$118=TRUE,OR($AR$117=TRUE,$AR$118=TRUE,$AR$119=TRUE)),$AK$125="○")</formula>
    </cfRule>
  </conditionalFormatting>
  <conditionalFormatting sqref="AM125:AY125">
    <cfRule type="expression" dxfId="51" priority="57">
      <formula>OR($S$118="○",$AK$125="○")</formula>
    </cfRule>
  </conditionalFormatting>
  <conditionalFormatting sqref="AN153:AY153">
    <cfRule type="expression" dxfId="50" priority="55">
      <formula>OR($AI$150="該当",AND($AI$147="該当",$AK$153="○"))</formula>
    </cfRule>
  </conditionalFormatting>
  <conditionalFormatting sqref="AN182:AY183">
    <cfRule type="expression" dxfId="49" priority="53">
      <formula>$AK$181&lt;&gt;"×"</formula>
    </cfRule>
  </conditionalFormatting>
  <conditionalFormatting sqref="AM187:AY187">
    <cfRule type="expression" dxfId="48" priority="54">
      <formula>$AK$187&lt;&gt;"×"</formula>
    </cfRule>
  </conditionalFormatting>
  <conditionalFormatting sqref="B133:AK138">
    <cfRule type="expression" dxfId="47" priority="18482">
      <formula>$AM$129&lt;&gt;"×"</formula>
    </cfRule>
  </conditionalFormatting>
  <conditionalFormatting sqref="AN138:AY138">
    <cfRule type="expression" dxfId="46" priority="9">
      <formula>OR(AND($AM$138=FALSE),AND($AM$138=TRUE,$F$138&lt;&gt;""))</formula>
    </cfRule>
  </conditionalFormatting>
  <conditionalFormatting sqref="S129:S131">
    <cfRule type="expression" dxfId="45" priority="8">
      <formula>$S129=""</formula>
    </cfRule>
  </conditionalFormatting>
  <conditionalFormatting sqref="S142:S144">
    <cfRule type="expression" dxfId="44" priority="7">
      <formula>$S142=""</formula>
    </cfRule>
  </conditionalFormatting>
  <conditionalFormatting sqref="AM20:AY21">
    <cfRule type="expression" dxfId="43" priority="3">
      <formula>AND($Y$20&lt;&gt;"×",$Y$21="○")</formula>
    </cfRule>
  </conditionalFormatting>
  <conditionalFormatting sqref="AM133:AY133">
    <cfRule type="expression" dxfId="42" priority="2">
      <formula>OR($AM$129&lt;&gt;"×",$AK$133="○")</formula>
    </cfRule>
  </conditionalFormatting>
  <conditionalFormatting sqref="AN151:AY151">
    <cfRule type="expression" dxfId="41" priority="1">
      <formula>OR($AI$147="該当",AND($AI$150="該当",$AK$153="○"))</formula>
    </cfRule>
  </conditionalFormatting>
  <dataValidations disablePrompts="1" count="3">
    <dataValidation imeMode="halfAlpha" allowBlank="1" showInputMessage="1" showErrorMessage="1" sqref="K201:L201 E201:F201 H201:I201 B13 L13 Q43 AA43 T43 AD43" xr:uid="{00000000-0002-0000-0200-000000000000}"/>
    <dataValidation imeMode="hiragana" allowBlank="1" showInputMessage="1" showErrorMessage="1" sqref="X203:X204 T202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444" r:id="rId40" name="Check Box 66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445" r:id="rId41" name="Check Box 66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446" r:id="rId42" name="Check Box 67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447" r:id="rId43" name="Check Box 671">
              <controlPr defaultSize="0" autoFill="0" autoLine="0" autoPict="0">
                <anchor moveWithCells="1">
                  <from>
                    <xdr:col>4</xdr:col>
                    <xdr:colOff>180975</xdr:colOff>
                    <xdr:row>157</xdr:row>
                    <xdr:rowOff>66675</xdr:rowOff>
                  </from>
                  <to>
                    <xdr:col>5</xdr:col>
                    <xdr:colOff>190500</xdr:colOff>
                    <xdr:row>157</xdr:row>
                    <xdr:rowOff>285750</xdr:rowOff>
                  </to>
                </anchor>
              </controlPr>
            </control>
          </mc:Choice>
        </mc:AlternateContent>
        <mc:AlternateContent xmlns:mc="http://schemas.openxmlformats.org/markup-compatibility/2006">
          <mc:Choice Requires="x14">
            <control shapeId="76448" r:id="rId44" name="Check Box 672">
              <controlPr defaultSize="0" autoFill="0" autoLine="0" autoPict="0">
                <anchor moveWithCells="1">
                  <from>
                    <xdr:col>4</xdr:col>
                    <xdr:colOff>180975</xdr:colOff>
                    <xdr:row>157</xdr:row>
                    <xdr:rowOff>314325</xdr:rowOff>
                  </from>
                  <to>
                    <xdr:col>5</xdr:col>
                    <xdr:colOff>190500</xdr:colOff>
                    <xdr:row>159</xdr:row>
                    <xdr:rowOff>19050</xdr:rowOff>
                  </to>
                </anchor>
              </controlPr>
            </control>
          </mc:Choice>
        </mc:AlternateContent>
        <mc:AlternateContent xmlns:mc="http://schemas.openxmlformats.org/markup-compatibility/2006">
          <mc:Choice Requires="x14">
            <control shapeId="76449" r:id="rId45" name="Check Box 67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450" r:id="rId46" name="Check Box 67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451" r:id="rId47" name="Check Box 67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452" r:id="rId48" name="Check Box 67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453" r:id="rId49" name="Check Box 67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459" r:id="rId50" name="Check Box 683">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76460" r:id="rId51" name="Check Box 684">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461" r:id="rId52" name="Check Box 685">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462" r:id="rId53" name="Check Box 686">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76463" r:id="rId54" name="Check Box 687">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76464" r:id="rId55" name="Check Box 688">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76465" r:id="rId56" name="Check Box 68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466" r:id="rId57" name="Check Box 690">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7" r:id="rId58" name="Check Box 69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8" r:id="rId59" name="Check Box 69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469" r:id="rId60" name="Check Box 69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76470" r:id="rId61" name="Check Box 694">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76471" r:id="rId62" name="Check Box 695">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474" r:id="rId63" name="Check Box 698">
              <controlPr defaultSize="0" autoFill="0" autoLine="0" autoPict="0">
                <anchor moveWithCells="1">
                  <from>
                    <xdr:col>5</xdr:col>
                    <xdr:colOff>0</xdr:colOff>
                    <xdr:row>163</xdr:row>
                    <xdr:rowOff>142875</xdr:rowOff>
                  </from>
                  <to>
                    <xdr:col>6</xdr:col>
                    <xdr:colOff>9525</xdr:colOff>
                    <xdr:row>165</xdr:row>
                    <xdr:rowOff>19050</xdr:rowOff>
                  </to>
                </anchor>
              </controlPr>
            </control>
          </mc:Choice>
        </mc:AlternateContent>
        <mc:AlternateContent xmlns:mc="http://schemas.openxmlformats.org/markup-compatibility/2006">
          <mc:Choice Requires="x14">
            <control shapeId="76475" r:id="rId64" name="Check Box 699">
              <controlPr defaultSize="0" autoFill="0" autoLine="0" autoPict="0">
                <anchor moveWithCells="1">
                  <from>
                    <xdr:col>4</xdr:col>
                    <xdr:colOff>190500</xdr:colOff>
                    <xdr:row>164</xdr:row>
                    <xdr:rowOff>142875</xdr:rowOff>
                  </from>
                  <to>
                    <xdr:col>6</xdr:col>
                    <xdr:colOff>0</xdr:colOff>
                    <xdr:row>166</xdr:row>
                    <xdr:rowOff>19050</xdr:rowOff>
                  </to>
                </anchor>
              </controlPr>
            </control>
          </mc:Choice>
        </mc:AlternateContent>
        <mc:AlternateContent xmlns:mc="http://schemas.openxmlformats.org/markup-compatibility/2006">
          <mc:Choice Requires="x14">
            <control shapeId="76478" r:id="rId65" name="Check Box 702">
              <controlPr defaultSize="0" autoFill="0" autoLine="0" autoPict="0">
                <anchor moveWithCells="1">
                  <from>
                    <xdr:col>5</xdr:col>
                    <xdr:colOff>0</xdr:colOff>
                    <xdr:row>166</xdr:row>
                    <xdr:rowOff>28575</xdr:rowOff>
                  </from>
                  <to>
                    <xdr:col>6</xdr:col>
                    <xdr:colOff>9525</xdr:colOff>
                    <xdr:row>166</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4" id="{DDEB9E44-E09F-4188-8D7F-82D21369B291}">
            <xm:f>'別紙様式2-2（４・５月分）'!$AU$8="継続ベア加算なし"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3" id="{C9C27144-EA13-4088-9285-F3C8D5FE2801}">
            <xm:f>'別紙様式2-2（４・５月分）'!$AU$7="新規ベア加算なし"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1"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D314"/>
  <sheetViews>
    <sheetView view="pageBreakPreview" zoomScale="62" zoomScaleNormal="85" zoomScaleSheetLayoutView="62" zoomScalePageLayoutView="70" workbookViewId="0"/>
  </sheetViews>
  <sheetFormatPr defaultColWidth="2.5" defaultRowHeight="17.25"/>
  <cols>
    <col min="1" max="1" width="6.125" style="87" customWidth="1"/>
    <col min="2" max="6" width="2.625" style="504" customWidth="1"/>
    <col min="7" max="7" width="16.625" style="87" customWidth="1"/>
    <col min="8" max="8" width="11.125" style="87" customWidth="1"/>
    <col min="9" max="9" width="9.375" style="87" customWidth="1"/>
    <col min="10" max="10" width="15.875" style="87" customWidth="1"/>
    <col min="11" max="11" width="15.375" style="87" customWidth="1"/>
    <col min="12" max="12" width="20.25" style="87" customWidth="1"/>
    <col min="13" max="13" width="20.375" style="87" customWidth="1"/>
    <col min="14" max="14" width="15.375" style="508" customWidth="1"/>
    <col min="15" max="15" width="7" style="509" customWidth="1"/>
    <col min="16" max="16" width="14.875" style="508" customWidth="1"/>
    <col min="17" max="17" width="7.25" style="509" customWidth="1"/>
    <col min="18" max="18" width="4.125" style="87" customWidth="1"/>
    <col min="19" max="19" width="3.625" style="87" customWidth="1"/>
    <col min="20" max="20" width="3.125" style="87" customWidth="1"/>
    <col min="21" max="21" width="3.625" style="87" customWidth="1"/>
    <col min="22" max="22" width="8.25" style="87" customWidth="1"/>
    <col min="23" max="23" width="3.625" style="87" customWidth="1"/>
    <col min="24" max="24" width="3.125" style="87" customWidth="1"/>
    <col min="25" max="25" width="3.625" style="87" customWidth="1"/>
    <col min="26" max="26" width="3.125" style="87" customWidth="1"/>
    <col min="27" max="27" width="2.5" style="87" customWidth="1"/>
    <col min="28" max="28" width="3.5" style="87" customWidth="1"/>
    <col min="29" max="29" width="5.5" style="87" customWidth="1"/>
    <col min="30" max="30" width="16.875" style="507" customWidth="1"/>
    <col min="31" max="31" width="18.5" style="507" customWidth="1"/>
    <col min="32" max="32" width="14.125" style="507" customWidth="1"/>
    <col min="33" max="33" width="9.375" style="87" customWidth="1"/>
    <col min="34" max="34" width="13.125" style="87" customWidth="1"/>
    <col min="35" max="35" width="11.625" style="87" customWidth="1"/>
    <col min="36" max="36" width="13.375" style="87" customWidth="1"/>
    <col min="37" max="37" width="14.625" style="87" customWidth="1"/>
    <col min="38" max="38" width="25.5" style="197" customWidth="1"/>
    <col min="39" max="39" width="77.75" style="197" customWidth="1"/>
    <col min="40" max="40" width="9.25" style="197" customWidth="1"/>
    <col min="41" max="41" width="14.125" style="401" hidden="1" customWidth="1"/>
    <col min="42" max="42" width="25.125" style="341" hidden="1" customWidth="1"/>
    <col min="43" max="43" width="30.375" style="341" hidden="1" customWidth="1"/>
    <col min="44" max="47" width="6.625" style="341" hidden="1" customWidth="1"/>
    <col min="48" max="48" width="9.375" style="341" hidden="1" customWidth="1"/>
    <col min="49" max="49" width="6.625" style="341" hidden="1" customWidth="1"/>
    <col min="50" max="50" width="16.375" style="87" hidden="1" customWidth="1"/>
    <col min="51" max="16384" width="2.5" style="87"/>
  </cols>
  <sheetData>
    <row r="1" spans="1:212" ht="27.75" customHeight="1">
      <c r="A1" s="582" t="s">
        <v>2056</v>
      </c>
      <c r="B1" s="395"/>
      <c r="C1" s="395"/>
      <c r="D1" s="395"/>
      <c r="E1" s="395"/>
      <c r="F1" s="395"/>
      <c r="G1" s="86"/>
      <c r="H1" s="86"/>
      <c r="I1" s="86"/>
      <c r="J1" s="86"/>
      <c r="K1" s="86"/>
      <c r="L1" s="86"/>
      <c r="M1" s="86"/>
      <c r="N1" s="396"/>
      <c r="O1" s="397"/>
      <c r="P1" s="396"/>
      <c r="Q1" s="397"/>
      <c r="R1" s="86"/>
      <c r="S1" s="86"/>
      <c r="T1" s="86"/>
      <c r="U1" s="86"/>
      <c r="V1" s="84"/>
      <c r="W1" s="84"/>
      <c r="X1" s="84"/>
      <c r="Y1" s="84"/>
      <c r="Z1" s="84"/>
      <c r="AA1" s="84"/>
      <c r="AB1" s="84"/>
      <c r="AC1" s="84"/>
      <c r="AD1" s="398"/>
      <c r="AE1" s="398"/>
      <c r="AF1" s="398"/>
      <c r="AG1" s="84"/>
      <c r="AH1" s="84"/>
      <c r="AI1" s="84"/>
      <c r="AJ1" s="1222" t="s">
        <v>47</v>
      </c>
      <c r="AK1" s="1223"/>
      <c r="AL1" s="399" t="str">
        <f>IF(基本情報入力シート!C33="","",基本情報入力シート!C33)</f>
        <v/>
      </c>
      <c r="AM1" s="400"/>
      <c r="AN1" s="400"/>
    </row>
    <row r="2" spans="1:212" ht="13.5" customHeight="1" thickBot="1">
      <c r="A2" s="86"/>
      <c r="B2" s="396"/>
      <c r="C2" s="396"/>
      <c r="D2" s="396"/>
      <c r="E2" s="396"/>
      <c r="F2" s="396"/>
      <c r="G2" s="397"/>
      <c r="H2" s="397"/>
      <c r="I2" s="397"/>
      <c r="J2" s="397"/>
      <c r="K2" s="397"/>
      <c r="L2" s="397"/>
      <c r="M2" s="397"/>
      <c r="N2" s="396"/>
      <c r="O2" s="397"/>
      <c r="P2" s="396"/>
      <c r="Q2" s="397"/>
      <c r="R2" s="397"/>
      <c r="S2" s="86"/>
      <c r="T2" s="86"/>
      <c r="U2" s="402"/>
      <c r="V2" s="402"/>
      <c r="W2" s="402"/>
      <c r="X2" s="403"/>
      <c r="Y2" s="403"/>
      <c r="Z2" s="404"/>
      <c r="AA2" s="404"/>
      <c r="AB2" s="404"/>
      <c r="AC2" s="404"/>
      <c r="AD2" s="405"/>
      <c r="AE2" s="405"/>
      <c r="AF2" s="405"/>
      <c r="AG2" s="404"/>
      <c r="AH2" s="84"/>
      <c r="AI2" s="84"/>
      <c r="AJ2" s="84"/>
      <c r="AK2" s="84"/>
      <c r="AL2" s="195"/>
      <c r="AR2" s="87"/>
      <c r="AS2" s="87"/>
      <c r="AT2" s="87"/>
      <c r="AU2" s="87"/>
      <c r="AV2" s="87"/>
      <c r="AW2" s="87"/>
    </row>
    <row r="3" spans="1:212" ht="27" customHeight="1" thickBot="1">
      <c r="A3" s="1296" t="s">
        <v>5</v>
      </c>
      <c r="B3" s="1296"/>
      <c r="C3" s="1297"/>
      <c r="D3" s="1293" t="str">
        <f>IF(基本情報入力シート!M38="","",基本情報入力シート!M38)</f>
        <v/>
      </c>
      <c r="E3" s="1294"/>
      <c r="F3" s="1294"/>
      <c r="G3" s="1294"/>
      <c r="H3" s="1294"/>
      <c r="I3" s="1294"/>
      <c r="J3" s="1295"/>
      <c r="K3" s="85"/>
      <c r="L3" s="406"/>
      <c r="M3" s="406"/>
      <c r="N3" s="396"/>
      <c r="O3" s="397"/>
      <c r="P3" s="396"/>
      <c r="Q3" s="397"/>
      <c r="R3" s="406"/>
      <c r="S3" s="86"/>
      <c r="T3" s="86"/>
      <c r="U3" s="402"/>
      <c r="V3" s="402"/>
      <c r="W3" s="402"/>
      <c r="X3" s="402"/>
      <c r="Y3" s="402"/>
      <c r="Z3" s="86"/>
      <c r="AA3" s="86"/>
      <c r="AB3" s="86"/>
      <c r="AC3" s="86"/>
      <c r="AD3" s="405"/>
      <c r="AE3" s="405"/>
      <c r="AF3" s="405"/>
      <c r="AG3" s="86"/>
      <c r="AH3" s="84"/>
      <c r="AI3" s="84"/>
      <c r="AJ3" s="84"/>
      <c r="AK3" s="84"/>
      <c r="AL3" s="195"/>
      <c r="AR3" s="87"/>
      <c r="AS3" s="87"/>
      <c r="AT3" s="87"/>
      <c r="AU3" s="87"/>
      <c r="AV3" s="87"/>
      <c r="AW3" s="87"/>
    </row>
    <row r="4" spans="1:212" ht="12" customHeight="1" thickBot="1">
      <c r="A4" s="407"/>
      <c r="B4" s="408"/>
      <c r="C4" s="408"/>
      <c r="D4" s="409"/>
      <c r="E4" s="409"/>
      <c r="F4" s="409"/>
      <c r="G4" s="410"/>
      <c r="H4" s="410"/>
      <c r="I4" s="410"/>
      <c r="J4" s="410"/>
      <c r="K4" s="410"/>
      <c r="L4" s="406"/>
      <c r="M4" s="84"/>
      <c r="N4" s="396"/>
      <c r="O4" s="397"/>
      <c r="P4" s="396"/>
      <c r="Q4" s="397"/>
      <c r="R4" s="406"/>
      <c r="S4" s="86"/>
      <c r="T4" s="86"/>
      <c r="U4" s="86"/>
      <c r="V4" s="86"/>
      <c r="W4" s="86"/>
      <c r="X4" s="86"/>
      <c r="Y4" s="86"/>
      <c r="Z4" s="86"/>
      <c r="AA4" s="86"/>
      <c r="AB4" s="86"/>
      <c r="AC4" s="86"/>
      <c r="AD4" s="405"/>
      <c r="AE4" s="405"/>
      <c r="AF4" s="398"/>
      <c r="AG4" s="86"/>
      <c r="AH4" s="84"/>
      <c r="AI4" s="84"/>
      <c r="AJ4" s="84"/>
      <c r="AK4" s="84"/>
      <c r="AL4" s="195"/>
      <c r="AR4" s="87"/>
      <c r="AS4" s="87"/>
      <c r="AT4" s="87"/>
      <c r="AU4" s="87"/>
      <c r="AV4" s="87"/>
      <c r="AW4" s="87"/>
    </row>
    <row r="5" spans="1:212" ht="28.5" customHeight="1" thickBot="1">
      <c r="A5" s="1250" t="s">
        <v>2172</v>
      </c>
      <c r="B5" s="1251"/>
      <c r="C5" s="1251"/>
      <c r="D5" s="1251"/>
      <c r="E5" s="1251"/>
      <c r="F5" s="1251"/>
      <c r="G5" s="1251"/>
      <c r="H5" s="1251"/>
      <c r="I5" s="1251"/>
      <c r="J5" s="1252"/>
      <c r="K5" s="411">
        <f>IFERROR(SUMIF(M:M, "処遇改善加算", AD:AD),"")</f>
        <v>0</v>
      </c>
      <c r="L5" s="412" t="s">
        <v>1</v>
      </c>
      <c r="M5" s="406"/>
      <c r="N5" s="413"/>
      <c r="O5" s="414"/>
      <c r="P5" s="413"/>
      <c r="Q5" s="414"/>
      <c r="R5" s="406"/>
      <c r="S5" s="406"/>
      <c r="T5" s="406"/>
      <c r="U5" s="406"/>
      <c r="V5" s="406"/>
      <c r="W5" s="406"/>
      <c r="X5" s="406"/>
      <c r="Y5" s="406"/>
      <c r="Z5" s="406"/>
      <c r="AA5" s="406"/>
      <c r="AB5" s="406"/>
      <c r="AC5" s="406"/>
      <c r="AD5" s="415"/>
      <c r="AE5" s="415"/>
      <c r="AF5" s="398"/>
      <c r="AG5" s="84"/>
      <c r="AH5" s="84"/>
      <c r="AI5" s="84"/>
      <c r="AJ5" s="84"/>
      <c r="AK5" s="84"/>
      <c r="AL5" s="195"/>
      <c r="AO5" s="341"/>
      <c r="AR5" s="87"/>
      <c r="AS5" s="87"/>
      <c r="AT5" s="87"/>
      <c r="AU5" s="87"/>
      <c r="AV5" s="87"/>
      <c r="AW5" s="87"/>
    </row>
    <row r="6" spans="1:212" ht="28.5" customHeight="1" thickBot="1">
      <c r="A6" s="1250" t="s">
        <v>2173</v>
      </c>
      <c r="B6" s="1251"/>
      <c r="C6" s="1251"/>
      <c r="D6" s="1251"/>
      <c r="E6" s="1251"/>
      <c r="F6" s="1251"/>
      <c r="G6" s="1251"/>
      <c r="H6" s="1251"/>
      <c r="I6" s="1251"/>
      <c r="J6" s="1252"/>
      <c r="K6" s="70">
        <f>IFERROR(SUMIF(M:M, "特定加算", AD:AD),"")</f>
        <v>0</v>
      </c>
      <c r="L6" s="412" t="s">
        <v>1</v>
      </c>
      <c r="M6" s="406"/>
      <c r="N6" s="413"/>
      <c r="O6" s="414"/>
      <c r="P6" s="413"/>
      <c r="Q6" s="414"/>
      <c r="R6" s="406"/>
      <c r="S6" s="406"/>
      <c r="T6" s="406"/>
      <c r="U6" s="406"/>
      <c r="V6" s="406"/>
      <c r="W6" s="406"/>
      <c r="X6" s="406"/>
      <c r="Y6" s="406"/>
      <c r="Z6" s="406"/>
      <c r="AA6" s="406"/>
      <c r="AB6" s="406"/>
      <c r="AC6" s="406"/>
      <c r="AD6" s="415"/>
      <c r="AE6" s="415"/>
      <c r="AF6" s="416" t="s">
        <v>1971</v>
      </c>
      <c r="AG6" s="84"/>
      <c r="AH6" s="84"/>
      <c r="AI6" s="84"/>
      <c r="AJ6" s="84"/>
      <c r="AK6" s="84"/>
      <c r="AL6" s="195"/>
      <c r="AO6" s="417"/>
      <c r="AQ6" s="401"/>
    </row>
    <row r="7" spans="1:212" ht="32.25" customHeight="1" thickBot="1">
      <c r="A7" s="1253" t="s">
        <v>2174</v>
      </c>
      <c r="B7" s="1251"/>
      <c r="C7" s="1251"/>
      <c r="D7" s="1251"/>
      <c r="E7" s="1251"/>
      <c r="F7" s="1251"/>
      <c r="G7" s="1251"/>
      <c r="H7" s="1251"/>
      <c r="I7" s="1251"/>
      <c r="J7" s="1252"/>
      <c r="K7" s="418">
        <f>IFERROR(SUMIF(M:M, "ベースアップ等加算", AD:AD),"")</f>
        <v>0</v>
      </c>
      <c r="L7" s="412" t="s">
        <v>1</v>
      </c>
      <c r="M7" s="419"/>
      <c r="N7" s="420"/>
      <c r="O7" s="421"/>
      <c r="P7" s="420"/>
      <c r="Q7" s="421"/>
      <c r="R7" s="422"/>
      <c r="S7" s="422"/>
      <c r="T7" s="422"/>
      <c r="U7" s="422"/>
      <c r="V7" s="422"/>
      <c r="W7" s="422"/>
      <c r="X7" s="422"/>
      <c r="Y7" s="422"/>
      <c r="Z7" s="422"/>
      <c r="AA7" s="422"/>
      <c r="AB7" s="84"/>
      <c r="AC7" s="84"/>
      <c r="AD7" s="398"/>
      <c r="AE7" s="398"/>
      <c r="AF7" s="1219" t="s">
        <v>1969</v>
      </c>
      <c r="AG7" s="1220"/>
      <c r="AH7" s="1220"/>
      <c r="AI7" s="1220"/>
      <c r="AJ7" s="1221"/>
      <c r="AK7" s="423">
        <f>SUMIF(M:M,"特定加算",AK:AK)</f>
        <v>0</v>
      </c>
      <c r="AL7" s="195"/>
      <c r="AP7" s="424" t="s">
        <v>2049</v>
      </c>
      <c r="AQ7" s="425" t="str">
        <f>IF(COUNTIF(P:P,"処遇加算Ⅰ")&gt;=1,"処遇加算Ⅰあり","処遇加算Ⅰなし")</f>
        <v>処遇加算Ⅰなし</v>
      </c>
      <c r="AR7" s="1229" t="str">
        <f>IF((COUNTIF(P:P,"特定加算Ⅰ")+COUNTIF(P:P,"特定加算Ⅱ"))&gt;=1,"特定加算あり","特定加算なし")</f>
        <v>特定加算なし</v>
      </c>
      <c r="AS7" s="1229"/>
      <c r="AT7" s="1229"/>
      <c r="AU7" s="1229" t="str">
        <f>IF(COUNTIFS(N:N,"ベア加算なし",P:P,"ベア加算")&gt;=1,"新規ベア加算あり","新規ベア加算なし")</f>
        <v>新規ベア加算なし</v>
      </c>
      <c r="AV7" s="1229"/>
      <c r="AW7" s="1229"/>
    </row>
    <row r="8" spans="1:212" ht="38.25" customHeight="1" thickBot="1">
      <c r="A8" s="426"/>
      <c r="B8" s="427"/>
      <c r="C8" s="1303" t="s">
        <v>2169</v>
      </c>
      <c r="D8" s="1303"/>
      <c r="E8" s="1303"/>
      <c r="F8" s="1303"/>
      <c r="G8" s="1303"/>
      <c r="H8" s="1303"/>
      <c r="I8" s="1303"/>
      <c r="J8" s="1304"/>
      <c r="K8" s="418">
        <f>IFERROR(SUMIF(M:M, "ベースアップ等加算",AF:AF),"")</f>
        <v>0</v>
      </c>
      <c r="L8" s="412" t="s">
        <v>1</v>
      </c>
      <c r="M8" s="422"/>
      <c r="N8" s="420"/>
      <c r="O8" s="421"/>
      <c r="P8" s="420"/>
      <c r="Q8" s="421"/>
      <c r="R8" s="422"/>
      <c r="S8" s="422"/>
      <c r="T8" s="422"/>
      <c r="U8" s="422"/>
      <c r="V8" s="422"/>
      <c r="W8" s="422"/>
      <c r="X8" s="422"/>
      <c r="Y8" s="422"/>
      <c r="Z8" s="422"/>
      <c r="AA8" s="422"/>
      <c r="AB8" s="84"/>
      <c r="AC8" s="84"/>
      <c r="AD8" s="398"/>
      <c r="AE8" s="398"/>
      <c r="AF8" s="1219" t="s">
        <v>2228</v>
      </c>
      <c r="AG8" s="1220"/>
      <c r="AH8" s="1220"/>
      <c r="AI8" s="1220"/>
      <c r="AJ8" s="1221"/>
      <c r="AK8" s="423">
        <f>SUM(AV:AV)</f>
        <v>0</v>
      </c>
      <c r="AL8" s="195"/>
      <c r="AP8" s="424" t="s">
        <v>2050</v>
      </c>
      <c r="AQ8" s="425" t="str">
        <f>IF((COUNTIF(P:P,"処遇加算Ⅰ")+COUNTIF(P:P,"処遇加算Ⅱ"))&gt;=1,"処遇加算Ⅰ・Ⅱあり","処遇加算Ⅰ・Ⅱなし")</f>
        <v>処遇加算Ⅰ・Ⅱなし</v>
      </c>
      <c r="AR8" s="1229" t="str">
        <f>IF(COUNTIF(P:P,"特定加算Ⅰ")&gt;=1,"特定加算Ⅰあり","特定加算Ⅰなし")</f>
        <v>特定加算Ⅰなし</v>
      </c>
      <c r="AS8" s="1229"/>
      <c r="AT8" s="1229"/>
      <c r="AU8" s="1229" t="str">
        <f>IF(COUNTIFS(N:N,"ベア加算",P:P,"ベア加算")&gt;=1,"継続ベア加算あり","継続ベア加算なし")</f>
        <v>継続ベア加算なし</v>
      </c>
      <c r="AV8" s="1229"/>
      <c r="AW8" s="1229"/>
    </row>
    <row r="9" spans="1:212" ht="36" customHeight="1" thickBot="1">
      <c r="A9" s="1254" t="s">
        <v>2168</v>
      </c>
      <c r="B9" s="1254"/>
      <c r="C9" s="1254"/>
      <c r="D9" s="1254"/>
      <c r="E9" s="1254"/>
      <c r="F9" s="1254"/>
      <c r="G9" s="1254"/>
      <c r="H9" s="1254"/>
      <c r="I9" s="1254"/>
      <c r="J9" s="1254"/>
      <c r="K9" s="418">
        <f>SUM(AE:AE)</f>
        <v>0</v>
      </c>
      <c r="L9" s="412" t="s">
        <v>1</v>
      </c>
      <c r="M9" s="422"/>
      <c r="N9" s="420"/>
      <c r="O9" s="421"/>
      <c r="P9" s="420"/>
      <c r="Q9" s="421"/>
      <c r="R9" s="422"/>
      <c r="S9" s="422"/>
      <c r="T9" s="422"/>
      <c r="U9" s="422"/>
      <c r="V9" s="422"/>
      <c r="W9" s="422"/>
      <c r="X9" s="422"/>
      <c r="Y9" s="422"/>
      <c r="Z9" s="422"/>
      <c r="AA9" s="422"/>
      <c r="AB9" s="84"/>
      <c r="AC9" s="84"/>
      <c r="AD9" s="398"/>
      <c r="AE9" s="398"/>
      <c r="AF9" s="428"/>
      <c r="AG9" s="429"/>
      <c r="AH9" s="429"/>
      <c r="AI9" s="429"/>
      <c r="AJ9" s="429"/>
      <c r="AK9" s="430"/>
      <c r="AL9" s="195"/>
      <c r="AP9" s="417"/>
      <c r="AQ9" s="431"/>
      <c r="AR9" s="431"/>
      <c r="AS9" s="431"/>
      <c r="AT9" s="431"/>
      <c r="AU9" s="431"/>
      <c r="AV9" s="431"/>
      <c r="AW9" s="431"/>
    </row>
    <row r="10" spans="1:212" ht="30" customHeight="1" thickBot="1">
      <c r="A10" s="1271" t="s">
        <v>2177</v>
      </c>
      <c r="B10" s="1271"/>
      <c r="C10" s="1271"/>
      <c r="D10" s="1271"/>
      <c r="E10" s="1271"/>
      <c r="F10" s="1271"/>
      <c r="G10" s="1271"/>
      <c r="H10" s="1271"/>
      <c r="I10" s="1271"/>
      <c r="J10" s="1271"/>
      <c r="K10" s="1271"/>
      <c r="L10" s="1271"/>
      <c r="M10" s="429"/>
      <c r="N10" s="432"/>
      <c r="O10" s="433"/>
      <c r="P10" s="432"/>
      <c r="Q10" s="433"/>
      <c r="R10" s="429"/>
      <c r="S10" s="429"/>
      <c r="T10" s="429"/>
      <c r="U10" s="429"/>
      <c r="V10" s="429"/>
      <c r="W10" s="429"/>
      <c r="X10" s="429"/>
      <c r="Y10" s="429"/>
      <c r="Z10" s="434"/>
      <c r="AA10" s="434"/>
      <c r="AB10" s="434"/>
      <c r="AC10" s="434"/>
      <c r="AD10" s="398"/>
      <c r="AE10" s="398"/>
      <c r="AF10" s="398"/>
      <c r="AG10" s="84"/>
      <c r="AH10" s="84"/>
      <c r="AI10" s="84"/>
      <c r="AJ10" s="84"/>
      <c r="AK10" s="435"/>
      <c r="AL10" s="195"/>
    </row>
    <row r="11" spans="1:212" ht="23.25" customHeight="1" thickBot="1">
      <c r="A11" s="1272"/>
      <c r="B11" s="1272"/>
      <c r="C11" s="1272"/>
      <c r="D11" s="1272"/>
      <c r="E11" s="1272"/>
      <c r="F11" s="1272"/>
      <c r="G11" s="1272"/>
      <c r="H11" s="1272"/>
      <c r="I11" s="1272"/>
      <c r="J11" s="1272"/>
      <c r="K11" s="1272"/>
      <c r="L11" s="1272"/>
      <c r="M11" s="86"/>
      <c r="N11" s="396"/>
      <c r="O11" s="397"/>
      <c r="P11" s="396"/>
      <c r="Q11" s="397"/>
      <c r="R11" s="86"/>
      <c r="S11" s="86"/>
      <c r="T11" s="86"/>
      <c r="U11" s="86"/>
      <c r="V11" s="86"/>
      <c r="W11" s="86"/>
      <c r="X11" s="86"/>
      <c r="Y11" s="86"/>
      <c r="Z11" s="86"/>
      <c r="AA11" s="86"/>
      <c r="AB11" s="86"/>
      <c r="AC11" s="86"/>
      <c r="AD11" s="436"/>
      <c r="AE11" s="436"/>
      <c r="AF11" s="1237" t="str">
        <f>IFERROR(IF(COUNTIF(AR:AR,"未入力")=0,"○","未入力あり"),"")</f>
        <v>○</v>
      </c>
      <c r="AG11" s="1238"/>
      <c r="AH11" s="437" t="str">
        <f>IFERROR(IF(COUNTIF(AS:AS,"未入力")=0,"○","未入力あり"),"")</f>
        <v>○</v>
      </c>
      <c r="AI11" s="437" t="str">
        <f>IFERROR(IF(COUNTIF(AT:AT,"未入力")=0,"○","未入力あり"),"")</f>
        <v>○</v>
      </c>
      <c r="AJ11" s="437" t="str">
        <f>IFERROR(IF(COUNTIF(AU:AU,"未入力")=0,"○","未入力あり"),"")</f>
        <v>○</v>
      </c>
      <c r="AK11" s="438" t="str">
        <f>IF(AR7="特定加算なし","",(IF(AK7&gt;=AK8,"○","×")))</f>
        <v/>
      </c>
      <c r="AL11" s="439" t="str">
        <f>IF(AR8="特定加算Ⅰなし","",IF(COUNTIF(AW:AW,"未入力")=0,"○","未入力あり"))</f>
        <v/>
      </c>
      <c r="AM11" s="440" t="s">
        <v>2051</v>
      </c>
      <c r="AN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c r="DF11" s="401"/>
      <c r="DG11" s="401"/>
      <c r="DH11" s="401"/>
      <c r="DI11" s="401"/>
      <c r="DJ11" s="401"/>
      <c r="DK11" s="401"/>
      <c r="DL11" s="401"/>
      <c r="DM11" s="401"/>
      <c r="DN11" s="401"/>
      <c r="DO11" s="401"/>
      <c r="DP11" s="401"/>
      <c r="DQ11" s="401"/>
      <c r="DR11" s="401"/>
      <c r="DS11" s="401"/>
      <c r="DT11" s="401"/>
      <c r="DU11" s="401"/>
      <c r="DV11" s="401"/>
      <c r="DW11" s="401"/>
      <c r="DX11" s="401"/>
      <c r="DY11" s="401"/>
      <c r="DZ11" s="401"/>
      <c r="EA11" s="401"/>
      <c r="EB11" s="401"/>
      <c r="EC11" s="401"/>
      <c r="ED11" s="401"/>
      <c r="EE11" s="401"/>
      <c r="EF11" s="401"/>
      <c r="EG11" s="401"/>
      <c r="EH11" s="401"/>
      <c r="EI11" s="401"/>
      <c r="EJ11" s="401"/>
      <c r="EK11" s="401"/>
      <c r="EL11" s="401"/>
      <c r="EM11" s="401"/>
      <c r="EN11" s="401"/>
      <c r="EO11" s="401"/>
      <c r="EP11" s="401"/>
      <c r="EQ11" s="401"/>
      <c r="ER11" s="401"/>
      <c r="ES11" s="401"/>
      <c r="ET11" s="401"/>
      <c r="EU11" s="401"/>
      <c r="EV11" s="401"/>
      <c r="EW11" s="401"/>
      <c r="EX11" s="401"/>
      <c r="EY11" s="401"/>
      <c r="EZ11" s="401"/>
      <c r="FA11" s="401"/>
      <c r="FB11" s="401"/>
      <c r="FC11" s="401"/>
      <c r="FD11" s="401"/>
      <c r="FE11" s="401"/>
      <c r="FF11" s="401"/>
      <c r="FG11" s="401"/>
      <c r="FH11" s="401"/>
      <c r="FI11" s="401"/>
      <c r="FJ11" s="401"/>
      <c r="FK11" s="401"/>
      <c r="FL11" s="401"/>
      <c r="FM11" s="401"/>
      <c r="FN11" s="401"/>
      <c r="FO11" s="401"/>
      <c r="FP11" s="401"/>
      <c r="FQ11" s="401"/>
      <c r="FR11" s="401"/>
      <c r="FS11" s="401"/>
      <c r="FT11" s="401"/>
      <c r="FU11" s="401"/>
      <c r="FV11" s="401"/>
      <c r="FW11" s="401"/>
      <c r="FX11" s="401"/>
      <c r="FY11" s="401"/>
      <c r="FZ11" s="401"/>
      <c r="GA11" s="401"/>
      <c r="GB11" s="401"/>
      <c r="GC11" s="401"/>
      <c r="GD11" s="401"/>
      <c r="GE11" s="401"/>
      <c r="GF11" s="401"/>
      <c r="GG11" s="401"/>
      <c r="GH11" s="401"/>
      <c r="GI11" s="401"/>
      <c r="GJ11" s="401"/>
      <c r="GK11" s="401"/>
      <c r="GL11" s="401"/>
      <c r="GM11" s="401"/>
      <c r="GN11" s="401"/>
      <c r="GO11" s="401"/>
      <c r="GP11" s="401"/>
      <c r="GQ11" s="401"/>
      <c r="GR11" s="401"/>
      <c r="GS11" s="401"/>
      <c r="GT11" s="401"/>
      <c r="GU11" s="401"/>
      <c r="GV11" s="401"/>
      <c r="GW11" s="401"/>
      <c r="GX11" s="401"/>
      <c r="GY11" s="401"/>
      <c r="GZ11" s="401"/>
      <c r="HA11" s="401"/>
      <c r="HB11" s="401"/>
      <c r="HC11" s="401"/>
      <c r="HD11" s="401"/>
    </row>
    <row r="12" spans="1:212" ht="48.75" customHeight="1">
      <c r="A12" s="1298"/>
      <c r="B12" s="1261" t="s">
        <v>2214</v>
      </c>
      <c r="C12" s="1262"/>
      <c r="D12" s="1262"/>
      <c r="E12" s="1262"/>
      <c r="F12" s="1263"/>
      <c r="G12" s="1267" t="s">
        <v>55</v>
      </c>
      <c r="H12" s="1289" t="s">
        <v>79</v>
      </c>
      <c r="I12" s="1289"/>
      <c r="J12" s="1269" t="s">
        <v>60</v>
      </c>
      <c r="K12" s="1285" t="s">
        <v>35</v>
      </c>
      <c r="L12" s="1287" t="s">
        <v>2215</v>
      </c>
      <c r="M12" s="1277" t="s">
        <v>137</v>
      </c>
      <c r="N12" s="1224" t="s">
        <v>2059</v>
      </c>
      <c r="O12" s="1225"/>
      <c r="P12" s="1225" t="s">
        <v>2058</v>
      </c>
      <c r="Q12" s="1225"/>
      <c r="R12" s="1225"/>
      <c r="S12" s="1225"/>
      <c r="T12" s="1225"/>
      <c r="U12" s="1225"/>
      <c r="V12" s="1225"/>
      <c r="W12" s="1225"/>
      <c r="X12" s="1225"/>
      <c r="Y12" s="1225"/>
      <c r="Z12" s="1225"/>
      <c r="AA12" s="1225"/>
      <c r="AB12" s="1225"/>
      <c r="AC12" s="1225"/>
      <c r="AD12" s="1226"/>
      <c r="AE12" s="1227" t="s">
        <v>2171</v>
      </c>
      <c r="AF12" s="1230" t="s">
        <v>2045</v>
      </c>
      <c r="AG12" s="1231"/>
      <c r="AH12" s="1235" t="s">
        <v>170</v>
      </c>
      <c r="AI12" s="1236"/>
      <c r="AJ12" s="441" t="s">
        <v>164</v>
      </c>
      <c r="AK12" s="441" t="s">
        <v>168</v>
      </c>
      <c r="AL12" s="442" t="s">
        <v>169</v>
      </c>
      <c r="AM12" s="1305" t="s">
        <v>2147</v>
      </c>
      <c r="AX12" s="1307" t="s">
        <v>2170</v>
      </c>
    </row>
    <row r="13" spans="1:212" ht="127.5" customHeight="1" thickBot="1">
      <c r="A13" s="1299"/>
      <c r="B13" s="1264"/>
      <c r="C13" s="1265"/>
      <c r="D13" s="1265"/>
      <c r="E13" s="1265"/>
      <c r="F13" s="1266"/>
      <c r="G13" s="1268"/>
      <c r="H13" s="443" t="s">
        <v>2205</v>
      </c>
      <c r="I13" s="443" t="s">
        <v>2149</v>
      </c>
      <c r="J13" s="1270"/>
      <c r="K13" s="1286"/>
      <c r="L13" s="1288"/>
      <c r="M13" s="1278"/>
      <c r="N13" s="444" t="s">
        <v>2154</v>
      </c>
      <c r="O13" s="445" t="s">
        <v>1970</v>
      </c>
      <c r="P13" s="444" t="s">
        <v>2062</v>
      </c>
      <c r="Q13" s="445" t="s">
        <v>2216</v>
      </c>
      <c r="R13" s="1232" t="s">
        <v>2217</v>
      </c>
      <c r="S13" s="1233"/>
      <c r="T13" s="1233"/>
      <c r="U13" s="1233"/>
      <c r="V13" s="1233"/>
      <c r="W13" s="1233"/>
      <c r="X13" s="1233"/>
      <c r="Y13" s="1233"/>
      <c r="Z13" s="1233"/>
      <c r="AA13" s="1233"/>
      <c r="AB13" s="1233"/>
      <c r="AC13" s="1234"/>
      <c r="AD13" s="446" t="s">
        <v>2218</v>
      </c>
      <c r="AE13" s="1228"/>
      <c r="AF13" s="447" t="s">
        <v>2046</v>
      </c>
      <c r="AG13" s="448" t="s">
        <v>2047</v>
      </c>
      <c r="AH13" s="449" t="s">
        <v>2151</v>
      </c>
      <c r="AI13" s="448" t="s">
        <v>2152</v>
      </c>
      <c r="AJ13" s="450" t="s">
        <v>163</v>
      </c>
      <c r="AK13" s="450" t="s">
        <v>2157</v>
      </c>
      <c r="AL13" s="451" t="s">
        <v>2263</v>
      </c>
      <c r="AM13" s="1306"/>
      <c r="AN13" s="452"/>
      <c r="AO13" s="453" t="s">
        <v>2053</v>
      </c>
      <c r="AP13" s="453" t="s">
        <v>2027</v>
      </c>
      <c r="AQ13" s="453" t="s">
        <v>2048</v>
      </c>
      <c r="AR13" s="453" t="s">
        <v>2041</v>
      </c>
      <c r="AS13" s="454" t="s">
        <v>2028</v>
      </c>
      <c r="AT13" s="455" t="s">
        <v>2029</v>
      </c>
      <c r="AU13" s="453" t="s">
        <v>2030</v>
      </c>
      <c r="AV13" s="456" t="s">
        <v>2315</v>
      </c>
      <c r="AW13" s="453" t="s">
        <v>2032</v>
      </c>
      <c r="AX13" s="1308"/>
    </row>
    <row r="14" spans="1:212" ht="32.1" customHeight="1">
      <c r="A14" s="1255">
        <v>1</v>
      </c>
      <c r="B14" s="1239" t="str">
        <f>IF(基本情報入力シート!C54="","",基本情報入力シート!C54)</f>
        <v/>
      </c>
      <c r="C14" s="1240"/>
      <c r="D14" s="1240"/>
      <c r="E14" s="1240"/>
      <c r="F14" s="1241"/>
      <c r="G14" s="1258" t="str">
        <f>IF(基本情報入力シート!M54="","",基本情報入力シート!M54)</f>
        <v/>
      </c>
      <c r="H14" s="1258" t="str">
        <f>IF(基本情報入力シート!R54="","",基本情報入力シート!R54)</f>
        <v/>
      </c>
      <c r="I14" s="1258" t="str">
        <f>IF(基本情報入力シート!W54="","",基本情報入力シート!W54)</f>
        <v/>
      </c>
      <c r="J14" s="1258" t="str">
        <f>IF(基本情報入力シート!X54="","",基本情報入力シート!X54)</f>
        <v/>
      </c>
      <c r="K14" s="1279" t="str">
        <f>IF(基本情報入力シート!Y54="","",基本情報入力シート!Y54)</f>
        <v/>
      </c>
      <c r="L14" s="1282" t="str">
        <f>IF(基本情報入力シート!AB54="","",基本情報入力シート!AB54)</f>
        <v/>
      </c>
      <c r="M14" s="457" t="s">
        <v>132</v>
      </c>
      <c r="N14" s="75"/>
      <c r="O14" s="458" t="str">
        <f>IFERROR(VLOOKUP(K14,【参考】数式用!$A$5:$J$37,MATCH(N14,【参考】数式用!$B$4:$J$4,0)+1,0),"")</f>
        <v/>
      </c>
      <c r="P14" s="75"/>
      <c r="Q14" s="458" t="str">
        <f>IFERROR(VLOOKUP(K14,【参考】数式用!$A$5:$J$37,MATCH(P14,【参考】数式用!$B$4:$J$4,0)+1,0),"")</f>
        <v/>
      </c>
      <c r="R14" s="459" t="s">
        <v>15</v>
      </c>
      <c r="S14" s="460">
        <v>6</v>
      </c>
      <c r="T14" s="126" t="s">
        <v>10</v>
      </c>
      <c r="U14" s="39">
        <v>4</v>
      </c>
      <c r="V14" s="126" t="s">
        <v>38</v>
      </c>
      <c r="W14" s="460">
        <v>6</v>
      </c>
      <c r="X14" s="126" t="s">
        <v>10</v>
      </c>
      <c r="Y14" s="39">
        <v>5</v>
      </c>
      <c r="Z14" s="126" t="s">
        <v>13</v>
      </c>
      <c r="AA14" s="461" t="s">
        <v>20</v>
      </c>
      <c r="AB14" s="462">
        <f t="shared" ref="AB14:AB19" si="0">IF(U14&gt;=1,(W14*12+Y14)-(S14*12+U14)+1,"")</f>
        <v>2</v>
      </c>
      <c r="AC14" s="126" t="s">
        <v>33</v>
      </c>
      <c r="AD14" s="463" t="str">
        <f>IFERROR(ROUNDDOWN(ROUND(L14*Q14,0),0)*AB14,"")</f>
        <v/>
      </c>
      <c r="AE14" s="464" t="str">
        <f>IFERROR(ROUNDDOWN(ROUND(L14*(Q14-O14),0),0)*AB14,"")</f>
        <v/>
      </c>
      <c r="AF14" s="465"/>
      <c r="AG14" s="357"/>
      <c r="AH14" s="358"/>
      <c r="AI14" s="359"/>
      <c r="AJ14" s="360"/>
      <c r="AK14" s="361"/>
      <c r="AL14" s="362"/>
      <c r="AM14" s="466" t="str">
        <f>IF(AO14="","",IF(OR(Q14&lt;O14,Q15&lt;O15,Q16&lt;O16),"！加算の要件上は問題ありませんが、令和６年３月と比較して４・５月に加算率が下がる計画になっています。",""))</f>
        <v/>
      </c>
      <c r="AO14" s="467" t="str">
        <f>IF(K14&lt;&gt;"","P列・R列に色付け","")</f>
        <v/>
      </c>
      <c r="AP14" s="468" t="str">
        <f>IFERROR(VLOOKUP(K14,【参考】数式用!$AH$2:$AI$34,2,FALSE),"")</f>
        <v/>
      </c>
      <c r="AQ14" s="469" t="str">
        <f>P14&amp;P15&amp;P16</f>
        <v/>
      </c>
      <c r="AR14" s="468" t="str">
        <f>IF(AF16&lt;&gt;0,IF(AG16="○","入力済","未入力"),"")</f>
        <v/>
      </c>
      <c r="AS14" s="469" t="str">
        <f>IF(OR(P14="処遇加算Ⅰ",P14="処遇加算Ⅱ"),IF(OR(AH14="○",AH14="令和６年度中に満たす"),"入力済","未入力"),"")</f>
        <v/>
      </c>
      <c r="AT14" s="470" t="str">
        <f>IF(P14="処遇加算Ⅲ",IF(AI14="○","入力済","未入力"),"")</f>
        <v/>
      </c>
      <c r="AU14" s="468" t="str">
        <f>IF(P14="処遇加算Ⅰ",IF(OR(AJ14="○",AJ14="令和６年度中に満たす"),"入力済","未入力"),"")</f>
        <v/>
      </c>
      <c r="AV14" s="468" t="str">
        <f>IF(OR(P15="特定加算Ⅰ",P15="特定加算Ⅱ"),1,"")</f>
        <v/>
      </c>
      <c r="AW14" s="453" t="str">
        <f>IF(P15="特定加算Ⅰ",IF(AL15="","未入力","入力済"),"")</f>
        <v/>
      </c>
      <c r="AX14" s="453" t="str">
        <f>G14</f>
        <v/>
      </c>
    </row>
    <row r="15" spans="1:212" ht="32.1" customHeight="1">
      <c r="A15" s="1256"/>
      <c r="B15" s="1242"/>
      <c r="C15" s="1243"/>
      <c r="D15" s="1243"/>
      <c r="E15" s="1243"/>
      <c r="F15" s="1244"/>
      <c r="G15" s="1259"/>
      <c r="H15" s="1259"/>
      <c r="I15" s="1259"/>
      <c r="J15" s="1259"/>
      <c r="K15" s="1280"/>
      <c r="L15" s="1283"/>
      <c r="M15" s="471" t="s">
        <v>121</v>
      </c>
      <c r="N15" s="76"/>
      <c r="O15" s="472" t="str">
        <f>IFERROR(VLOOKUP(K14,【参考】数式用!$A$5:$J$37,MATCH(N15,【参考】数式用!$B$4:$J$4,0)+1,0),"")</f>
        <v/>
      </c>
      <c r="P15" s="76"/>
      <c r="Q15" s="472" t="str">
        <f>IFERROR(VLOOKUP(K14,【参考】数式用!$A$5:$J$37,MATCH(P15,【参考】数式用!$B$4:$J$4,0)+1,0),"")</f>
        <v/>
      </c>
      <c r="R15" s="97" t="s">
        <v>15</v>
      </c>
      <c r="S15" s="473">
        <v>6</v>
      </c>
      <c r="T15" s="98" t="s">
        <v>10</v>
      </c>
      <c r="U15" s="58">
        <v>4</v>
      </c>
      <c r="V15" s="98" t="s">
        <v>38</v>
      </c>
      <c r="W15" s="473">
        <v>6</v>
      </c>
      <c r="X15" s="98" t="s">
        <v>10</v>
      </c>
      <c r="Y15" s="58">
        <v>5</v>
      </c>
      <c r="Z15" s="98" t="s">
        <v>13</v>
      </c>
      <c r="AA15" s="474" t="s">
        <v>20</v>
      </c>
      <c r="AB15" s="475">
        <f t="shared" si="0"/>
        <v>2</v>
      </c>
      <c r="AC15" s="98" t="s">
        <v>33</v>
      </c>
      <c r="AD15" s="476" t="str">
        <f>IFERROR(ROUNDDOWN(ROUND(L14*Q15,0),0)*AB15,"")</f>
        <v/>
      </c>
      <c r="AE15" s="477" t="str">
        <f>IFERROR(ROUNDDOWN(ROUND(L14*(Q15-O15),0),0)*AB15,"")</f>
        <v/>
      </c>
      <c r="AF15" s="478"/>
      <c r="AG15" s="363"/>
      <c r="AH15" s="364"/>
      <c r="AI15" s="365"/>
      <c r="AJ15" s="366"/>
      <c r="AK15" s="367"/>
      <c r="AL15" s="368"/>
      <c r="AM15" s="479" t="str">
        <f>IF(AO14="","",IF(OR(Y14=4,Y15=4,Y16=4),"！算定期間の終わりが令和６年４月になっています。５月に区分を変更する場合は、「基本情報入力シート」で同じ事業所を２行に分けて記入してください。",""))</f>
        <v/>
      </c>
      <c r="AN15" s="480"/>
      <c r="AO15" s="467" t="str">
        <f>IF(K14&lt;&gt;"","P列・R列に色付け","")</f>
        <v/>
      </c>
      <c r="AX15" s="453" t="str">
        <f>G14</f>
        <v/>
      </c>
    </row>
    <row r="16" spans="1:212" ht="32.1" customHeight="1" thickBot="1">
      <c r="A16" s="1257"/>
      <c r="B16" s="1245"/>
      <c r="C16" s="1246"/>
      <c r="D16" s="1246"/>
      <c r="E16" s="1246"/>
      <c r="F16" s="1247"/>
      <c r="G16" s="1260"/>
      <c r="H16" s="1260"/>
      <c r="I16" s="1260"/>
      <c r="J16" s="1260"/>
      <c r="K16" s="1281"/>
      <c r="L16" s="1284"/>
      <c r="M16" s="481" t="s">
        <v>114</v>
      </c>
      <c r="N16" s="77"/>
      <c r="O16" s="482" t="str">
        <f>IFERROR(VLOOKUP(K14,【参考】数式用!$A$5:$J$37,MATCH(N16,【参考】数式用!$B$4:$J$4,0)+1,0),"")</f>
        <v/>
      </c>
      <c r="P16" s="77"/>
      <c r="Q16" s="482" t="str">
        <f>IFERROR(VLOOKUP(K14,【参考】数式用!$A$5:$J$37,MATCH(P16,【参考】数式用!$B$4:$J$4,0)+1,0),"")</f>
        <v/>
      </c>
      <c r="R16" s="483" t="s">
        <v>15</v>
      </c>
      <c r="S16" s="484">
        <v>6</v>
      </c>
      <c r="T16" s="485" t="s">
        <v>10</v>
      </c>
      <c r="U16" s="59">
        <v>4</v>
      </c>
      <c r="V16" s="485" t="s">
        <v>38</v>
      </c>
      <c r="W16" s="484">
        <v>6</v>
      </c>
      <c r="X16" s="485" t="s">
        <v>10</v>
      </c>
      <c r="Y16" s="59">
        <v>5</v>
      </c>
      <c r="Z16" s="485" t="s">
        <v>13</v>
      </c>
      <c r="AA16" s="486" t="s">
        <v>20</v>
      </c>
      <c r="AB16" s="487">
        <f t="shared" si="0"/>
        <v>2</v>
      </c>
      <c r="AC16" s="485" t="s">
        <v>33</v>
      </c>
      <c r="AD16" s="488" t="str">
        <f>IFERROR(ROUNDDOWN(ROUND(L14*Q16,0),0)*AB16,"")</f>
        <v/>
      </c>
      <c r="AE16" s="489" t="str">
        <f>IFERROR(ROUNDDOWN(ROUND(L14*(Q16-O16),0),0)*AB16,"")</f>
        <v/>
      </c>
      <c r="AF16" s="490">
        <f>IF(AND(N16="ベア加算なし",P16="ベア加算"),AD16,0)</f>
        <v>0</v>
      </c>
      <c r="AG16" s="369"/>
      <c r="AH16" s="370"/>
      <c r="AI16" s="371"/>
      <c r="AJ16" s="372"/>
      <c r="AK16" s="373"/>
      <c r="AL16" s="374"/>
      <c r="AM16" s="491" t="str">
        <f>IF(AO14="","",IF(OR(N14="",AND(N16="ベア加算なし",P16="ベア加算",AG16=""),AND(OR(P14="処遇加算Ⅰ",P14="処遇加算Ⅱ"),AH14=""),AND(P14="処遇加算Ⅲ",AI14=""),AND(P14="処遇加算Ⅰ",AJ14=""),AND(OR(P15="特定加算Ⅰ",P15="特定加算Ⅱ"),AK15=""),AND(P15="特定加算Ⅰ",AL15="")),"！記入が必要な欄（緑色、水色、黄色のセル）に空欄があります。空欄を埋めてください。",""))</f>
        <v/>
      </c>
      <c r="AO16" s="492" t="str">
        <f>IF(K14&lt;&gt;"","P列・R列に色付け","")</f>
        <v/>
      </c>
      <c r="AP16" s="493"/>
      <c r="AQ16" s="493"/>
      <c r="AW16" s="494"/>
      <c r="AX16" s="453" t="str">
        <f>G14</f>
        <v/>
      </c>
    </row>
    <row r="17" spans="1:50" ht="32.1" customHeight="1">
      <c r="A17" s="1273">
        <v>2</v>
      </c>
      <c r="B17" s="1240" t="str">
        <f>IF(基本情報入力シート!C55="","",基本情報入力シート!C55)</f>
        <v/>
      </c>
      <c r="C17" s="1240"/>
      <c r="D17" s="1240"/>
      <c r="E17" s="1240"/>
      <c r="F17" s="1241"/>
      <c r="G17" s="1258" t="str">
        <f>IF(基本情報入力シート!M55="","",基本情報入力シート!M55)</f>
        <v/>
      </c>
      <c r="H17" s="1258" t="str">
        <f>IF(基本情報入力シート!R55="","",基本情報入力シート!R55)</f>
        <v/>
      </c>
      <c r="I17" s="1258" t="str">
        <f>IF(基本情報入力シート!W55="","",基本情報入力シート!W55)</f>
        <v/>
      </c>
      <c r="J17" s="1258" t="str">
        <f>IF(基本情報入力シート!X55="","",基本情報入力シート!X55)</f>
        <v/>
      </c>
      <c r="K17" s="1279" t="str">
        <f>IF(基本情報入力シート!Y55="","",基本情報入力シート!Y55)</f>
        <v/>
      </c>
      <c r="L17" s="1282" t="str">
        <f>IF(基本情報入力シート!AB55="","",基本情報入力シート!AB55)</f>
        <v/>
      </c>
      <c r="M17" s="495" t="s">
        <v>132</v>
      </c>
      <c r="N17" s="75"/>
      <c r="O17" s="458" t="str">
        <f>IFERROR(VLOOKUP(K17,【参考】数式用!$A$5:$J$37,MATCH(N17,【参考】数式用!$B$4:$J$4,0)+1,0),"")</f>
        <v/>
      </c>
      <c r="P17" s="78"/>
      <c r="Q17" s="458" t="str">
        <f>IFERROR(VLOOKUP(K17,【参考】数式用!$A$5:$J$37,MATCH(P17,【参考】数式用!$B$4:$J$4,0)+1,0),"")</f>
        <v/>
      </c>
      <c r="R17" s="496" t="s">
        <v>15</v>
      </c>
      <c r="S17" s="497">
        <v>6</v>
      </c>
      <c r="T17" s="132" t="s">
        <v>10</v>
      </c>
      <c r="U17" s="68">
        <v>4</v>
      </c>
      <c r="V17" s="132" t="s">
        <v>38</v>
      </c>
      <c r="W17" s="497">
        <v>6</v>
      </c>
      <c r="X17" s="132" t="s">
        <v>10</v>
      </c>
      <c r="Y17" s="68">
        <v>5</v>
      </c>
      <c r="Z17" s="132" t="s">
        <v>13</v>
      </c>
      <c r="AA17" s="498" t="s">
        <v>20</v>
      </c>
      <c r="AB17" s="499">
        <f t="shared" si="0"/>
        <v>2</v>
      </c>
      <c r="AC17" s="132" t="s">
        <v>33</v>
      </c>
      <c r="AD17" s="463" t="str">
        <f t="shared" ref="AD17" si="1">IFERROR(ROUNDDOWN(ROUND(L17*Q17,0),0)*AB17,"")</f>
        <v/>
      </c>
      <c r="AE17" s="464" t="str">
        <f t="shared" ref="AE17" si="2">IFERROR(ROUNDDOWN(ROUND(L17*(Q17-O17),0),0)*AB17,"")</f>
        <v/>
      </c>
      <c r="AF17" s="465"/>
      <c r="AG17" s="375"/>
      <c r="AH17" s="376"/>
      <c r="AI17" s="377"/>
      <c r="AJ17" s="378"/>
      <c r="AK17" s="361"/>
      <c r="AL17" s="379"/>
      <c r="AM17" s="466" t="str">
        <f t="shared" ref="AM17" si="3">IF(AO17="","",IF(Q17&lt;O17,"！加算の要件上は問題ありませんが、令和６年３月と比較して４・５月に加算率が下がる計画になっています。",""))</f>
        <v/>
      </c>
      <c r="AO17" s="467" t="str">
        <f>IF(K17&lt;&gt;"","P列・R列に色付け","")</f>
        <v/>
      </c>
      <c r="AP17" s="468" t="str">
        <f>IFERROR(VLOOKUP(K17,【参考】数式用!$AH$2:$AI$34,2,FALSE),"")</f>
        <v/>
      </c>
      <c r="AQ17" s="470" t="str">
        <f>P17&amp;P18&amp;P19</f>
        <v/>
      </c>
      <c r="AR17" s="468" t="str">
        <f>IF(AF19&lt;&gt;0,IF(AG19="○","入力済","未入力"),"")</f>
        <v/>
      </c>
      <c r="AS17" s="469" t="str">
        <f>IF(OR(P17="処遇加算Ⅰ",P17="処遇加算Ⅱ"),IF(OR(AH17="○",AH17="令和６年度中に満たす"),"入力済","未入力"),"")</f>
        <v/>
      </c>
      <c r="AT17" s="470" t="str">
        <f>IF(P17="処遇加算Ⅲ",IF(AI17="○","入力済","未入力"),"")</f>
        <v/>
      </c>
      <c r="AU17" s="468" t="str">
        <f>IF(P17="処遇加算Ⅰ",IF(OR(AJ17="○",AJ17="令和６年度中に満たす"),"入力済","未入力"),"")</f>
        <v/>
      </c>
      <c r="AV17" s="468" t="str">
        <f t="shared" ref="AV17" si="4">IF(OR(P18="特定加算Ⅰ",P18="特定加算Ⅱ"),1,"")</f>
        <v/>
      </c>
      <c r="AW17" s="453" t="str">
        <f>IF(P18="特定加算Ⅰ",IF(AL18="","未入力","入力済"),"")</f>
        <v/>
      </c>
      <c r="AX17" s="453" t="str">
        <f>G17</f>
        <v/>
      </c>
    </row>
    <row r="18" spans="1:50" ht="32.1" customHeight="1">
      <c r="A18" s="1274"/>
      <c r="B18" s="1243"/>
      <c r="C18" s="1243"/>
      <c r="D18" s="1243"/>
      <c r="E18" s="1243"/>
      <c r="F18" s="1244"/>
      <c r="G18" s="1259"/>
      <c r="H18" s="1259"/>
      <c r="I18" s="1259"/>
      <c r="J18" s="1259"/>
      <c r="K18" s="1280"/>
      <c r="L18" s="1283"/>
      <c r="M18" s="471" t="s">
        <v>121</v>
      </c>
      <c r="N18" s="76"/>
      <c r="O18" s="472" t="str">
        <f>IFERROR(VLOOKUP(K17,【参考】数式用!$A$5:$J$37,MATCH(N18,【参考】数式用!$B$4:$J$4,0)+1,0),"")</f>
        <v/>
      </c>
      <c r="P18" s="76"/>
      <c r="Q18" s="472" t="str">
        <f>IFERROR(VLOOKUP(K17,【参考】数式用!$A$5:$J$37,MATCH(P18,【参考】数式用!$B$4:$J$4,0)+1,0),"")</f>
        <v/>
      </c>
      <c r="R18" s="97" t="s">
        <v>15</v>
      </c>
      <c r="S18" s="473">
        <v>6</v>
      </c>
      <c r="T18" s="98" t="s">
        <v>10</v>
      </c>
      <c r="U18" s="58">
        <v>4</v>
      </c>
      <c r="V18" s="98" t="s">
        <v>38</v>
      </c>
      <c r="W18" s="473">
        <v>6</v>
      </c>
      <c r="X18" s="98" t="s">
        <v>10</v>
      </c>
      <c r="Y18" s="58">
        <v>5</v>
      </c>
      <c r="Z18" s="98" t="s">
        <v>13</v>
      </c>
      <c r="AA18" s="474" t="s">
        <v>20</v>
      </c>
      <c r="AB18" s="475">
        <f t="shared" si="0"/>
        <v>2</v>
      </c>
      <c r="AC18" s="98" t="s">
        <v>33</v>
      </c>
      <c r="AD18" s="476" t="str">
        <f t="shared" ref="AD18" si="5">IFERROR(ROUNDDOWN(ROUND(L17*Q18,0),0)*AB18,"")</f>
        <v/>
      </c>
      <c r="AE18" s="477" t="str">
        <f t="shared" ref="AE18" si="6">IFERROR(ROUNDDOWN(ROUND(L17*(Q18-O18),0),0)*AB18,"")</f>
        <v/>
      </c>
      <c r="AF18" s="478"/>
      <c r="AG18" s="363"/>
      <c r="AH18" s="364"/>
      <c r="AI18" s="365"/>
      <c r="AJ18" s="366"/>
      <c r="AK18" s="367"/>
      <c r="AL18" s="368"/>
      <c r="AM18" s="479" t="str">
        <f t="shared" ref="AM18" si="7">IF(AO17="","",IF(OR(Y17=4,Y18=4,Y19=4),"！加算の要件上は問題ありませんが、算定期間の終わりが令和６年５月になっていません。区分変更の場合は、「基本情報入力シート」で同じ事業所を２行に分けて記入してください。",""))</f>
        <v/>
      </c>
      <c r="AN18" s="480"/>
      <c r="AO18" s="467" t="str">
        <f>IF(K17&lt;&gt;"","P列・R列に色付け","")</f>
        <v/>
      </c>
      <c r="AX18" s="453" t="str">
        <f>G17</f>
        <v/>
      </c>
    </row>
    <row r="19" spans="1:50" ht="32.1" customHeight="1" thickBot="1">
      <c r="A19" s="1275"/>
      <c r="B19" s="1246"/>
      <c r="C19" s="1246"/>
      <c r="D19" s="1246"/>
      <c r="E19" s="1246"/>
      <c r="F19" s="1247"/>
      <c r="G19" s="1260"/>
      <c r="H19" s="1260"/>
      <c r="I19" s="1260"/>
      <c r="J19" s="1260"/>
      <c r="K19" s="1281"/>
      <c r="L19" s="1284"/>
      <c r="M19" s="481" t="s">
        <v>114</v>
      </c>
      <c r="N19" s="77"/>
      <c r="O19" s="482" t="str">
        <f>IFERROR(VLOOKUP(K17,【参考】数式用!$A$5:$J$37,MATCH(N19,【参考】数式用!$B$4:$J$4,0)+1,0),"")</f>
        <v/>
      </c>
      <c r="P19" s="77"/>
      <c r="Q19" s="482" t="str">
        <f>IFERROR(VLOOKUP(K17,【参考】数式用!$A$5:$J$37,MATCH(P19,【参考】数式用!$B$4:$J$4,0)+1,0),"")</f>
        <v/>
      </c>
      <c r="R19" s="483" t="s">
        <v>15</v>
      </c>
      <c r="S19" s="484">
        <v>6</v>
      </c>
      <c r="T19" s="485" t="s">
        <v>10</v>
      </c>
      <c r="U19" s="59">
        <v>4</v>
      </c>
      <c r="V19" s="485" t="s">
        <v>38</v>
      </c>
      <c r="W19" s="484">
        <v>6</v>
      </c>
      <c r="X19" s="485" t="s">
        <v>10</v>
      </c>
      <c r="Y19" s="59">
        <v>5</v>
      </c>
      <c r="Z19" s="485" t="s">
        <v>13</v>
      </c>
      <c r="AA19" s="486" t="s">
        <v>20</v>
      </c>
      <c r="AB19" s="487">
        <f t="shared" si="0"/>
        <v>2</v>
      </c>
      <c r="AC19" s="485" t="s">
        <v>33</v>
      </c>
      <c r="AD19" s="488" t="str">
        <f t="shared" ref="AD19" si="8">IFERROR(ROUNDDOWN(ROUND(L17*Q19,0),0)*AB19,"")</f>
        <v/>
      </c>
      <c r="AE19" s="489" t="str">
        <f t="shared" ref="AE19" si="9">IFERROR(ROUNDDOWN(ROUND(L17*(Q19-O19),0),0)*AB19,"")</f>
        <v/>
      </c>
      <c r="AF19" s="490">
        <f>IF(AND(N19="ベア加算なし",P19="ベア加算"),AD19,0)</f>
        <v>0</v>
      </c>
      <c r="AG19" s="369"/>
      <c r="AH19" s="370"/>
      <c r="AI19" s="371"/>
      <c r="AJ19" s="372"/>
      <c r="AK19" s="373"/>
      <c r="AL19" s="374"/>
      <c r="AM19" s="491" t="str">
        <f t="shared" ref="AM19" si="10">IF(AO17="","",IF(OR(N17="",AND(N19="ベア加算なし",P19="ベア加算",AG19=""),AND(OR(P17="処遇加算Ⅰ",P17="処遇加算Ⅱ"),AH17=""),AND(P17="処遇加算Ⅲ",AI17=""),AND(P17="処遇加算Ⅰ",AJ17=""),AND(OR(P18="特定加算Ⅰ",P18="特定加算Ⅱ"),AK18=""),AND(P18="特定加算Ⅰ",AL18="")),"！記入が必要な欄（緑色、水色、黄色のセル）に空欄があります。空欄を埋めてください。",""))</f>
        <v/>
      </c>
      <c r="AO19" s="492" t="str">
        <f>IF(K17&lt;&gt;"","P列・R列に色付け","")</f>
        <v/>
      </c>
      <c r="AP19" s="493"/>
      <c r="AQ19" s="493"/>
      <c r="AW19" s="494"/>
      <c r="AX19" s="453" t="str">
        <f>G17</f>
        <v/>
      </c>
    </row>
    <row r="20" spans="1:50" ht="32.1" customHeight="1">
      <c r="A20" s="1300">
        <v>3</v>
      </c>
      <c r="B20" s="1301" t="str">
        <f>IF(基本情報入力シート!C56="","",基本情報入力シート!C56)</f>
        <v/>
      </c>
      <c r="C20" s="1301"/>
      <c r="D20" s="1301"/>
      <c r="E20" s="1301"/>
      <c r="F20" s="1301"/>
      <c r="G20" s="1290" t="str">
        <f>IF(基本情報入力シート!M56="","",基本情報入力シート!M56)</f>
        <v/>
      </c>
      <c r="H20" s="1290" t="str">
        <f>IF(基本情報入力シート!R56="","",基本情報入力シート!R56)</f>
        <v/>
      </c>
      <c r="I20" s="1290" t="str">
        <f>IF(基本情報入力シート!W56="","",基本情報入力シート!W56)</f>
        <v/>
      </c>
      <c r="J20" s="1290" t="str">
        <f>IF(基本情報入力シート!X56="","",基本情報入力シート!X56)</f>
        <v/>
      </c>
      <c r="K20" s="1290" t="str">
        <f>IF(基本情報入力シート!Y56="","",基本情報入力シート!Y56)</f>
        <v/>
      </c>
      <c r="L20" s="1248" t="str">
        <f>IF(基本情報入力シート!AB56="","",基本情報入力シート!AB56)</f>
        <v/>
      </c>
      <c r="M20" s="457" t="s">
        <v>132</v>
      </c>
      <c r="N20" s="75"/>
      <c r="O20" s="458" t="str">
        <f>IFERROR(VLOOKUP(K20,【参考】数式用!$A$5:$J$37,MATCH(N20,【参考】数式用!$B$4:$J$4,0)+1,0),"")</f>
        <v/>
      </c>
      <c r="P20" s="75"/>
      <c r="Q20" s="458" t="str">
        <f>IFERROR(VLOOKUP(K20,【参考】数式用!$A$5:$J$37,MATCH(P20,【参考】数式用!$B$4:$J$4,0)+1,0),"")</f>
        <v/>
      </c>
      <c r="R20" s="459" t="s">
        <v>15</v>
      </c>
      <c r="S20" s="460">
        <v>6</v>
      </c>
      <c r="T20" s="126" t="s">
        <v>10</v>
      </c>
      <c r="U20" s="39">
        <v>4</v>
      </c>
      <c r="V20" s="126" t="s">
        <v>38</v>
      </c>
      <c r="W20" s="460">
        <v>6</v>
      </c>
      <c r="X20" s="126" t="s">
        <v>10</v>
      </c>
      <c r="Y20" s="39">
        <v>5</v>
      </c>
      <c r="Z20" s="126" t="s">
        <v>13</v>
      </c>
      <c r="AA20" s="461" t="s">
        <v>20</v>
      </c>
      <c r="AB20" s="462">
        <f t="shared" ref="AB20:AB34" si="11">IF(U20&gt;=1,(W20*12+Y20)-(S20*12+U20)+1,"")</f>
        <v>2</v>
      </c>
      <c r="AC20" s="126" t="s">
        <v>33</v>
      </c>
      <c r="AD20" s="463" t="str">
        <f t="shared" ref="AD20" si="12">IFERROR(ROUNDDOWN(ROUND(L20*Q20,0),0)*AB20,"")</f>
        <v/>
      </c>
      <c r="AE20" s="464" t="str">
        <f t="shared" ref="AE20" si="13">IFERROR(ROUNDDOWN(ROUND(L20*(Q20-O20),0),0)*AB20,"")</f>
        <v/>
      </c>
      <c r="AF20" s="465"/>
      <c r="AG20" s="375"/>
      <c r="AH20" s="376"/>
      <c r="AI20" s="380"/>
      <c r="AJ20" s="381"/>
      <c r="AK20" s="361"/>
      <c r="AL20" s="362"/>
      <c r="AM20" s="466" t="str">
        <f t="shared" ref="AM20" si="14">IF(AO20="","",IF(Q20&lt;O20,"！加算の要件上は問題ありませんが、令和６年３月と比較して４・５月に加算率が下がる計画になっています。",""))</f>
        <v/>
      </c>
      <c r="AO20" s="467" t="str">
        <f>IF(K20&lt;&gt;"","P列・R列に色付け","")</f>
        <v/>
      </c>
      <c r="AP20" s="468" t="str">
        <f>IFERROR(VLOOKUP(K20,【参考】数式用!$AH$2:$AI$34,2,FALSE),"")</f>
        <v/>
      </c>
      <c r="AQ20" s="470" t="str">
        <f>P20&amp;P21&amp;P22</f>
        <v/>
      </c>
      <c r="AR20" s="468" t="str">
        <f t="shared" ref="AR20" si="15">IF(AF22&lt;&gt;0,IF(AG22="○","入力済","未入力"),"")</f>
        <v/>
      </c>
      <c r="AS20" s="469" t="str">
        <f>IF(OR(P20="処遇加算Ⅰ",P20="処遇加算Ⅱ"),IF(OR(AH20="○",AH20="令和６年度中に満たす"),"入力済","未入力"),"")</f>
        <v/>
      </c>
      <c r="AT20" s="470" t="str">
        <f>IF(P20="処遇加算Ⅲ",IF(AI20="○","入力済","未入力"),"")</f>
        <v/>
      </c>
      <c r="AU20" s="468" t="str">
        <f>IF(P20="処遇加算Ⅰ",IF(OR(AJ20="○",AJ20="令和６年度中に満たす"),"入力済","未入力"),"")</f>
        <v/>
      </c>
      <c r="AV20" s="468" t="str">
        <f t="shared" ref="AV20" si="16">IF(OR(P21="特定加算Ⅰ",P21="特定加算Ⅱ"),1,"")</f>
        <v/>
      </c>
      <c r="AW20" s="453" t="str">
        <f>IF(P21="特定加算Ⅰ",IF(AL21="","未入力","入力済"),"")</f>
        <v/>
      </c>
      <c r="AX20" s="453" t="str">
        <f>G20</f>
        <v/>
      </c>
    </row>
    <row r="21" spans="1:50" ht="32.1" customHeight="1">
      <c r="A21" s="1274"/>
      <c r="B21" s="1211"/>
      <c r="C21" s="1211"/>
      <c r="D21" s="1211"/>
      <c r="E21" s="1211"/>
      <c r="F21" s="1211"/>
      <c r="G21" s="1214"/>
      <c r="H21" s="1214"/>
      <c r="I21" s="1214"/>
      <c r="J21" s="1214"/>
      <c r="K21" s="1214"/>
      <c r="L21" s="1217"/>
      <c r="M21" s="471" t="s">
        <v>121</v>
      </c>
      <c r="N21" s="76"/>
      <c r="O21" s="472" t="str">
        <f>IFERROR(VLOOKUP(K20,【参考】数式用!$A$5:$J$37,MATCH(N21,【参考】数式用!$B$4:$J$4,0)+1,0),"")</f>
        <v/>
      </c>
      <c r="P21" s="76"/>
      <c r="Q21" s="472" t="str">
        <f>IFERROR(VLOOKUP(K20,【参考】数式用!$A$5:$J$37,MATCH(P21,【参考】数式用!$B$4:$J$4,0)+1,0),"")</f>
        <v/>
      </c>
      <c r="R21" s="97" t="s">
        <v>15</v>
      </c>
      <c r="S21" s="473">
        <v>6</v>
      </c>
      <c r="T21" s="98" t="s">
        <v>10</v>
      </c>
      <c r="U21" s="58">
        <v>4</v>
      </c>
      <c r="V21" s="98" t="s">
        <v>38</v>
      </c>
      <c r="W21" s="473">
        <v>6</v>
      </c>
      <c r="X21" s="98" t="s">
        <v>10</v>
      </c>
      <c r="Y21" s="58">
        <v>5</v>
      </c>
      <c r="Z21" s="98" t="s">
        <v>13</v>
      </c>
      <c r="AA21" s="474" t="s">
        <v>20</v>
      </c>
      <c r="AB21" s="475">
        <f>IF(U21&gt;=1,(W21*12+Y21)-(S21*12+U21)+1,"")</f>
        <v>2</v>
      </c>
      <c r="AC21" s="98" t="s">
        <v>33</v>
      </c>
      <c r="AD21" s="476" t="str">
        <f t="shared" ref="AD21" si="17">IFERROR(ROUNDDOWN(ROUND(L20*Q21,0),0)*AB21,"")</f>
        <v/>
      </c>
      <c r="AE21" s="477" t="str">
        <f t="shared" ref="AE21" si="18">IFERROR(ROUNDDOWN(ROUND(L20*(Q21-O21),0),0)*AB21,"")</f>
        <v/>
      </c>
      <c r="AF21" s="478"/>
      <c r="AG21" s="363"/>
      <c r="AH21" s="364"/>
      <c r="AI21" s="365"/>
      <c r="AJ21" s="366"/>
      <c r="AK21" s="367"/>
      <c r="AL21" s="368"/>
      <c r="AM21" s="479" t="str">
        <f t="shared" ref="AM21" si="19">IF(AO20="","",IF(OR(Y20=4,Y21=4,Y22=4),"！加算の要件上は問題ありませんが、算定期間の終わりが令和６年５月になっていません。区分変更の場合は、「基本情報入力シート」で同じ事業所を２行に分けて記入してください。",""))</f>
        <v/>
      </c>
      <c r="AN21" s="480"/>
      <c r="AO21" s="467" t="str">
        <f>IF(K20&lt;&gt;"","P列・R列に色付け","")</f>
        <v/>
      </c>
      <c r="AX21" s="453" t="str">
        <f>G20</f>
        <v/>
      </c>
    </row>
    <row r="22" spans="1:50" ht="32.1" customHeight="1" thickBot="1">
      <c r="A22" s="1302"/>
      <c r="B22" s="1292"/>
      <c r="C22" s="1292"/>
      <c r="D22" s="1292"/>
      <c r="E22" s="1292"/>
      <c r="F22" s="1292"/>
      <c r="G22" s="1291"/>
      <c r="H22" s="1291"/>
      <c r="I22" s="1291"/>
      <c r="J22" s="1291"/>
      <c r="K22" s="1291"/>
      <c r="L22" s="1249"/>
      <c r="M22" s="481" t="s">
        <v>114</v>
      </c>
      <c r="N22" s="77"/>
      <c r="O22" s="482" t="str">
        <f>IFERROR(VLOOKUP(K20,【参考】数式用!$A$5:$J$37,MATCH(N22,【参考】数式用!$B$4:$J$4,0)+1,0),"")</f>
        <v/>
      </c>
      <c r="P22" s="77"/>
      <c r="Q22" s="482" t="str">
        <f>IFERROR(VLOOKUP(K20,【参考】数式用!$A$5:$J$37,MATCH(P22,【参考】数式用!$B$4:$J$4,0)+1,0),"")</f>
        <v/>
      </c>
      <c r="R22" s="483" t="s">
        <v>15</v>
      </c>
      <c r="S22" s="484">
        <v>6</v>
      </c>
      <c r="T22" s="485" t="s">
        <v>10</v>
      </c>
      <c r="U22" s="59">
        <v>4</v>
      </c>
      <c r="V22" s="485" t="s">
        <v>38</v>
      </c>
      <c r="W22" s="484">
        <v>6</v>
      </c>
      <c r="X22" s="485" t="s">
        <v>10</v>
      </c>
      <c r="Y22" s="59">
        <v>5</v>
      </c>
      <c r="Z22" s="485" t="s">
        <v>13</v>
      </c>
      <c r="AA22" s="486" t="s">
        <v>20</v>
      </c>
      <c r="AB22" s="487">
        <f t="shared" si="11"/>
        <v>2</v>
      </c>
      <c r="AC22" s="485" t="s">
        <v>33</v>
      </c>
      <c r="AD22" s="488" t="str">
        <f t="shared" ref="AD22" si="20">IFERROR(ROUNDDOWN(ROUND(L20*Q22,0),0)*AB22,"")</f>
        <v/>
      </c>
      <c r="AE22" s="489" t="str">
        <f t="shared" ref="AE22" si="21">IFERROR(ROUNDDOWN(ROUND(L20*(Q22-O22),0),0)*AB22,"")</f>
        <v/>
      </c>
      <c r="AF22" s="490">
        <f t="shared" ref="AF22" si="22">IF(AND(N22="ベア加算なし",P22="ベア加算"),AD22,0)</f>
        <v>0</v>
      </c>
      <c r="AG22" s="382"/>
      <c r="AH22" s="370"/>
      <c r="AI22" s="371"/>
      <c r="AJ22" s="372"/>
      <c r="AK22" s="373"/>
      <c r="AL22" s="374"/>
      <c r="AM22" s="491" t="str">
        <f t="shared" ref="AM22" si="23">IF(AO20="","",IF(OR(N20="",AND(N22="ベア加算なし",P22="ベア加算",AG22=""),AND(OR(P20="処遇加算Ⅰ",P20="処遇加算Ⅱ"),AH20=""),AND(P20="処遇加算Ⅲ",AI20=""),AND(P20="処遇加算Ⅰ",AJ20=""),AND(OR(P21="特定加算Ⅰ",P21="特定加算Ⅱ"),AK21=""),AND(P21="特定加算Ⅰ",AL21="")),"！記入が必要な欄（緑色、水色、黄色のセル）に空欄があります。空欄を埋めてください。",""))</f>
        <v/>
      </c>
      <c r="AO22" s="492" t="str">
        <f>IF(K20&lt;&gt;"","P列・R列に色付け","")</f>
        <v/>
      </c>
      <c r="AP22" s="493"/>
      <c r="AQ22" s="493"/>
      <c r="AW22" s="494"/>
      <c r="AX22" s="453" t="str">
        <f>G20</f>
        <v/>
      </c>
    </row>
    <row r="23" spans="1:50" ht="32.1" customHeight="1">
      <c r="A23" s="1273">
        <v>4</v>
      </c>
      <c r="B23" s="1210" t="str">
        <f>IF(基本情報入力シート!C57="","",基本情報入力シート!C57)</f>
        <v/>
      </c>
      <c r="C23" s="1210"/>
      <c r="D23" s="1210"/>
      <c r="E23" s="1210"/>
      <c r="F23" s="1210"/>
      <c r="G23" s="1213" t="str">
        <f>IF(基本情報入力シート!M57="","",基本情報入力シート!M57)</f>
        <v/>
      </c>
      <c r="H23" s="1213" t="str">
        <f>IF(基本情報入力シート!R57="","",基本情報入力シート!R57)</f>
        <v/>
      </c>
      <c r="I23" s="1213" t="str">
        <f>IF(基本情報入力シート!W57="","",基本情報入力シート!W57)</f>
        <v/>
      </c>
      <c r="J23" s="1213" t="str">
        <f>IF(基本情報入力シート!X57="","",基本情報入力シート!X57)</f>
        <v/>
      </c>
      <c r="K23" s="1213" t="str">
        <f>IF(基本情報入力シート!Y57="","",基本情報入力シート!Y57)</f>
        <v/>
      </c>
      <c r="L23" s="1216" t="str">
        <f>IF(基本情報入力シート!AB57="","",基本情報入力シート!AB57)</f>
        <v/>
      </c>
      <c r="M23" s="457" t="s">
        <v>132</v>
      </c>
      <c r="N23" s="75"/>
      <c r="O23" s="458" t="str">
        <f>IFERROR(VLOOKUP(K23,【参考】数式用!$A$5:$J$37,MATCH(N23,【参考】数式用!$B$4:$J$4,0)+1,0),"")</f>
        <v/>
      </c>
      <c r="P23" s="75"/>
      <c r="Q23" s="458" t="str">
        <f>IFERROR(VLOOKUP(K23,【参考】数式用!$A$5:$J$37,MATCH(P23,【参考】数式用!$B$4:$J$4,0)+1,0),"")</f>
        <v/>
      </c>
      <c r="R23" s="459" t="s">
        <v>15</v>
      </c>
      <c r="S23" s="460">
        <v>6</v>
      </c>
      <c r="T23" s="126" t="s">
        <v>10</v>
      </c>
      <c r="U23" s="39">
        <v>4</v>
      </c>
      <c r="V23" s="126" t="s">
        <v>38</v>
      </c>
      <c r="W23" s="460">
        <v>6</v>
      </c>
      <c r="X23" s="126" t="s">
        <v>10</v>
      </c>
      <c r="Y23" s="39">
        <v>5</v>
      </c>
      <c r="Z23" s="126" t="s">
        <v>13</v>
      </c>
      <c r="AA23" s="461" t="s">
        <v>20</v>
      </c>
      <c r="AB23" s="462">
        <f t="shared" si="11"/>
        <v>2</v>
      </c>
      <c r="AC23" s="126" t="s">
        <v>33</v>
      </c>
      <c r="AD23" s="463" t="str">
        <f t="shared" ref="AD23" si="24">IFERROR(ROUNDDOWN(ROUND(L23*Q23,0),0)*AB23,"")</f>
        <v/>
      </c>
      <c r="AE23" s="464" t="str">
        <f t="shared" ref="AE23" si="25">IFERROR(ROUNDDOWN(ROUND(L23*(Q23-O23),0),0)*AB23,"")</f>
        <v/>
      </c>
      <c r="AF23" s="465"/>
      <c r="AG23" s="375"/>
      <c r="AH23" s="376"/>
      <c r="AI23" s="380"/>
      <c r="AJ23" s="381"/>
      <c r="AK23" s="361"/>
      <c r="AL23" s="362"/>
      <c r="AM23" s="466" t="str">
        <f t="shared" ref="AM23" si="26">IF(AO23="","",IF(Q23&lt;O23,"！加算の要件上は問題ありませんが、令和６年３月と比較して４・５月に加算率が下がる計画になっています。",""))</f>
        <v/>
      </c>
      <c r="AO23" s="467" t="str">
        <f>IF(K23&lt;&gt;"","P列・R列に色付け","")</f>
        <v/>
      </c>
      <c r="AP23" s="468" t="str">
        <f>IFERROR(VLOOKUP(K23,【参考】数式用!$AH$2:$AI$34,2,FALSE),"")</f>
        <v/>
      </c>
      <c r="AQ23" s="470" t="str">
        <f>P23&amp;P24&amp;P25</f>
        <v/>
      </c>
      <c r="AR23" s="468" t="str">
        <f t="shared" ref="AR23" si="27">IF(AF25&lt;&gt;0,IF(AG25="○","入力済","未入力"),"")</f>
        <v/>
      </c>
      <c r="AS23" s="469" t="str">
        <f>IF(OR(P23="処遇加算Ⅰ",P23="処遇加算Ⅱ"),IF(OR(AH23="○",AH23="令和６年度中に満たす"),"入力済","未入力"),"")</f>
        <v/>
      </c>
      <c r="AT23" s="470" t="str">
        <f>IF(P23="処遇加算Ⅲ",IF(AI23="○","入力済","未入力"),"")</f>
        <v/>
      </c>
      <c r="AU23" s="468" t="str">
        <f>IF(P23="処遇加算Ⅰ",IF(OR(AJ23="○",AJ23="令和６年度中に満たす"),"入力済","未入力"),"")</f>
        <v/>
      </c>
      <c r="AV23" s="468" t="str">
        <f t="shared" ref="AV23" si="28">IF(OR(P24="特定加算Ⅰ",P24="特定加算Ⅱ"),1,"")</f>
        <v/>
      </c>
      <c r="AW23" s="453" t="str">
        <f>IF(P24="特定加算Ⅰ",IF(AL24="","未入力","入力済"),"")</f>
        <v/>
      </c>
      <c r="AX23" s="453" t="str">
        <f>G23</f>
        <v/>
      </c>
    </row>
    <row r="24" spans="1:50" ht="32.1" customHeight="1">
      <c r="A24" s="1274"/>
      <c r="B24" s="1211"/>
      <c r="C24" s="1211"/>
      <c r="D24" s="1211"/>
      <c r="E24" s="1211"/>
      <c r="F24" s="1211"/>
      <c r="G24" s="1214"/>
      <c r="H24" s="1214"/>
      <c r="I24" s="1214"/>
      <c r="J24" s="1214"/>
      <c r="K24" s="1214"/>
      <c r="L24" s="1217"/>
      <c r="M24" s="471" t="s">
        <v>121</v>
      </c>
      <c r="N24" s="76"/>
      <c r="O24" s="472" t="str">
        <f>IFERROR(VLOOKUP(K23,【参考】数式用!$A$5:$J$37,MATCH(N24,【参考】数式用!$B$4:$J$4,0)+1,0),"")</f>
        <v/>
      </c>
      <c r="P24" s="76"/>
      <c r="Q24" s="472" t="str">
        <f>IFERROR(VLOOKUP(K23,【参考】数式用!$A$5:$J$37,MATCH(P24,【参考】数式用!$B$4:$J$4,0)+1,0),"")</f>
        <v/>
      </c>
      <c r="R24" s="97" t="s">
        <v>15</v>
      </c>
      <c r="S24" s="473">
        <v>6</v>
      </c>
      <c r="T24" s="98" t="s">
        <v>10</v>
      </c>
      <c r="U24" s="58">
        <v>4</v>
      </c>
      <c r="V24" s="98" t="s">
        <v>38</v>
      </c>
      <c r="W24" s="473">
        <v>6</v>
      </c>
      <c r="X24" s="98" t="s">
        <v>10</v>
      </c>
      <c r="Y24" s="58">
        <v>5</v>
      </c>
      <c r="Z24" s="98" t="s">
        <v>13</v>
      </c>
      <c r="AA24" s="474" t="s">
        <v>20</v>
      </c>
      <c r="AB24" s="475">
        <f>IF(U24&gt;=1,(W24*12+Y24)-(S24*12+U24)+1,"")</f>
        <v>2</v>
      </c>
      <c r="AC24" s="98" t="s">
        <v>33</v>
      </c>
      <c r="AD24" s="476" t="str">
        <f t="shared" ref="AD24" si="29">IFERROR(ROUNDDOWN(ROUND(L23*Q24,0),0)*AB24,"")</f>
        <v/>
      </c>
      <c r="AE24" s="477" t="str">
        <f t="shared" ref="AE24" si="30">IFERROR(ROUNDDOWN(ROUND(L23*(Q24-O24),0),0)*AB24,"")</f>
        <v/>
      </c>
      <c r="AF24" s="478"/>
      <c r="AG24" s="363"/>
      <c r="AH24" s="364"/>
      <c r="AI24" s="365"/>
      <c r="AJ24" s="366"/>
      <c r="AK24" s="367"/>
      <c r="AL24" s="368"/>
      <c r="AM24" s="479" t="str">
        <f t="shared" ref="AM24" si="31">IF(AO23="","",IF(OR(Y23=4,Y24=4,Y25=4),"！加算の要件上は問題ありませんが、算定期間の終わりが令和６年５月になっていません。区分変更の場合は、「基本情報入力シート」で同じ事業所を２行に分けて記入してください。",""))</f>
        <v/>
      </c>
      <c r="AN24" s="480"/>
      <c r="AO24" s="467" t="str">
        <f>IF(K23&lt;&gt;"","P列・R列に色付け","")</f>
        <v/>
      </c>
      <c r="AX24" s="453" t="str">
        <f>G23</f>
        <v/>
      </c>
    </row>
    <row r="25" spans="1:50" ht="32.1" customHeight="1" thickBot="1">
      <c r="A25" s="1275"/>
      <c r="B25" s="1212"/>
      <c r="C25" s="1212"/>
      <c r="D25" s="1212"/>
      <c r="E25" s="1212"/>
      <c r="F25" s="1212"/>
      <c r="G25" s="1215"/>
      <c r="H25" s="1215"/>
      <c r="I25" s="1215"/>
      <c r="J25" s="1215"/>
      <c r="K25" s="1215"/>
      <c r="L25" s="1218"/>
      <c r="M25" s="481" t="s">
        <v>114</v>
      </c>
      <c r="N25" s="77"/>
      <c r="O25" s="482" t="str">
        <f>IFERROR(VLOOKUP(K23,【参考】数式用!$A$5:$J$37,MATCH(N25,【参考】数式用!$B$4:$J$4,0)+1,0),"")</f>
        <v/>
      </c>
      <c r="P25" s="77"/>
      <c r="Q25" s="482" t="str">
        <f>IFERROR(VLOOKUP(K23,【参考】数式用!$A$5:$J$37,MATCH(P25,【参考】数式用!$B$4:$J$4,0)+1,0),"")</f>
        <v/>
      </c>
      <c r="R25" s="483" t="s">
        <v>15</v>
      </c>
      <c r="S25" s="484">
        <v>6</v>
      </c>
      <c r="T25" s="485" t="s">
        <v>10</v>
      </c>
      <c r="U25" s="59">
        <v>4</v>
      </c>
      <c r="V25" s="485" t="s">
        <v>38</v>
      </c>
      <c r="W25" s="484">
        <v>6</v>
      </c>
      <c r="X25" s="485" t="s">
        <v>10</v>
      </c>
      <c r="Y25" s="59">
        <v>5</v>
      </c>
      <c r="Z25" s="485" t="s">
        <v>13</v>
      </c>
      <c r="AA25" s="486" t="s">
        <v>20</v>
      </c>
      <c r="AB25" s="487">
        <f t="shared" si="11"/>
        <v>2</v>
      </c>
      <c r="AC25" s="485" t="s">
        <v>33</v>
      </c>
      <c r="AD25" s="488" t="str">
        <f t="shared" ref="AD25" si="32">IFERROR(ROUNDDOWN(ROUND(L23*Q25,0),0)*AB25,"")</f>
        <v/>
      </c>
      <c r="AE25" s="489" t="str">
        <f t="shared" ref="AE25" si="33">IFERROR(ROUNDDOWN(ROUND(L23*(Q25-O25),0),0)*AB25,"")</f>
        <v/>
      </c>
      <c r="AF25" s="490">
        <f t="shared" ref="AF25" si="34">IF(AND(N25="ベア加算なし",P25="ベア加算"),AD25,0)</f>
        <v>0</v>
      </c>
      <c r="AG25" s="382"/>
      <c r="AH25" s="370"/>
      <c r="AI25" s="371"/>
      <c r="AJ25" s="372"/>
      <c r="AK25" s="373"/>
      <c r="AL25" s="374"/>
      <c r="AM25" s="491" t="str">
        <f t="shared" ref="AM25" si="35">IF(AO23="","",IF(OR(N23="",AND(N25="ベア加算なし",P25="ベア加算",AG25=""),AND(OR(P23="処遇加算Ⅰ",P23="処遇加算Ⅱ"),AH23=""),AND(P23="処遇加算Ⅲ",AI23=""),AND(P23="処遇加算Ⅰ",AJ23=""),AND(OR(P24="特定加算Ⅰ",P24="特定加算Ⅱ"),AK24=""),AND(P24="特定加算Ⅰ",AL24="")),"！記入が必要な欄（緑色、水色、黄色のセル）に空欄があります。空欄を埋めてください。",""))</f>
        <v/>
      </c>
      <c r="AO25" s="492" t="str">
        <f>IF(K23&lt;&gt;"","P列・R列に色付け","")</f>
        <v/>
      </c>
      <c r="AP25" s="493"/>
      <c r="AQ25" s="493"/>
      <c r="AW25" s="494"/>
      <c r="AX25" s="453" t="str">
        <f>G23</f>
        <v/>
      </c>
    </row>
    <row r="26" spans="1:50" ht="32.1" customHeight="1">
      <c r="A26" s="1300">
        <v>5</v>
      </c>
      <c r="B26" s="1301" t="str">
        <f>IF(基本情報入力シート!C58="","",基本情報入力シート!C58)</f>
        <v/>
      </c>
      <c r="C26" s="1301"/>
      <c r="D26" s="1301"/>
      <c r="E26" s="1301"/>
      <c r="F26" s="1301"/>
      <c r="G26" s="1290" t="str">
        <f>IF(基本情報入力シート!M58="","",基本情報入力シート!M58)</f>
        <v/>
      </c>
      <c r="H26" s="1290" t="str">
        <f>IF(基本情報入力シート!R58="","",基本情報入力シート!R58)</f>
        <v/>
      </c>
      <c r="I26" s="1290" t="str">
        <f>IF(基本情報入力シート!W58="","",基本情報入力シート!W58)</f>
        <v/>
      </c>
      <c r="J26" s="1290" t="str">
        <f>IF(基本情報入力シート!X58="","",基本情報入力シート!X58)</f>
        <v/>
      </c>
      <c r="K26" s="1290" t="str">
        <f>IF(基本情報入力シート!Y58="","",基本情報入力シート!Y58)</f>
        <v/>
      </c>
      <c r="L26" s="1248" t="str">
        <f>IF(基本情報入力シート!AB58="","",基本情報入力シート!AB58)</f>
        <v/>
      </c>
      <c r="M26" s="457" t="s">
        <v>132</v>
      </c>
      <c r="N26" s="75"/>
      <c r="O26" s="458" t="str">
        <f>IFERROR(VLOOKUP(K26,【参考】数式用!$A$5:$J$37,MATCH(N26,【参考】数式用!$B$4:$J$4,0)+1,0),"")</f>
        <v/>
      </c>
      <c r="P26" s="75"/>
      <c r="Q26" s="458" t="str">
        <f>IFERROR(VLOOKUP(K26,【参考】数式用!$A$5:$J$37,MATCH(P26,【参考】数式用!$B$4:$J$4,0)+1,0),"")</f>
        <v/>
      </c>
      <c r="R26" s="459" t="s">
        <v>15</v>
      </c>
      <c r="S26" s="460">
        <v>6</v>
      </c>
      <c r="T26" s="126" t="s">
        <v>10</v>
      </c>
      <c r="U26" s="39">
        <v>4</v>
      </c>
      <c r="V26" s="126" t="s">
        <v>38</v>
      </c>
      <c r="W26" s="460">
        <v>6</v>
      </c>
      <c r="X26" s="126" t="s">
        <v>10</v>
      </c>
      <c r="Y26" s="39">
        <v>5</v>
      </c>
      <c r="Z26" s="126" t="s">
        <v>13</v>
      </c>
      <c r="AA26" s="461" t="s">
        <v>20</v>
      </c>
      <c r="AB26" s="462">
        <f t="shared" si="11"/>
        <v>2</v>
      </c>
      <c r="AC26" s="126" t="s">
        <v>33</v>
      </c>
      <c r="AD26" s="463" t="str">
        <f t="shared" ref="AD26" si="36">IFERROR(ROUNDDOWN(ROUND(L26*Q26,0),0)*AB26,"")</f>
        <v/>
      </c>
      <c r="AE26" s="464" t="str">
        <f t="shared" ref="AE26:AE89" si="37">IFERROR(ROUNDDOWN(ROUND(L26*(Q26-O26),0),0)*AB26,"")</f>
        <v/>
      </c>
      <c r="AF26" s="465"/>
      <c r="AG26" s="375"/>
      <c r="AH26" s="383"/>
      <c r="AI26" s="384"/>
      <c r="AJ26" s="381"/>
      <c r="AK26" s="361"/>
      <c r="AL26" s="362"/>
      <c r="AM26" s="466" t="str">
        <f t="shared" ref="AM26" si="38">IF(AO26="","",IF(Q26&lt;O26,"！加算の要件上は問題ありませんが、令和６年３月と比較して４・５月に加算率が下がる計画になっています。",""))</f>
        <v/>
      </c>
      <c r="AO26" s="467" t="str">
        <f>IF(K26&lt;&gt;"","P列・R列に色付け","")</f>
        <v/>
      </c>
      <c r="AP26" s="468" t="str">
        <f>IFERROR(VLOOKUP(K26,【参考】数式用!$AH$2:$AI$34,2,FALSE),"")</f>
        <v/>
      </c>
      <c r="AQ26" s="470" t="str">
        <f>P26&amp;P27&amp;P28</f>
        <v/>
      </c>
      <c r="AR26" s="468" t="str">
        <f t="shared" ref="AR26" si="39">IF(AF28&lt;&gt;0,IF(AG28="○","入力済","未入力"),"")</f>
        <v/>
      </c>
      <c r="AS26" s="469" t="str">
        <f>IF(OR(P26="処遇加算Ⅰ",P26="処遇加算Ⅱ"),IF(OR(AH26="○",AH26="令和６年度中に満たす"),"入力済","未入力"),"")</f>
        <v/>
      </c>
      <c r="AT26" s="470" t="str">
        <f>IF(P26="処遇加算Ⅲ",IF(AI26="○","入力済","未入力"),"")</f>
        <v/>
      </c>
      <c r="AU26" s="468" t="str">
        <f>IF(P26="処遇加算Ⅰ",IF(OR(AJ26="○",AJ26="令和６年度中に満たす"),"入力済","未入力"),"")</f>
        <v/>
      </c>
      <c r="AV26" s="468" t="str">
        <f t="shared" ref="AV26" si="40">IF(OR(P27="特定加算Ⅰ",P27="特定加算Ⅱ"),1,"")</f>
        <v/>
      </c>
      <c r="AW26" s="453" t="str">
        <f>IF(P27="特定加算Ⅰ",IF(AL27="","未入力","入力済"),"")</f>
        <v/>
      </c>
      <c r="AX26" s="453" t="str">
        <f>G26</f>
        <v/>
      </c>
    </row>
    <row r="27" spans="1:50" ht="32.1" customHeight="1">
      <c r="A27" s="1274"/>
      <c r="B27" s="1211"/>
      <c r="C27" s="1211"/>
      <c r="D27" s="1211"/>
      <c r="E27" s="1211"/>
      <c r="F27" s="1211"/>
      <c r="G27" s="1214"/>
      <c r="H27" s="1214"/>
      <c r="I27" s="1214"/>
      <c r="J27" s="1214"/>
      <c r="K27" s="1214"/>
      <c r="L27" s="1217"/>
      <c r="M27" s="471" t="s">
        <v>121</v>
      </c>
      <c r="N27" s="76"/>
      <c r="O27" s="472" t="str">
        <f>IFERROR(VLOOKUP(K26,【参考】数式用!$A$5:$J$37,MATCH(N27,【参考】数式用!$B$4:$J$4,0)+1,0),"")</f>
        <v/>
      </c>
      <c r="P27" s="76"/>
      <c r="Q27" s="472" t="str">
        <f>IFERROR(VLOOKUP(K26,【参考】数式用!$A$5:$J$37,MATCH(P27,【参考】数式用!$B$4:$J$4,0)+1,0),"")</f>
        <v/>
      </c>
      <c r="R27" s="97" t="s">
        <v>15</v>
      </c>
      <c r="S27" s="473">
        <v>6</v>
      </c>
      <c r="T27" s="98" t="s">
        <v>10</v>
      </c>
      <c r="U27" s="58">
        <v>4</v>
      </c>
      <c r="V27" s="98" t="s">
        <v>38</v>
      </c>
      <c r="W27" s="473">
        <v>6</v>
      </c>
      <c r="X27" s="98" t="s">
        <v>10</v>
      </c>
      <c r="Y27" s="58">
        <v>5</v>
      </c>
      <c r="Z27" s="98" t="s">
        <v>13</v>
      </c>
      <c r="AA27" s="474" t="s">
        <v>20</v>
      </c>
      <c r="AB27" s="475">
        <f>IF(U27&gt;=1,(W27*12+Y27)-(S27*12+U27)+1,"")</f>
        <v>2</v>
      </c>
      <c r="AC27" s="98" t="s">
        <v>33</v>
      </c>
      <c r="AD27" s="476" t="str">
        <f t="shared" ref="AD27" si="41">IFERROR(ROUNDDOWN(ROUND(L26*Q27,0),0)*AB27,"")</f>
        <v/>
      </c>
      <c r="AE27" s="477" t="str">
        <f t="shared" ref="AE27:AE90" si="42">IFERROR(ROUNDDOWN(ROUND(L26*(Q27-O27),0),0)*AB27,"")</f>
        <v/>
      </c>
      <c r="AF27" s="478"/>
      <c r="AG27" s="363"/>
      <c r="AH27" s="364"/>
      <c r="AI27" s="365"/>
      <c r="AJ27" s="366"/>
      <c r="AK27" s="367"/>
      <c r="AL27" s="368"/>
      <c r="AM27" s="479" t="str">
        <f t="shared" ref="AM27" si="43">IF(AO26="","",IF(OR(Y26=4,Y27=4,Y28=4),"！加算の要件上は問題ありませんが、算定期間の終わりが令和６年５月になっていません。区分変更の場合は、「基本情報入力シート」で同じ事業所を２行に分けて記入してください。",""))</f>
        <v/>
      </c>
      <c r="AN27" s="480"/>
      <c r="AO27" s="467" t="str">
        <f>IF(K26&lt;&gt;"","P列・R列に色付け","")</f>
        <v/>
      </c>
      <c r="AX27" s="453" t="str">
        <f>G26</f>
        <v/>
      </c>
    </row>
    <row r="28" spans="1:50" ht="32.1" customHeight="1" thickBot="1">
      <c r="A28" s="1302"/>
      <c r="B28" s="1292"/>
      <c r="C28" s="1292"/>
      <c r="D28" s="1292"/>
      <c r="E28" s="1292"/>
      <c r="F28" s="1292"/>
      <c r="G28" s="1291"/>
      <c r="H28" s="1291"/>
      <c r="I28" s="1291"/>
      <c r="J28" s="1291"/>
      <c r="K28" s="1291"/>
      <c r="L28" s="1249"/>
      <c r="M28" s="481" t="s">
        <v>114</v>
      </c>
      <c r="N28" s="77"/>
      <c r="O28" s="482" t="str">
        <f>IFERROR(VLOOKUP(K26,【参考】数式用!$A$5:$J$37,MATCH(N28,【参考】数式用!$B$4:$J$4,0)+1,0),"")</f>
        <v/>
      </c>
      <c r="P28" s="77"/>
      <c r="Q28" s="482" t="str">
        <f>IFERROR(VLOOKUP(K26,【参考】数式用!$A$5:$J$37,MATCH(P28,【参考】数式用!$B$4:$J$4,0)+1,0),"")</f>
        <v/>
      </c>
      <c r="R28" s="483" t="s">
        <v>15</v>
      </c>
      <c r="S28" s="484">
        <v>6</v>
      </c>
      <c r="T28" s="485" t="s">
        <v>10</v>
      </c>
      <c r="U28" s="59">
        <v>4</v>
      </c>
      <c r="V28" s="485" t="s">
        <v>38</v>
      </c>
      <c r="W28" s="484">
        <v>6</v>
      </c>
      <c r="X28" s="485" t="s">
        <v>10</v>
      </c>
      <c r="Y28" s="59">
        <v>5</v>
      </c>
      <c r="Z28" s="485" t="s">
        <v>13</v>
      </c>
      <c r="AA28" s="486" t="s">
        <v>20</v>
      </c>
      <c r="AB28" s="487">
        <f t="shared" si="11"/>
        <v>2</v>
      </c>
      <c r="AC28" s="485" t="s">
        <v>33</v>
      </c>
      <c r="AD28" s="488" t="str">
        <f t="shared" ref="AD28" si="44">IFERROR(ROUNDDOWN(ROUND(L26*Q28,0),0)*AB28,"")</f>
        <v/>
      </c>
      <c r="AE28" s="489" t="str">
        <f t="shared" ref="AE28:AE91" si="45">IFERROR(ROUNDDOWN(ROUND(L26*(Q28-O28),0),0)*AB28,"")</f>
        <v/>
      </c>
      <c r="AF28" s="490">
        <f t="shared" ref="AF28" si="46">IF(AND(N28="ベア加算なし",P28="ベア加算"),AD28,0)</f>
        <v>0</v>
      </c>
      <c r="AG28" s="369"/>
      <c r="AH28" s="370"/>
      <c r="AI28" s="371"/>
      <c r="AJ28" s="372"/>
      <c r="AK28" s="373"/>
      <c r="AL28" s="374"/>
      <c r="AM28" s="491" t="str">
        <f t="shared" ref="AM28" si="47">IF(AO26="","",IF(OR(N26="",AND(N28="ベア加算なし",P28="ベア加算",AG28=""),AND(OR(P26="処遇加算Ⅰ",P26="処遇加算Ⅱ"),AH26=""),AND(P26="処遇加算Ⅲ",AI26=""),AND(P26="処遇加算Ⅰ",AJ26=""),AND(OR(P27="特定加算Ⅰ",P27="特定加算Ⅱ"),AK27=""),AND(P27="特定加算Ⅰ",AL27="")),"！記入が必要な欄（緑色、水色、黄色のセル）に空欄があります。空欄を埋めてください。",""))</f>
        <v/>
      </c>
      <c r="AO28" s="492" t="str">
        <f>IF(K26&lt;&gt;"","P列・R列に色付け","")</f>
        <v/>
      </c>
      <c r="AP28" s="493"/>
      <c r="AQ28" s="493"/>
      <c r="AW28" s="494"/>
      <c r="AX28" s="453" t="str">
        <f>G26</f>
        <v/>
      </c>
    </row>
    <row r="29" spans="1:50" ht="32.1" customHeight="1">
      <c r="A29" s="1273">
        <v>6</v>
      </c>
      <c r="B29" s="1210" t="str">
        <f>IF(基本情報入力シート!C59="","",基本情報入力シート!C59)</f>
        <v/>
      </c>
      <c r="C29" s="1210"/>
      <c r="D29" s="1210"/>
      <c r="E29" s="1210"/>
      <c r="F29" s="1210"/>
      <c r="G29" s="1213" t="str">
        <f>IF(基本情報入力シート!M59="","",基本情報入力シート!M59)</f>
        <v/>
      </c>
      <c r="H29" s="1213" t="str">
        <f>IF(基本情報入力シート!R59="","",基本情報入力シート!R59)</f>
        <v/>
      </c>
      <c r="I29" s="1213" t="str">
        <f>IF(基本情報入力シート!W59="","",基本情報入力シート!W59)</f>
        <v/>
      </c>
      <c r="J29" s="1213" t="str">
        <f>IF(基本情報入力シート!X59="","",基本情報入力シート!X59)</f>
        <v/>
      </c>
      <c r="K29" s="1213" t="str">
        <f>IF(基本情報入力シート!Y59="","",基本情報入力シート!Y59)</f>
        <v/>
      </c>
      <c r="L29" s="1216" t="str">
        <f>IF(基本情報入力シート!AB59="","",基本情報入力シート!AB59)</f>
        <v/>
      </c>
      <c r="M29" s="457" t="s">
        <v>132</v>
      </c>
      <c r="N29" s="75"/>
      <c r="O29" s="458" t="str">
        <f>IFERROR(VLOOKUP(K29,【参考】数式用!$A$5:$J$37,MATCH(N29,【参考】数式用!$B$4:$J$4,0)+1,0),"")</f>
        <v/>
      </c>
      <c r="P29" s="75"/>
      <c r="Q29" s="458" t="str">
        <f>IFERROR(VLOOKUP(K29,【参考】数式用!$A$5:$J$37,MATCH(P29,【参考】数式用!$B$4:$J$4,0)+1,0),"")</f>
        <v/>
      </c>
      <c r="R29" s="459" t="s">
        <v>15</v>
      </c>
      <c r="S29" s="460">
        <v>6</v>
      </c>
      <c r="T29" s="126" t="s">
        <v>10</v>
      </c>
      <c r="U29" s="39">
        <v>4</v>
      </c>
      <c r="V29" s="126" t="s">
        <v>38</v>
      </c>
      <c r="W29" s="460">
        <v>6</v>
      </c>
      <c r="X29" s="126" t="s">
        <v>10</v>
      </c>
      <c r="Y29" s="39">
        <v>5</v>
      </c>
      <c r="Z29" s="126" t="s">
        <v>13</v>
      </c>
      <c r="AA29" s="461" t="s">
        <v>20</v>
      </c>
      <c r="AB29" s="462">
        <f t="shared" si="11"/>
        <v>2</v>
      </c>
      <c r="AC29" s="126" t="s">
        <v>33</v>
      </c>
      <c r="AD29" s="463" t="str">
        <f t="shared" ref="AD29" si="48">IFERROR(ROUNDDOWN(ROUND(L29*Q29,0),0)*AB29,"")</f>
        <v/>
      </c>
      <c r="AE29" s="464" t="str">
        <f t="shared" ref="AE29:AE92" si="49">IFERROR(ROUNDDOWN(ROUND(L29*(Q29-O29),0),0)*AB29,"")</f>
        <v/>
      </c>
      <c r="AF29" s="465"/>
      <c r="AG29" s="375"/>
      <c r="AH29" s="383"/>
      <c r="AI29" s="380"/>
      <c r="AJ29" s="381"/>
      <c r="AK29" s="361"/>
      <c r="AL29" s="362"/>
      <c r="AM29" s="466" t="str">
        <f t="shared" ref="AM29" si="50">IF(AO29="","",IF(Q29&lt;O29,"！加算の要件上は問題ありませんが、令和６年３月と比較して４・５月に加算率が下がる計画になっています。",""))</f>
        <v/>
      </c>
      <c r="AO29" s="467" t="str">
        <f>IF(K29&lt;&gt;"","P列・R列に色付け","")</f>
        <v/>
      </c>
      <c r="AP29" s="468" t="str">
        <f>IFERROR(VLOOKUP(K29,【参考】数式用!$AH$2:$AI$34,2,FALSE),"")</f>
        <v/>
      </c>
      <c r="AQ29" s="470" t="str">
        <f>P29&amp;P30&amp;P31</f>
        <v/>
      </c>
      <c r="AR29" s="468" t="str">
        <f t="shared" ref="AR29" si="51">IF(AF31&lt;&gt;0,IF(AG31="○","入力済","未入力"),"")</f>
        <v/>
      </c>
      <c r="AS29" s="469" t="str">
        <f>IF(OR(P29="処遇加算Ⅰ",P29="処遇加算Ⅱ"),IF(OR(AH29="○",AH29="令和６年度中に満たす"),"入力済","未入力"),"")</f>
        <v/>
      </c>
      <c r="AT29" s="470" t="str">
        <f>IF(P29="処遇加算Ⅲ",IF(AI29="○","入力済","未入力"),"")</f>
        <v/>
      </c>
      <c r="AU29" s="468" t="str">
        <f>IF(P29="処遇加算Ⅰ",IF(OR(AJ29="○",AJ29="令和６年度中に満たす"),"入力済","未入力"),"")</f>
        <v/>
      </c>
      <c r="AV29" s="468" t="str">
        <f t="shared" ref="AV29" si="52">IF(OR(P30="特定加算Ⅰ",P30="特定加算Ⅱ"),1,"")</f>
        <v/>
      </c>
      <c r="AW29" s="453" t="str">
        <f>IF(P30="特定加算Ⅰ",IF(AL30="","未入力","入力済"),"")</f>
        <v/>
      </c>
      <c r="AX29" s="453" t="str">
        <f>G29</f>
        <v/>
      </c>
    </row>
    <row r="30" spans="1:50" ht="32.1" customHeight="1">
      <c r="A30" s="1274"/>
      <c r="B30" s="1211"/>
      <c r="C30" s="1211"/>
      <c r="D30" s="1211"/>
      <c r="E30" s="1211"/>
      <c r="F30" s="1211"/>
      <c r="G30" s="1214"/>
      <c r="H30" s="1214"/>
      <c r="I30" s="1214"/>
      <c r="J30" s="1214"/>
      <c r="K30" s="1214"/>
      <c r="L30" s="1217"/>
      <c r="M30" s="471" t="s">
        <v>121</v>
      </c>
      <c r="N30" s="76"/>
      <c r="O30" s="472" t="str">
        <f>IFERROR(VLOOKUP(K29,【参考】数式用!$A$5:$J$37,MATCH(N30,【参考】数式用!$B$4:$J$4,0)+1,0),"")</f>
        <v/>
      </c>
      <c r="P30" s="76"/>
      <c r="Q30" s="472" t="str">
        <f>IFERROR(VLOOKUP(K29,【参考】数式用!$A$5:$J$37,MATCH(P30,【参考】数式用!$B$4:$J$4,0)+1,0),"")</f>
        <v/>
      </c>
      <c r="R30" s="97" t="s">
        <v>15</v>
      </c>
      <c r="S30" s="473">
        <v>6</v>
      </c>
      <c r="T30" s="98" t="s">
        <v>10</v>
      </c>
      <c r="U30" s="58">
        <v>4</v>
      </c>
      <c r="V30" s="98" t="s">
        <v>38</v>
      </c>
      <c r="W30" s="473">
        <v>6</v>
      </c>
      <c r="X30" s="98" t="s">
        <v>10</v>
      </c>
      <c r="Y30" s="58">
        <v>5</v>
      </c>
      <c r="Z30" s="98" t="s">
        <v>13</v>
      </c>
      <c r="AA30" s="474" t="s">
        <v>20</v>
      </c>
      <c r="AB30" s="475">
        <f t="shared" si="11"/>
        <v>2</v>
      </c>
      <c r="AC30" s="98" t="s">
        <v>33</v>
      </c>
      <c r="AD30" s="476" t="str">
        <f t="shared" ref="AD30" si="53">IFERROR(ROUNDDOWN(ROUND(L29*Q30,0),0)*AB30,"")</f>
        <v/>
      </c>
      <c r="AE30" s="477" t="str">
        <f t="shared" ref="AE30:AE93" si="54">IFERROR(ROUNDDOWN(ROUND(L29*(Q30-O30),0),0)*AB30,"")</f>
        <v/>
      </c>
      <c r="AF30" s="478"/>
      <c r="AG30" s="363"/>
      <c r="AH30" s="364"/>
      <c r="AI30" s="365"/>
      <c r="AJ30" s="366"/>
      <c r="AK30" s="367"/>
      <c r="AL30" s="368"/>
      <c r="AM30" s="479" t="str">
        <f t="shared" ref="AM30" si="55">IF(AO29="","",IF(OR(Y29=4,Y30=4,Y31=4),"！加算の要件上は問題ありませんが、算定期間の終わりが令和６年５月になっていません。区分変更の場合は、「基本情報入力シート」で同じ事業所を２行に分けて記入してください。",""))</f>
        <v/>
      </c>
      <c r="AN30" s="480"/>
      <c r="AO30" s="467" t="str">
        <f>IF(K29&lt;&gt;"","P列・R列に色付け","")</f>
        <v/>
      </c>
      <c r="AX30" s="453" t="str">
        <f>G29</f>
        <v/>
      </c>
    </row>
    <row r="31" spans="1:50" ht="32.1" customHeight="1" thickBot="1">
      <c r="A31" s="1275"/>
      <c r="B31" s="1212"/>
      <c r="C31" s="1212"/>
      <c r="D31" s="1212"/>
      <c r="E31" s="1212"/>
      <c r="F31" s="1212"/>
      <c r="G31" s="1215"/>
      <c r="H31" s="1215"/>
      <c r="I31" s="1215"/>
      <c r="J31" s="1215"/>
      <c r="K31" s="1215"/>
      <c r="L31" s="1218"/>
      <c r="M31" s="495" t="s">
        <v>114</v>
      </c>
      <c r="N31" s="79"/>
      <c r="O31" s="482" t="str">
        <f>IFERROR(VLOOKUP(K29,【参考】数式用!$A$5:$J$37,MATCH(N31,【参考】数式用!$B$4:$J$4,0)+1,0),"")</f>
        <v/>
      </c>
      <c r="P31" s="79"/>
      <c r="Q31" s="482" t="str">
        <f>IFERROR(VLOOKUP(K29,【参考】数式用!$A$5:$J$37,MATCH(P31,【参考】数式用!$B$4:$J$4,0)+1,0),"")</f>
        <v/>
      </c>
      <c r="R31" s="500" t="s">
        <v>15</v>
      </c>
      <c r="S31" s="501">
        <v>6</v>
      </c>
      <c r="T31" s="135" t="s">
        <v>10</v>
      </c>
      <c r="U31" s="69">
        <v>4</v>
      </c>
      <c r="V31" s="135" t="s">
        <v>38</v>
      </c>
      <c r="W31" s="501">
        <v>6</v>
      </c>
      <c r="X31" s="135" t="s">
        <v>10</v>
      </c>
      <c r="Y31" s="69">
        <v>5</v>
      </c>
      <c r="Z31" s="135" t="s">
        <v>13</v>
      </c>
      <c r="AA31" s="502" t="s">
        <v>20</v>
      </c>
      <c r="AB31" s="503">
        <f t="shared" si="11"/>
        <v>2</v>
      </c>
      <c r="AC31" s="135" t="s">
        <v>33</v>
      </c>
      <c r="AD31" s="488" t="str">
        <f t="shared" ref="AD31" si="56">IFERROR(ROUNDDOWN(ROUND(L29*Q31,0),0)*AB31,"")</f>
        <v/>
      </c>
      <c r="AE31" s="489" t="str">
        <f t="shared" ref="AE31:AE94" si="57">IFERROR(ROUNDDOWN(ROUND(L29*(Q31-O31),0),0)*AB31,"")</f>
        <v/>
      </c>
      <c r="AF31" s="490">
        <f t="shared" ref="AF31" si="58">IF(AND(N31="ベア加算なし",P31="ベア加算"),AD31,0)</f>
        <v>0</v>
      </c>
      <c r="AG31" s="369"/>
      <c r="AH31" s="370"/>
      <c r="AI31" s="371"/>
      <c r="AJ31" s="372"/>
      <c r="AK31" s="373"/>
      <c r="AL31" s="374"/>
      <c r="AM31" s="491" t="str">
        <f t="shared" ref="AM31" si="59">IF(AO29="","",IF(OR(N29="",AND(N31="ベア加算なし",P31="ベア加算",AG31=""),AND(OR(P29="処遇加算Ⅰ",P29="処遇加算Ⅱ"),AH29=""),AND(P29="処遇加算Ⅲ",AI29=""),AND(P29="処遇加算Ⅰ",AJ29=""),AND(OR(P30="特定加算Ⅰ",P30="特定加算Ⅱ"),AK30=""),AND(P30="特定加算Ⅰ",AL30="")),"！記入が必要な欄（緑色、水色、黄色のセル）に空欄があります。空欄を埋めてください。",""))</f>
        <v/>
      </c>
      <c r="AO31" s="492" t="str">
        <f>IF(K29&lt;&gt;"","P列・R列に色付け","")</f>
        <v/>
      </c>
      <c r="AP31" s="493"/>
      <c r="AQ31" s="493"/>
      <c r="AW31" s="494"/>
      <c r="AX31" s="453" t="str">
        <f>G29</f>
        <v/>
      </c>
    </row>
    <row r="32" spans="1:50" ht="32.1" customHeight="1">
      <c r="A32" s="1273">
        <v>7</v>
      </c>
      <c r="B32" s="1210" t="str">
        <f>IF(基本情報入力シート!C60="","",基本情報入力シート!C60)</f>
        <v/>
      </c>
      <c r="C32" s="1210"/>
      <c r="D32" s="1210"/>
      <c r="E32" s="1210"/>
      <c r="F32" s="1210"/>
      <c r="G32" s="1213" t="str">
        <f>IF(基本情報入力シート!M60="","",基本情報入力シート!M60)</f>
        <v/>
      </c>
      <c r="H32" s="1213" t="str">
        <f>IF(基本情報入力シート!R60="","",基本情報入力シート!R60)</f>
        <v/>
      </c>
      <c r="I32" s="1213" t="str">
        <f>IF(基本情報入力シート!W60="","",基本情報入力シート!W60)</f>
        <v/>
      </c>
      <c r="J32" s="1213" t="str">
        <f>IF(基本情報入力シート!X60="","",基本情報入力シート!X60)</f>
        <v/>
      </c>
      <c r="K32" s="1213" t="str">
        <f>IF(基本情報入力シート!Y60="","",基本情報入力シート!Y60)</f>
        <v/>
      </c>
      <c r="L32" s="1216" t="str">
        <f>IF(基本情報入力シート!AB60="","",基本情報入力シート!AB60)</f>
        <v/>
      </c>
      <c r="M32" s="457" t="s">
        <v>132</v>
      </c>
      <c r="N32" s="75"/>
      <c r="O32" s="458" t="str">
        <f>IFERROR(VLOOKUP(K32,【参考】数式用!$A$5:$J$37,MATCH(N32,【参考】数式用!$B$4:$J$4,0)+1,0),"")</f>
        <v/>
      </c>
      <c r="P32" s="75"/>
      <c r="Q32" s="458" t="str">
        <f>IFERROR(VLOOKUP(K32,【参考】数式用!$A$5:$J$37,MATCH(P32,【参考】数式用!$B$4:$J$4,0)+1,0),"")</f>
        <v/>
      </c>
      <c r="R32" s="459" t="s">
        <v>15</v>
      </c>
      <c r="S32" s="460">
        <v>6</v>
      </c>
      <c r="T32" s="126" t="s">
        <v>10</v>
      </c>
      <c r="U32" s="39">
        <v>4</v>
      </c>
      <c r="V32" s="126" t="s">
        <v>38</v>
      </c>
      <c r="W32" s="460">
        <v>6</v>
      </c>
      <c r="X32" s="126" t="s">
        <v>10</v>
      </c>
      <c r="Y32" s="39">
        <v>5</v>
      </c>
      <c r="Z32" s="126" t="s">
        <v>13</v>
      </c>
      <c r="AA32" s="461" t="s">
        <v>20</v>
      </c>
      <c r="AB32" s="462">
        <f t="shared" si="11"/>
        <v>2</v>
      </c>
      <c r="AC32" s="126" t="s">
        <v>33</v>
      </c>
      <c r="AD32" s="463" t="str">
        <f t="shared" ref="AD32" si="60">IFERROR(ROUNDDOWN(ROUND(L32*Q32,0),0)*AB32,"")</f>
        <v/>
      </c>
      <c r="AE32" s="464" t="str">
        <f t="shared" ref="AE32" si="61">IFERROR(ROUNDDOWN(ROUND(L32*(Q32-O32),0),0)*AB32,"")</f>
        <v/>
      </c>
      <c r="AF32" s="465"/>
      <c r="AG32" s="375"/>
      <c r="AH32" s="383"/>
      <c r="AI32" s="380"/>
      <c r="AJ32" s="381"/>
      <c r="AK32" s="361"/>
      <c r="AL32" s="362"/>
      <c r="AM32" s="466" t="str">
        <f t="shared" ref="AM32" si="62">IF(AO32="","",IF(Q32&lt;O32,"！加算の要件上は問題ありませんが、令和６年３月と比較して４・５月に加算率が下がる計画になっています。",""))</f>
        <v/>
      </c>
      <c r="AO32" s="467" t="str">
        <f>IF(K32&lt;&gt;"","P列・R列に色付け","")</f>
        <v/>
      </c>
      <c r="AP32" s="468" t="str">
        <f>IFERROR(VLOOKUP(K32,【参考】数式用!$AH$2:$AI$34,2,FALSE),"")</f>
        <v/>
      </c>
      <c r="AQ32" s="470" t="str">
        <f>P32&amp;P33&amp;P34</f>
        <v/>
      </c>
      <c r="AR32" s="468" t="str">
        <f t="shared" ref="AR32" si="63">IF(AF34&lt;&gt;0,IF(AG34="○","入力済","未入力"),"")</f>
        <v/>
      </c>
      <c r="AS32" s="469" t="str">
        <f>IF(OR(P32="処遇加算Ⅰ",P32="処遇加算Ⅱ"),IF(OR(AH32="○",AH32="令和６年度中に満たす"),"入力済","未入力"),"")</f>
        <v/>
      </c>
      <c r="AT32" s="470" t="str">
        <f>IF(P32="処遇加算Ⅲ",IF(AI32="○","入力済","未入力"),"")</f>
        <v/>
      </c>
      <c r="AU32" s="468" t="str">
        <f>IF(P32="処遇加算Ⅰ",IF(OR(AJ32="○",AJ32="令和６年度中に満たす"),"入力済","未入力"),"")</f>
        <v/>
      </c>
      <c r="AV32" s="468" t="str">
        <f t="shared" ref="AV32" si="64">IF(OR(P33="特定加算Ⅰ",P33="特定加算Ⅱ"),1,"")</f>
        <v/>
      </c>
      <c r="AW32" s="453" t="str">
        <f>IF(P33="特定加算Ⅰ",IF(AL33="","未入力","入力済"),"")</f>
        <v/>
      </c>
      <c r="AX32" s="453" t="str">
        <f>G32</f>
        <v/>
      </c>
    </row>
    <row r="33" spans="1:50" ht="32.1" customHeight="1">
      <c r="A33" s="1274"/>
      <c r="B33" s="1211"/>
      <c r="C33" s="1211"/>
      <c r="D33" s="1211"/>
      <c r="E33" s="1211"/>
      <c r="F33" s="1211"/>
      <c r="G33" s="1214"/>
      <c r="H33" s="1214"/>
      <c r="I33" s="1214"/>
      <c r="J33" s="1214"/>
      <c r="K33" s="1214"/>
      <c r="L33" s="1217"/>
      <c r="M33" s="471" t="s">
        <v>121</v>
      </c>
      <c r="N33" s="76"/>
      <c r="O33" s="472" t="str">
        <f>IFERROR(VLOOKUP(K32,【参考】数式用!$A$5:$J$37,MATCH(N33,【参考】数式用!$B$4:$J$4,0)+1,0),"")</f>
        <v/>
      </c>
      <c r="P33" s="76"/>
      <c r="Q33" s="472" t="str">
        <f>IFERROR(VLOOKUP(K32,【参考】数式用!$A$5:$J$37,MATCH(P33,【参考】数式用!$B$4:$J$4,0)+1,0),"")</f>
        <v/>
      </c>
      <c r="R33" s="97" t="s">
        <v>15</v>
      </c>
      <c r="S33" s="473">
        <v>6</v>
      </c>
      <c r="T33" s="98" t="s">
        <v>10</v>
      </c>
      <c r="U33" s="58">
        <v>4</v>
      </c>
      <c r="V33" s="98" t="s">
        <v>38</v>
      </c>
      <c r="W33" s="473">
        <v>6</v>
      </c>
      <c r="X33" s="98" t="s">
        <v>10</v>
      </c>
      <c r="Y33" s="58">
        <v>5</v>
      </c>
      <c r="Z33" s="98" t="s">
        <v>13</v>
      </c>
      <c r="AA33" s="474" t="s">
        <v>20</v>
      </c>
      <c r="AB33" s="475">
        <f t="shared" si="11"/>
        <v>2</v>
      </c>
      <c r="AC33" s="98" t="s">
        <v>33</v>
      </c>
      <c r="AD33" s="476" t="str">
        <f t="shared" ref="AD33" si="65">IFERROR(ROUNDDOWN(ROUND(L32*Q33,0),0)*AB33,"")</f>
        <v/>
      </c>
      <c r="AE33" s="477" t="str">
        <f t="shared" ref="AE33" si="66">IFERROR(ROUNDDOWN(ROUND(L32*(Q33-O33),0),0)*AB33,"")</f>
        <v/>
      </c>
      <c r="AF33" s="478"/>
      <c r="AG33" s="363"/>
      <c r="AH33" s="364"/>
      <c r="AI33" s="365"/>
      <c r="AJ33" s="366"/>
      <c r="AK33" s="367"/>
      <c r="AL33" s="368"/>
      <c r="AM33" s="479" t="str">
        <f t="shared" ref="AM33" si="67">IF(AO32="","",IF(OR(Y32=4,Y33=4,Y34=4),"！加算の要件上は問題ありませんが、算定期間の終わりが令和６年５月になっていません。区分変更の場合は、「基本情報入力シート」で同じ事業所を２行に分けて記入してください。",""))</f>
        <v/>
      </c>
      <c r="AN33" s="480"/>
      <c r="AO33" s="467" t="str">
        <f>IF(K32&lt;&gt;"","P列・R列に色付け","")</f>
        <v/>
      </c>
      <c r="AX33" s="453" t="str">
        <f>G32</f>
        <v/>
      </c>
    </row>
    <row r="34" spans="1:50" ht="32.1" customHeight="1" thickBot="1">
      <c r="A34" s="1275"/>
      <c r="B34" s="1212"/>
      <c r="C34" s="1212"/>
      <c r="D34" s="1212"/>
      <c r="E34" s="1212"/>
      <c r="F34" s="1212"/>
      <c r="G34" s="1215"/>
      <c r="H34" s="1215"/>
      <c r="I34" s="1215"/>
      <c r="J34" s="1215"/>
      <c r="K34" s="1215"/>
      <c r="L34" s="1218"/>
      <c r="M34" s="481" t="s">
        <v>114</v>
      </c>
      <c r="N34" s="79"/>
      <c r="O34" s="482" t="str">
        <f>IFERROR(VLOOKUP(K32,【参考】数式用!$A$5:$J$37,MATCH(N34,【参考】数式用!$B$4:$J$4,0)+1,0),"")</f>
        <v/>
      </c>
      <c r="P34" s="77"/>
      <c r="Q34" s="482" t="str">
        <f>IFERROR(VLOOKUP(K32,【参考】数式用!$A$5:$J$37,MATCH(P34,【参考】数式用!$B$4:$J$4,0)+1,0),"")</f>
        <v/>
      </c>
      <c r="R34" s="483" t="s">
        <v>15</v>
      </c>
      <c r="S34" s="484">
        <v>6</v>
      </c>
      <c r="T34" s="485" t="s">
        <v>10</v>
      </c>
      <c r="U34" s="59">
        <v>4</v>
      </c>
      <c r="V34" s="485" t="s">
        <v>38</v>
      </c>
      <c r="W34" s="484">
        <v>6</v>
      </c>
      <c r="X34" s="485" t="s">
        <v>10</v>
      </c>
      <c r="Y34" s="59">
        <v>5</v>
      </c>
      <c r="Z34" s="485" t="s">
        <v>13</v>
      </c>
      <c r="AA34" s="486" t="s">
        <v>20</v>
      </c>
      <c r="AB34" s="487">
        <f t="shared" si="11"/>
        <v>2</v>
      </c>
      <c r="AC34" s="485" t="s">
        <v>33</v>
      </c>
      <c r="AD34" s="488" t="str">
        <f t="shared" ref="AD34" si="68">IFERROR(ROUNDDOWN(ROUND(L32*Q34,0),0)*AB34,"")</f>
        <v/>
      </c>
      <c r="AE34" s="489" t="str">
        <f t="shared" ref="AE34" si="69">IFERROR(ROUNDDOWN(ROUND(L32*(Q34-O34),0),0)*AB34,"")</f>
        <v/>
      </c>
      <c r="AF34" s="490">
        <f t="shared" ref="AF34" si="70">IF(AND(N34="ベア加算なし",P34="ベア加算"),AD34,0)</f>
        <v>0</v>
      </c>
      <c r="AG34" s="369"/>
      <c r="AH34" s="370"/>
      <c r="AI34" s="371"/>
      <c r="AJ34" s="372"/>
      <c r="AK34" s="373"/>
      <c r="AL34" s="374"/>
      <c r="AM34" s="491" t="str">
        <f t="shared" ref="AM34" si="71">IF(AO32="","",IF(OR(N32="",AND(N34="ベア加算なし",P34="ベア加算",AG34=""),AND(OR(P32="処遇加算Ⅰ",P32="処遇加算Ⅱ"),AH32=""),AND(P32="処遇加算Ⅲ",AI32=""),AND(P32="処遇加算Ⅰ",AJ32=""),AND(OR(P33="特定加算Ⅰ",P33="特定加算Ⅱ"),AK33=""),AND(P33="特定加算Ⅰ",AL33="")),"！記入が必要な欄（緑色、水色、黄色のセル）に空欄があります。空欄を埋めてください。",""))</f>
        <v/>
      </c>
      <c r="AO34" s="492" t="str">
        <f>IF(K32&lt;&gt;"","P列・R列に色付け","")</f>
        <v/>
      </c>
      <c r="AP34" s="493"/>
      <c r="AQ34" s="493"/>
      <c r="AW34" s="494"/>
      <c r="AX34" s="453" t="str">
        <f>G32</f>
        <v/>
      </c>
    </row>
    <row r="35" spans="1:50" ht="32.1" customHeight="1">
      <c r="A35" s="1273">
        <v>8</v>
      </c>
      <c r="B35" s="1210" t="str">
        <f>IF(基本情報入力シート!C61="","",基本情報入力シート!C61)</f>
        <v/>
      </c>
      <c r="C35" s="1210"/>
      <c r="D35" s="1210"/>
      <c r="E35" s="1210"/>
      <c r="F35" s="1210"/>
      <c r="G35" s="1213" t="str">
        <f>IF(基本情報入力シート!M61="","",基本情報入力シート!M61)</f>
        <v/>
      </c>
      <c r="H35" s="1213" t="str">
        <f>IF(基本情報入力シート!R61="","",基本情報入力シート!R61)</f>
        <v/>
      </c>
      <c r="I35" s="1213" t="str">
        <f>IF(基本情報入力シート!W61="","",基本情報入力シート!W61)</f>
        <v/>
      </c>
      <c r="J35" s="1213" t="str">
        <f>IF(基本情報入力シート!X61="","",基本情報入力シート!X61)</f>
        <v/>
      </c>
      <c r="K35" s="1213" t="str">
        <f>IF(基本情報入力シート!Y61="","",基本情報入力シート!Y61)</f>
        <v/>
      </c>
      <c r="L35" s="1216" t="str">
        <f>IF(基本情報入力シート!AB61="","",基本情報入力シート!AB61)</f>
        <v/>
      </c>
      <c r="M35" s="457" t="s">
        <v>132</v>
      </c>
      <c r="N35" s="75"/>
      <c r="O35" s="458" t="str">
        <f>IFERROR(VLOOKUP(K35,【参考】数式用!$A$5:$J$37,MATCH(N35,【参考】数式用!$B$4:$J$4,0)+1,0),"")</f>
        <v/>
      </c>
      <c r="P35" s="75"/>
      <c r="Q35" s="458" t="str">
        <f>IFERROR(VLOOKUP(K35,【参考】数式用!$A$5:$J$37,MATCH(P35,【参考】数式用!$B$4:$J$4,0)+1,0),"")</f>
        <v/>
      </c>
      <c r="R35" s="459" t="s">
        <v>15</v>
      </c>
      <c r="S35" s="460">
        <v>6</v>
      </c>
      <c r="T35" s="126" t="s">
        <v>10</v>
      </c>
      <c r="U35" s="39">
        <v>4</v>
      </c>
      <c r="V35" s="126" t="s">
        <v>38</v>
      </c>
      <c r="W35" s="460">
        <v>6</v>
      </c>
      <c r="X35" s="126" t="s">
        <v>10</v>
      </c>
      <c r="Y35" s="39">
        <v>5</v>
      </c>
      <c r="Z35" s="126" t="s">
        <v>13</v>
      </c>
      <c r="AA35" s="461" t="s">
        <v>20</v>
      </c>
      <c r="AB35" s="462">
        <f t="shared" ref="AB35:AB46" si="72">IF(U35&gt;=1,(W35*12+Y35)-(S35*12+U35)+1,"")</f>
        <v>2</v>
      </c>
      <c r="AC35" s="126" t="s">
        <v>33</v>
      </c>
      <c r="AD35" s="463" t="str">
        <f t="shared" ref="AD35" si="73">IFERROR(ROUNDDOWN(ROUND(L35*Q35,0),0)*AB35,"")</f>
        <v/>
      </c>
      <c r="AE35" s="464" t="str">
        <f t="shared" si="37"/>
        <v/>
      </c>
      <c r="AF35" s="465"/>
      <c r="AG35" s="375"/>
      <c r="AH35" s="383"/>
      <c r="AI35" s="380"/>
      <c r="AJ35" s="381"/>
      <c r="AK35" s="361"/>
      <c r="AL35" s="362"/>
      <c r="AM35" s="466" t="str">
        <f t="shared" ref="AM35" si="74">IF(AO35="","",IF(Q35&lt;O35,"！加算の要件上は問題ありませんが、令和６年３月と比較して４・５月に加算率が下がる計画になっています。",""))</f>
        <v/>
      </c>
      <c r="AO35" s="467" t="str">
        <f>IF(K35&lt;&gt;"","P列・R列に色付け","")</f>
        <v/>
      </c>
      <c r="AP35" s="468" t="str">
        <f>IFERROR(VLOOKUP(K35,【参考】数式用!$AH$2:$AI$34,2,FALSE),"")</f>
        <v/>
      </c>
      <c r="AQ35" s="470" t="str">
        <f>P35&amp;P36&amp;P37</f>
        <v/>
      </c>
      <c r="AR35" s="468" t="str">
        <f t="shared" ref="AR35" si="75">IF(AF37&lt;&gt;0,IF(AG37="○","入力済","未入力"),"")</f>
        <v/>
      </c>
      <c r="AS35" s="469" t="str">
        <f>IF(OR(P35="処遇加算Ⅰ",P35="処遇加算Ⅱ"),IF(OR(AH35="○",AH35="令和６年度中に満たす"),"入力済","未入力"),"")</f>
        <v/>
      </c>
      <c r="AT35" s="470" t="str">
        <f>IF(P35="処遇加算Ⅲ",IF(AI35="○","入力済","未入力"),"")</f>
        <v/>
      </c>
      <c r="AU35" s="468" t="str">
        <f>IF(P35="処遇加算Ⅰ",IF(OR(AJ35="○",AJ35="令和６年度中に満たす"),"入力済","未入力"),"")</f>
        <v/>
      </c>
      <c r="AV35" s="468" t="str">
        <f t="shared" ref="AV35" si="76">IF(OR(P36="特定加算Ⅰ",P36="特定加算Ⅱ"),1,"")</f>
        <v/>
      </c>
      <c r="AW35" s="453" t="str">
        <f>IF(P36="特定加算Ⅰ",IF(AL36="","未入力","入力済"),"")</f>
        <v/>
      </c>
      <c r="AX35" s="453" t="str">
        <f>G35</f>
        <v/>
      </c>
    </row>
    <row r="36" spans="1:50" ht="32.1" customHeight="1">
      <c r="A36" s="1274"/>
      <c r="B36" s="1211"/>
      <c r="C36" s="1211"/>
      <c r="D36" s="1211"/>
      <c r="E36" s="1211"/>
      <c r="F36" s="1211"/>
      <c r="G36" s="1214"/>
      <c r="H36" s="1214"/>
      <c r="I36" s="1214"/>
      <c r="J36" s="1214"/>
      <c r="K36" s="1214"/>
      <c r="L36" s="1217"/>
      <c r="M36" s="471" t="s">
        <v>121</v>
      </c>
      <c r="N36" s="76"/>
      <c r="O36" s="472" t="str">
        <f>IFERROR(VLOOKUP(K35,【参考】数式用!$A$5:$J$37,MATCH(N36,【参考】数式用!$B$4:$J$4,0)+1,0),"")</f>
        <v/>
      </c>
      <c r="P36" s="76"/>
      <c r="Q36" s="472" t="str">
        <f>IFERROR(VLOOKUP(K35,【参考】数式用!$A$5:$J$37,MATCH(P36,【参考】数式用!$B$4:$J$4,0)+1,0),"")</f>
        <v/>
      </c>
      <c r="R36" s="97" t="s">
        <v>15</v>
      </c>
      <c r="S36" s="473">
        <v>6</v>
      </c>
      <c r="T36" s="98" t="s">
        <v>10</v>
      </c>
      <c r="U36" s="58">
        <v>4</v>
      </c>
      <c r="V36" s="98" t="s">
        <v>38</v>
      </c>
      <c r="W36" s="473">
        <v>6</v>
      </c>
      <c r="X36" s="98" t="s">
        <v>10</v>
      </c>
      <c r="Y36" s="58">
        <v>5</v>
      </c>
      <c r="Z36" s="98" t="s">
        <v>13</v>
      </c>
      <c r="AA36" s="474" t="s">
        <v>20</v>
      </c>
      <c r="AB36" s="475">
        <f t="shared" si="72"/>
        <v>2</v>
      </c>
      <c r="AC36" s="98" t="s">
        <v>33</v>
      </c>
      <c r="AD36" s="476" t="str">
        <f t="shared" ref="AD36" si="77">IFERROR(ROUNDDOWN(ROUND(L35*Q36,0),0)*AB36,"")</f>
        <v/>
      </c>
      <c r="AE36" s="477" t="str">
        <f t="shared" si="42"/>
        <v/>
      </c>
      <c r="AF36" s="478"/>
      <c r="AG36" s="363"/>
      <c r="AH36" s="364"/>
      <c r="AI36" s="365"/>
      <c r="AJ36" s="366"/>
      <c r="AK36" s="367"/>
      <c r="AL36" s="368"/>
      <c r="AM36" s="479" t="str">
        <f t="shared" ref="AM36" si="78">IF(AO35="","",IF(OR(Y35=4,Y36=4,Y37=4),"！加算の要件上は問題ありませんが、算定期間の終わりが令和６年５月になっていません。区分変更の場合は、「基本情報入力シート」で同じ事業所を２行に分けて記入してください。",""))</f>
        <v/>
      </c>
      <c r="AN36" s="480"/>
      <c r="AO36" s="467" t="str">
        <f>IF(K35&lt;&gt;"","P列・R列に色付け","")</f>
        <v/>
      </c>
      <c r="AX36" s="453" t="str">
        <f>G35</f>
        <v/>
      </c>
    </row>
    <row r="37" spans="1:50" ht="32.1" customHeight="1" thickBot="1">
      <c r="A37" s="1275"/>
      <c r="B37" s="1212"/>
      <c r="C37" s="1276"/>
      <c r="D37" s="1212"/>
      <c r="E37" s="1212"/>
      <c r="F37" s="1212"/>
      <c r="G37" s="1215"/>
      <c r="H37" s="1215"/>
      <c r="I37" s="1215"/>
      <c r="J37" s="1215"/>
      <c r="K37" s="1215"/>
      <c r="L37" s="1218"/>
      <c r="M37" s="481" t="s">
        <v>114</v>
      </c>
      <c r="N37" s="79"/>
      <c r="O37" s="482" t="str">
        <f>IFERROR(VLOOKUP(K35,【参考】数式用!$A$5:$J$37,MATCH(N37,【参考】数式用!$B$4:$J$4,0)+1,0),"")</f>
        <v/>
      </c>
      <c r="P37" s="77"/>
      <c r="Q37" s="482" t="str">
        <f>IFERROR(VLOOKUP(K35,【参考】数式用!$A$5:$J$37,MATCH(P37,【参考】数式用!$B$4:$J$4,0)+1,0),"")</f>
        <v/>
      </c>
      <c r="R37" s="483" t="s">
        <v>15</v>
      </c>
      <c r="S37" s="484">
        <v>6</v>
      </c>
      <c r="T37" s="485" t="s">
        <v>10</v>
      </c>
      <c r="U37" s="59">
        <v>4</v>
      </c>
      <c r="V37" s="485" t="s">
        <v>38</v>
      </c>
      <c r="W37" s="484">
        <v>6</v>
      </c>
      <c r="X37" s="485" t="s">
        <v>10</v>
      </c>
      <c r="Y37" s="59">
        <v>5</v>
      </c>
      <c r="Z37" s="485" t="s">
        <v>13</v>
      </c>
      <c r="AA37" s="486" t="s">
        <v>20</v>
      </c>
      <c r="AB37" s="487">
        <f t="shared" si="72"/>
        <v>2</v>
      </c>
      <c r="AC37" s="485" t="s">
        <v>33</v>
      </c>
      <c r="AD37" s="488" t="str">
        <f t="shared" ref="AD37" si="79">IFERROR(ROUNDDOWN(ROUND(L35*Q37,0),0)*AB37,"")</f>
        <v/>
      </c>
      <c r="AE37" s="489" t="str">
        <f t="shared" si="45"/>
        <v/>
      </c>
      <c r="AF37" s="490">
        <f t="shared" ref="AF37" si="80">IF(AND(N37="ベア加算なし",P37="ベア加算"),AD37,0)</f>
        <v>0</v>
      </c>
      <c r="AG37" s="369"/>
      <c r="AH37" s="370"/>
      <c r="AI37" s="371"/>
      <c r="AJ37" s="372"/>
      <c r="AK37" s="373"/>
      <c r="AL37" s="374"/>
      <c r="AM37" s="491" t="str">
        <f t="shared" ref="AM37" si="81">IF(AO35="","",IF(OR(N35="",AND(N37="ベア加算なし",P37="ベア加算",AG37=""),AND(OR(P35="処遇加算Ⅰ",P35="処遇加算Ⅱ"),AH35=""),AND(P35="処遇加算Ⅲ",AI35=""),AND(P35="処遇加算Ⅰ",AJ35=""),AND(OR(P36="特定加算Ⅰ",P36="特定加算Ⅱ"),AK36=""),AND(P36="特定加算Ⅰ",AL36="")),"！記入が必要な欄（緑色、水色、黄色のセル）に空欄があります。空欄を埋めてください。",""))</f>
        <v/>
      </c>
      <c r="AO37" s="492" t="str">
        <f>IF(K35&lt;&gt;"","P列・R列に色付け","")</f>
        <v/>
      </c>
      <c r="AP37" s="493"/>
      <c r="AQ37" s="493"/>
      <c r="AW37" s="494"/>
      <c r="AX37" s="453" t="str">
        <f>G35</f>
        <v/>
      </c>
    </row>
    <row r="38" spans="1:50" ht="32.1" customHeight="1">
      <c r="A38" s="1273">
        <v>9</v>
      </c>
      <c r="B38" s="1210" t="str">
        <f>IF(基本情報入力シート!C62="","",基本情報入力シート!C62)</f>
        <v/>
      </c>
      <c r="C38" s="1210"/>
      <c r="D38" s="1210"/>
      <c r="E38" s="1210"/>
      <c r="F38" s="1210"/>
      <c r="G38" s="1213" t="str">
        <f>IF(基本情報入力シート!M62="","",基本情報入力シート!M62)</f>
        <v/>
      </c>
      <c r="H38" s="1213" t="str">
        <f>IF(基本情報入力シート!R62="","",基本情報入力シート!R62)</f>
        <v/>
      </c>
      <c r="I38" s="1213" t="str">
        <f>IF(基本情報入力シート!W62="","",基本情報入力シート!W62)</f>
        <v/>
      </c>
      <c r="J38" s="1213" t="str">
        <f>IF(基本情報入力シート!X62="","",基本情報入力シート!X62)</f>
        <v/>
      </c>
      <c r="K38" s="1213" t="str">
        <f>IF(基本情報入力シート!Y62="","",基本情報入力シート!Y62)</f>
        <v/>
      </c>
      <c r="L38" s="1216" t="str">
        <f>IF(基本情報入力シート!AB62="","",基本情報入力シート!AB62)</f>
        <v/>
      </c>
      <c r="M38" s="457" t="s">
        <v>132</v>
      </c>
      <c r="N38" s="75"/>
      <c r="O38" s="458" t="str">
        <f>IFERROR(VLOOKUP(K38,【参考】数式用!$A$5:$J$37,MATCH(N38,【参考】数式用!$B$4:$J$4,0)+1,0),"")</f>
        <v/>
      </c>
      <c r="P38" s="75"/>
      <c r="Q38" s="458" t="str">
        <f>IFERROR(VLOOKUP(K38,【参考】数式用!$A$5:$J$37,MATCH(P38,【参考】数式用!$B$4:$J$4,0)+1,0),"")</f>
        <v/>
      </c>
      <c r="R38" s="459" t="s">
        <v>15</v>
      </c>
      <c r="S38" s="460">
        <v>6</v>
      </c>
      <c r="T38" s="126" t="s">
        <v>10</v>
      </c>
      <c r="U38" s="39">
        <v>4</v>
      </c>
      <c r="V38" s="126" t="s">
        <v>38</v>
      </c>
      <c r="W38" s="460">
        <v>6</v>
      </c>
      <c r="X38" s="126" t="s">
        <v>10</v>
      </c>
      <c r="Y38" s="39">
        <v>5</v>
      </c>
      <c r="Z38" s="126" t="s">
        <v>13</v>
      </c>
      <c r="AA38" s="461" t="s">
        <v>20</v>
      </c>
      <c r="AB38" s="462">
        <f t="shared" si="72"/>
        <v>2</v>
      </c>
      <c r="AC38" s="126" t="s">
        <v>33</v>
      </c>
      <c r="AD38" s="463" t="str">
        <f t="shared" ref="AD38" si="82">IFERROR(ROUNDDOWN(ROUND(L38*Q38,0),0)*AB38,"")</f>
        <v/>
      </c>
      <c r="AE38" s="464" t="str">
        <f t="shared" si="49"/>
        <v/>
      </c>
      <c r="AF38" s="465"/>
      <c r="AG38" s="375"/>
      <c r="AH38" s="383"/>
      <c r="AI38" s="380"/>
      <c r="AJ38" s="381"/>
      <c r="AK38" s="361"/>
      <c r="AL38" s="362"/>
      <c r="AM38" s="466" t="str">
        <f t="shared" ref="AM38" si="83">IF(AO38="","",IF(Q38&lt;O38,"！加算の要件上は問題ありませんが、令和６年３月と比較して４・５月に加算率が下がる計画になっています。",""))</f>
        <v/>
      </c>
      <c r="AO38" s="467" t="str">
        <f>IF(K38&lt;&gt;"","P列・R列に色付け","")</f>
        <v/>
      </c>
      <c r="AP38" s="468" t="str">
        <f>IFERROR(VLOOKUP(K38,【参考】数式用!$AH$2:$AI$34,2,FALSE),"")</f>
        <v/>
      </c>
      <c r="AQ38" s="470" t="str">
        <f>P38&amp;P39&amp;P40</f>
        <v/>
      </c>
      <c r="AR38" s="468" t="str">
        <f t="shared" ref="AR38" si="84">IF(AF40&lt;&gt;0,IF(AG40="○","入力済","未入力"),"")</f>
        <v/>
      </c>
      <c r="AS38" s="469" t="str">
        <f>IF(OR(P38="処遇加算Ⅰ",P38="処遇加算Ⅱ"),IF(OR(AH38="○",AH38="令和６年度中に満たす"),"入力済","未入力"),"")</f>
        <v/>
      </c>
      <c r="AT38" s="470" t="str">
        <f>IF(P38="処遇加算Ⅲ",IF(AI38="○","入力済","未入力"),"")</f>
        <v/>
      </c>
      <c r="AU38" s="468" t="str">
        <f>IF(P38="処遇加算Ⅰ",IF(OR(AJ38="○",AJ38="令和６年度中に満たす"),"入力済","未入力"),"")</f>
        <v/>
      </c>
      <c r="AV38" s="468" t="str">
        <f t="shared" ref="AV38" si="85">IF(OR(P39="特定加算Ⅰ",P39="特定加算Ⅱ"),1,"")</f>
        <v/>
      </c>
      <c r="AW38" s="453" t="str">
        <f>IF(P39="特定加算Ⅰ",IF(AL39="","未入力","入力済"),"")</f>
        <v/>
      </c>
      <c r="AX38" s="453" t="str">
        <f>G38</f>
        <v/>
      </c>
    </row>
    <row r="39" spans="1:50" ht="32.1" customHeight="1">
      <c r="A39" s="1274"/>
      <c r="B39" s="1211"/>
      <c r="C39" s="1211"/>
      <c r="D39" s="1211"/>
      <c r="E39" s="1211"/>
      <c r="F39" s="1211"/>
      <c r="G39" s="1214"/>
      <c r="H39" s="1214"/>
      <c r="I39" s="1214"/>
      <c r="J39" s="1214"/>
      <c r="K39" s="1214"/>
      <c r="L39" s="1217"/>
      <c r="M39" s="471" t="s">
        <v>121</v>
      </c>
      <c r="N39" s="76"/>
      <c r="O39" s="472" t="str">
        <f>IFERROR(VLOOKUP(K38,【参考】数式用!$A$5:$J$37,MATCH(N39,【参考】数式用!$B$4:$J$4,0)+1,0),"")</f>
        <v/>
      </c>
      <c r="P39" s="76"/>
      <c r="Q39" s="472" t="str">
        <f>IFERROR(VLOOKUP(K38,【参考】数式用!$A$5:$J$37,MATCH(P39,【参考】数式用!$B$4:$J$4,0)+1,0),"")</f>
        <v/>
      </c>
      <c r="R39" s="97" t="s">
        <v>15</v>
      </c>
      <c r="S39" s="473">
        <v>6</v>
      </c>
      <c r="T39" s="98" t="s">
        <v>10</v>
      </c>
      <c r="U39" s="58">
        <v>4</v>
      </c>
      <c r="V39" s="98" t="s">
        <v>38</v>
      </c>
      <c r="W39" s="473">
        <v>6</v>
      </c>
      <c r="X39" s="98" t="s">
        <v>10</v>
      </c>
      <c r="Y39" s="58">
        <v>5</v>
      </c>
      <c r="Z39" s="98" t="s">
        <v>13</v>
      </c>
      <c r="AA39" s="474" t="s">
        <v>20</v>
      </c>
      <c r="AB39" s="475">
        <f t="shared" si="72"/>
        <v>2</v>
      </c>
      <c r="AC39" s="98" t="s">
        <v>33</v>
      </c>
      <c r="AD39" s="476" t="str">
        <f t="shared" ref="AD39" si="86">IFERROR(ROUNDDOWN(ROUND(L38*Q39,0),0)*AB39,"")</f>
        <v/>
      </c>
      <c r="AE39" s="477" t="str">
        <f t="shared" si="54"/>
        <v/>
      </c>
      <c r="AF39" s="478"/>
      <c r="AG39" s="363"/>
      <c r="AH39" s="364"/>
      <c r="AI39" s="365"/>
      <c r="AJ39" s="366"/>
      <c r="AK39" s="367"/>
      <c r="AL39" s="368"/>
      <c r="AM39" s="479" t="str">
        <f t="shared" ref="AM39" si="87">IF(AO38="","",IF(OR(Y38=4,Y39=4,Y40=4),"！加算の要件上は問題ありませんが、算定期間の終わりが令和６年５月になっていません。区分変更の場合は、「基本情報入力シート」で同じ事業所を２行に分けて記入してください。",""))</f>
        <v/>
      </c>
      <c r="AN39" s="480"/>
      <c r="AO39" s="467" t="str">
        <f>IF(K38&lt;&gt;"","P列・R列に色付け","")</f>
        <v/>
      </c>
      <c r="AX39" s="453" t="str">
        <f>G38</f>
        <v/>
      </c>
    </row>
    <row r="40" spans="1:50" ht="32.1" customHeight="1" thickBot="1">
      <c r="A40" s="1302"/>
      <c r="B40" s="1292"/>
      <c r="C40" s="1292"/>
      <c r="D40" s="1292"/>
      <c r="E40" s="1292"/>
      <c r="F40" s="1292"/>
      <c r="G40" s="1291"/>
      <c r="H40" s="1291"/>
      <c r="I40" s="1291"/>
      <c r="J40" s="1291"/>
      <c r="K40" s="1291"/>
      <c r="L40" s="1249"/>
      <c r="M40" s="495" t="s">
        <v>114</v>
      </c>
      <c r="N40" s="79"/>
      <c r="O40" s="482" t="str">
        <f>IFERROR(VLOOKUP(K38,【参考】数式用!$A$5:$J$37,MATCH(N40,【参考】数式用!$B$4:$J$4,0)+1,0),"")</f>
        <v/>
      </c>
      <c r="P40" s="79"/>
      <c r="Q40" s="482" t="str">
        <f>IFERROR(VLOOKUP(K38,【参考】数式用!$A$5:$J$37,MATCH(P40,【参考】数式用!$B$4:$J$4,0)+1,0),"")</f>
        <v/>
      </c>
      <c r="R40" s="500" t="s">
        <v>15</v>
      </c>
      <c r="S40" s="501">
        <v>6</v>
      </c>
      <c r="T40" s="135" t="s">
        <v>10</v>
      </c>
      <c r="U40" s="69">
        <v>4</v>
      </c>
      <c r="V40" s="135" t="s">
        <v>38</v>
      </c>
      <c r="W40" s="501">
        <v>6</v>
      </c>
      <c r="X40" s="135" t="s">
        <v>10</v>
      </c>
      <c r="Y40" s="69">
        <v>5</v>
      </c>
      <c r="Z40" s="135" t="s">
        <v>13</v>
      </c>
      <c r="AA40" s="502" t="s">
        <v>20</v>
      </c>
      <c r="AB40" s="503">
        <f t="shared" si="72"/>
        <v>2</v>
      </c>
      <c r="AC40" s="135" t="s">
        <v>33</v>
      </c>
      <c r="AD40" s="488" t="str">
        <f t="shared" ref="AD40" si="88">IFERROR(ROUNDDOWN(ROUND(L38*Q40,0),0)*AB40,"")</f>
        <v/>
      </c>
      <c r="AE40" s="489" t="str">
        <f t="shared" si="57"/>
        <v/>
      </c>
      <c r="AF40" s="490">
        <f t="shared" ref="AF40" si="89">IF(AND(N40="ベア加算なし",P40="ベア加算"),AD40,0)</f>
        <v>0</v>
      </c>
      <c r="AG40" s="385"/>
      <c r="AH40" s="386"/>
      <c r="AI40" s="387"/>
      <c r="AJ40" s="388"/>
      <c r="AK40" s="389"/>
      <c r="AL40" s="390"/>
      <c r="AM40" s="491" t="str">
        <f t="shared" ref="AM40" si="90">IF(AO38="","",IF(OR(N38="",AND(N40="ベア加算なし",P40="ベア加算",AG40=""),AND(OR(P38="処遇加算Ⅰ",P38="処遇加算Ⅱ"),AH38=""),AND(P38="処遇加算Ⅲ",AI38=""),AND(P38="処遇加算Ⅰ",AJ38=""),AND(OR(P39="特定加算Ⅰ",P39="特定加算Ⅱ"),AK39=""),AND(P39="特定加算Ⅰ",AL39="")),"！記入が必要な欄（緑色、水色、黄色のセル）に空欄があります。空欄を埋めてください。",""))</f>
        <v/>
      </c>
      <c r="AO40" s="492" t="str">
        <f>IF(K38&lt;&gt;"","P列・R列に色付け","")</f>
        <v/>
      </c>
      <c r="AP40" s="493"/>
      <c r="AQ40" s="493"/>
      <c r="AW40" s="494"/>
      <c r="AX40" s="453" t="str">
        <f>G38</f>
        <v/>
      </c>
    </row>
    <row r="41" spans="1:50" ht="32.1" customHeight="1">
      <c r="A41" s="1273">
        <v>10</v>
      </c>
      <c r="B41" s="1210" t="str">
        <f>IF(基本情報入力シート!C63="","",基本情報入力シート!C63)</f>
        <v/>
      </c>
      <c r="C41" s="1210"/>
      <c r="D41" s="1210"/>
      <c r="E41" s="1210"/>
      <c r="F41" s="1210"/>
      <c r="G41" s="1213" t="str">
        <f>IF(基本情報入力シート!M63="","",基本情報入力シート!M63)</f>
        <v/>
      </c>
      <c r="H41" s="1213" t="str">
        <f>IF(基本情報入力シート!R63="","",基本情報入力シート!R63)</f>
        <v/>
      </c>
      <c r="I41" s="1213" t="str">
        <f>IF(基本情報入力シート!W63="","",基本情報入力シート!W63)</f>
        <v/>
      </c>
      <c r="J41" s="1213" t="str">
        <f>IF(基本情報入力シート!X63="","",基本情報入力シート!X63)</f>
        <v/>
      </c>
      <c r="K41" s="1213" t="str">
        <f>IF(基本情報入力シート!Y63="","",基本情報入力シート!Y63)</f>
        <v/>
      </c>
      <c r="L41" s="1216" t="str">
        <f>IF(基本情報入力シート!AB63="","",基本情報入力シート!AB63)</f>
        <v/>
      </c>
      <c r="M41" s="457" t="s">
        <v>132</v>
      </c>
      <c r="N41" s="75"/>
      <c r="O41" s="458" t="str">
        <f>IFERROR(VLOOKUP(K41,【参考】数式用!$A$5:$J$37,MATCH(N41,【参考】数式用!$B$4:$J$4,0)+1,0),"")</f>
        <v/>
      </c>
      <c r="P41" s="75"/>
      <c r="Q41" s="458" t="str">
        <f>IFERROR(VLOOKUP(K41,【参考】数式用!$A$5:$J$37,MATCH(P41,【参考】数式用!$B$4:$J$4,0)+1,0),"")</f>
        <v/>
      </c>
      <c r="R41" s="459" t="s">
        <v>15</v>
      </c>
      <c r="S41" s="460">
        <v>6</v>
      </c>
      <c r="T41" s="126" t="s">
        <v>10</v>
      </c>
      <c r="U41" s="39">
        <v>4</v>
      </c>
      <c r="V41" s="126" t="s">
        <v>38</v>
      </c>
      <c r="W41" s="460">
        <v>6</v>
      </c>
      <c r="X41" s="126" t="s">
        <v>10</v>
      </c>
      <c r="Y41" s="39">
        <v>5</v>
      </c>
      <c r="Z41" s="126" t="s">
        <v>13</v>
      </c>
      <c r="AA41" s="461" t="s">
        <v>20</v>
      </c>
      <c r="AB41" s="462">
        <f t="shared" si="72"/>
        <v>2</v>
      </c>
      <c r="AC41" s="126" t="s">
        <v>33</v>
      </c>
      <c r="AD41" s="463" t="str">
        <f t="shared" ref="AD41" si="91">IFERROR(ROUNDDOWN(ROUND(L41*Q41,0),0)*AB41,"")</f>
        <v/>
      </c>
      <c r="AE41" s="464" t="str">
        <f t="shared" ref="AE41" si="92">IFERROR(ROUNDDOWN(ROUND(L41*(Q41-O41),0),0)*AB41,"")</f>
        <v/>
      </c>
      <c r="AF41" s="465"/>
      <c r="AG41" s="375"/>
      <c r="AH41" s="383"/>
      <c r="AI41" s="380"/>
      <c r="AJ41" s="381"/>
      <c r="AK41" s="361"/>
      <c r="AL41" s="362"/>
      <c r="AM41" s="466" t="str">
        <f t="shared" ref="AM41" si="93">IF(AO41="","",IF(Q41&lt;O41,"！加算の要件上は問題ありませんが、令和６年３月と比較して４・５月に加算率が下がる計画になっています。",""))</f>
        <v/>
      </c>
      <c r="AO41" s="467" t="str">
        <f>IF(K41&lt;&gt;"","P列・R列に色付け","")</f>
        <v/>
      </c>
      <c r="AP41" s="468" t="str">
        <f>IFERROR(VLOOKUP(K41,【参考】数式用!$AH$2:$AI$34,2,FALSE),"")</f>
        <v/>
      </c>
      <c r="AQ41" s="470" t="str">
        <f>P41&amp;P42&amp;P43</f>
        <v/>
      </c>
      <c r="AR41" s="468" t="str">
        <f t="shared" ref="AR41" si="94">IF(AF43&lt;&gt;0,IF(AG43="○","入力済","未入力"),"")</f>
        <v/>
      </c>
      <c r="AS41" s="469" t="str">
        <f>IF(OR(P41="処遇加算Ⅰ",P41="処遇加算Ⅱ"),IF(OR(AH41="○",AH41="令和６年度中に満たす"),"入力済","未入力"),"")</f>
        <v/>
      </c>
      <c r="AT41" s="470" t="str">
        <f>IF(P41="処遇加算Ⅲ",IF(AI41="○","入力済","未入力"),"")</f>
        <v/>
      </c>
      <c r="AU41" s="468" t="str">
        <f>IF(P41="処遇加算Ⅰ",IF(OR(AJ41="○",AJ41="令和６年度中に満たす"),"入力済","未入力"),"")</f>
        <v/>
      </c>
      <c r="AV41" s="468" t="str">
        <f t="shared" ref="AV41" si="95">IF(OR(P42="特定加算Ⅰ",P42="特定加算Ⅱ"),1,"")</f>
        <v/>
      </c>
      <c r="AW41" s="453" t="str">
        <f>IF(P42="特定加算Ⅰ",IF(AL42="","未入力","入力済"),"")</f>
        <v/>
      </c>
      <c r="AX41" s="453" t="str">
        <f>G41</f>
        <v/>
      </c>
    </row>
    <row r="42" spans="1:50" ht="32.1" customHeight="1">
      <c r="A42" s="1274"/>
      <c r="B42" s="1211"/>
      <c r="C42" s="1211"/>
      <c r="D42" s="1211"/>
      <c r="E42" s="1211"/>
      <c r="F42" s="1211"/>
      <c r="G42" s="1214"/>
      <c r="H42" s="1214"/>
      <c r="I42" s="1214"/>
      <c r="J42" s="1214"/>
      <c r="K42" s="1214"/>
      <c r="L42" s="1217"/>
      <c r="M42" s="471" t="s">
        <v>121</v>
      </c>
      <c r="N42" s="76"/>
      <c r="O42" s="472" t="str">
        <f>IFERROR(VLOOKUP(K41,【参考】数式用!$A$5:$J$37,MATCH(N42,【参考】数式用!$B$4:$J$4,0)+1,0),"")</f>
        <v/>
      </c>
      <c r="P42" s="76"/>
      <c r="Q42" s="472" t="str">
        <f>IFERROR(VLOOKUP(K41,【参考】数式用!$A$5:$J$37,MATCH(P42,【参考】数式用!$B$4:$J$4,0)+1,0),"")</f>
        <v/>
      </c>
      <c r="R42" s="97" t="s">
        <v>15</v>
      </c>
      <c r="S42" s="473">
        <v>6</v>
      </c>
      <c r="T42" s="98" t="s">
        <v>10</v>
      </c>
      <c r="U42" s="58">
        <v>4</v>
      </c>
      <c r="V42" s="98" t="s">
        <v>38</v>
      </c>
      <c r="W42" s="473">
        <v>6</v>
      </c>
      <c r="X42" s="98" t="s">
        <v>10</v>
      </c>
      <c r="Y42" s="58">
        <v>5</v>
      </c>
      <c r="Z42" s="98" t="s">
        <v>13</v>
      </c>
      <c r="AA42" s="474" t="s">
        <v>20</v>
      </c>
      <c r="AB42" s="475">
        <f t="shared" si="72"/>
        <v>2</v>
      </c>
      <c r="AC42" s="98" t="s">
        <v>33</v>
      </c>
      <c r="AD42" s="476" t="str">
        <f t="shared" ref="AD42" si="96">IFERROR(ROUNDDOWN(ROUND(L41*Q42,0),0)*AB42,"")</f>
        <v/>
      </c>
      <c r="AE42" s="477" t="str">
        <f t="shared" ref="AE42" si="97">IFERROR(ROUNDDOWN(ROUND(L41*(Q42-O42),0),0)*AB42,"")</f>
        <v/>
      </c>
      <c r="AF42" s="478"/>
      <c r="AG42" s="363"/>
      <c r="AH42" s="364"/>
      <c r="AI42" s="365"/>
      <c r="AJ42" s="366"/>
      <c r="AK42" s="367"/>
      <c r="AL42" s="368"/>
      <c r="AM42" s="479" t="str">
        <f t="shared" ref="AM42" si="98">IF(AO41="","",IF(OR(Y41=4,Y42=4,Y43=4),"！加算の要件上は問題ありませんが、算定期間の終わりが令和６年５月になっていません。区分変更の場合は、「基本情報入力シート」で同じ事業所を２行に分けて記入してください。",""))</f>
        <v/>
      </c>
      <c r="AN42" s="480"/>
      <c r="AO42" s="467" t="str">
        <f>IF(K41&lt;&gt;"","P列・R列に色付け","")</f>
        <v/>
      </c>
      <c r="AX42" s="453" t="str">
        <f>G41</f>
        <v/>
      </c>
    </row>
    <row r="43" spans="1:50" ht="32.1" customHeight="1" thickBot="1">
      <c r="A43" s="1275"/>
      <c r="B43" s="1212"/>
      <c r="C43" s="1212"/>
      <c r="D43" s="1212"/>
      <c r="E43" s="1212"/>
      <c r="F43" s="1212"/>
      <c r="G43" s="1215"/>
      <c r="H43" s="1215"/>
      <c r="I43" s="1215"/>
      <c r="J43" s="1215"/>
      <c r="K43" s="1215"/>
      <c r="L43" s="1218"/>
      <c r="M43" s="481" t="s">
        <v>114</v>
      </c>
      <c r="N43" s="77"/>
      <c r="O43" s="482" t="str">
        <f>IFERROR(VLOOKUP(K41,【参考】数式用!$A$5:$J$37,MATCH(N43,【参考】数式用!$B$4:$J$4,0)+1,0),"")</f>
        <v/>
      </c>
      <c r="P43" s="77"/>
      <c r="Q43" s="482" t="str">
        <f>IFERROR(VLOOKUP(K41,【参考】数式用!$A$5:$J$37,MATCH(P43,【参考】数式用!$B$4:$J$4,0)+1,0),"")</f>
        <v/>
      </c>
      <c r="R43" s="483" t="s">
        <v>15</v>
      </c>
      <c r="S43" s="484">
        <v>6</v>
      </c>
      <c r="T43" s="485" t="s">
        <v>10</v>
      </c>
      <c r="U43" s="59">
        <v>4</v>
      </c>
      <c r="V43" s="485" t="s">
        <v>38</v>
      </c>
      <c r="W43" s="484">
        <v>6</v>
      </c>
      <c r="X43" s="485" t="s">
        <v>10</v>
      </c>
      <c r="Y43" s="59">
        <v>5</v>
      </c>
      <c r="Z43" s="485" t="s">
        <v>13</v>
      </c>
      <c r="AA43" s="486" t="s">
        <v>20</v>
      </c>
      <c r="AB43" s="487">
        <f t="shared" si="72"/>
        <v>2</v>
      </c>
      <c r="AC43" s="485" t="s">
        <v>33</v>
      </c>
      <c r="AD43" s="488" t="str">
        <f t="shared" ref="AD43" si="99">IFERROR(ROUNDDOWN(ROUND(L41*Q43,0),0)*AB43,"")</f>
        <v/>
      </c>
      <c r="AE43" s="489" t="str">
        <f t="shared" ref="AE43" si="100">IFERROR(ROUNDDOWN(ROUND(L41*(Q43-O43),0),0)*AB43,"")</f>
        <v/>
      </c>
      <c r="AF43" s="490">
        <f t="shared" ref="AF43" si="101">IF(AND(N43="ベア加算なし",P43="ベア加算"),AD43,0)</f>
        <v>0</v>
      </c>
      <c r="AG43" s="369"/>
      <c r="AH43" s="370"/>
      <c r="AI43" s="371"/>
      <c r="AJ43" s="372"/>
      <c r="AK43" s="373"/>
      <c r="AL43" s="374"/>
      <c r="AM43" s="491" t="str">
        <f t="shared" ref="AM43" si="102">IF(AO41="","",IF(OR(N41="",AND(N43="ベア加算なし",P43="ベア加算",AG43=""),AND(OR(P41="処遇加算Ⅰ",P41="処遇加算Ⅱ"),AH41=""),AND(P41="処遇加算Ⅲ",AI41=""),AND(P41="処遇加算Ⅰ",AJ41=""),AND(OR(P42="特定加算Ⅰ",P42="特定加算Ⅱ"),AK42=""),AND(P42="特定加算Ⅰ",AL42="")),"！記入が必要な欄（緑色、水色、黄色のセル）に空欄があります。空欄を埋めてください。",""))</f>
        <v/>
      </c>
      <c r="AO43" s="492" t="str">
        <f>IF(K41&lt;&gt;"","P列・R列に色付け","")</f>
        <v/>
      </c>
      <c r="AP43" s="493"/>
      <c r="AQ43" s="493"/>
      <c r="AW43" s="494"/>
      <c r="AX43" s="453" t="str">
        <f>G41</f>
        <v/>
      </c>
    </row>
    <row r="44" spans="1:50" ht="32.1" customHeight="1">
      <c r="A44" s="1300">
        <v>11</v>
      </c>
      <c r="B44" s="1301" t="str">
        <f>IF(基本情報入力シート!C64="","",基本情報入力シート!C64)</f>
        <v/>
      </c>
      <c r="C44" s="1301"/>
      <c r="D44" s="1301"/>
      <c r="E44" s="1301"/>
      <c r="F44" s="1301"/>
      <c r="G44" s="1290" t="str">
        <f>IF(基本情報入力シート!M64="","",基本情報入力シート!M64)</f>
        <v/>
      </c>
      <c r="H44" s="1290" t="str">
        <f>IF(基本情報入力シート!R64="","",基本情報入力シート!R64)</f>
        <v/>
      </c>
      <c r="I44" s="1290" t="str">
        <f>IF(基本情報入力シート!W64="","",基本情報入力シート!W64)</f>
        <v/>
      </c>
      <c r="J44" s="1290" t="str">
        <f>IF(基本情報入力シート!X64="","",基本情報入力シート!X64)</f>
        <v/>
      </c>
      <c r="K44" s="1290" t="str">
        <f>IF(基本情報入力シート!Y64="","",基本情報入力シート!Y64)</f>
        <v/>
      </c>
      <c r="L44" s="1248" t="str">
        <f>IF(基本情報入力シート!AB64="","",基本情報入力シート!AB64)</f>
        <v/>
      </c>
      <c r="M44" s="495" t="s">
        <v>132</v>
      </c>
      <c r="N44" s="78"/>
      <c r="O44" s="458" t="str">
        <f>IFERROR(VLOOKUP(K44,【参考】数式用!$A$5:$J$37,MATCH(N44,【参考】数式用!$B$4:$J$4,0)+1,0),"")</f>
        <v/>
      </c>
      <c r="P44" s="78"/>
      <c r="Q44" s="458" t="str">
        <f>IFERROR(VLOOKUP(K44,【参考】数式用!$A$5:$J$37,MATCH(P44,【参考】数式用!$B$4:$J$4,0)+1,0),"")</f>
        <v/>
      </c>
      <c r="R44" s="496" t="s">
        <v>15</v>
      </c>
      <c r="S44" s="497">
        <v>6</v>
      </c>
      <c r="T44" s="132" t="s">
        <v>10</v>
      </c>
      <c r="U44" s="68">
        <v>4</v>
      </c>
      <c r="V44" s="132" t="s">
        <v>38</v>
      </c>
      <c r="W44" s="497">
        <v>6</v>
      </c>
      <c r="X44" s="132" t="s">
        <v>10</v>
      </c>
      <c r="Y44" s="68">
        <v>5</v>
      </c>
      <c r="Z44" s="132" t="s">
        <v>13</v>
      </c>
      <c r="AA44" s="498" t="s">
        <v>20</v>
      </c>
      <c r="AB44" s="499">
        <f t="shared" si="72"/>
        <v>2</v>
      </c>
      <c r="AC44" s="132" t="s">
        <v>33</v>
      </c>
      <c r="AD44" s="463" t="str">
        <f t="shared" ref="AD44" si="103">IFERROR(ROUNDDOWN(ROUND(L44*Q44,0),0)*AB44,"")</f>
        <v/>
      </c>
      <c r="AE44" s="464" t="str">
        <f t="shared" si="37"/>
        <v/>
      </c>
      <c r="AF44" s="465"/>
      <c r="AG44" s="391"/>
      <c r="AH44" s="392"/>
      <c r="AI44" s="377"/>
      <c r="AJ44" s="393"/>
      <c r="AK44" s="394"/>
      <c r="AL44" s="379"/>
      <c r="AM44" s="466" t="str">
        <f t="shared" ref="AM44" si="104">IF(AO44="","",IF(Q44&lt;O44,"！加算の要件上は問題ありませんが、令和６年３月と比較して４・５月に加算率が下がる計画になっています。",""))</f>
        <v/>
      </c>
      <c r="AO44" s="467" t="str">
        <f>IF(K44&lt;&gt;"","P列・R列に色付け","")</f>
        <v/>
      </c>
      <c r="AP44" s="468" t="str">
        <f>IFERROR(VLOOKUP(K44,【参考】数式用!$AH$2:$AI$34,2,FALSE),"")</f>
        <v/>
      </c>
      <c r="AQ44" s="470" t="str">
        <f>P44&amp;P45&amp;P46</f>
        <v/>
      </c>
      <c r="AR44" s="468" t="str">
        <f t="shared" ref="AR44" si="105">IF(AF46&lt;&gt;0,IF(AG46="○","入力済","未入力"),"")</f>
        <v/>
      </c>
      <c r="AS44" s="469" t="str">
        <f>IF(OR(P44="処遇加算Ⅰ",P44="処遇加算Ⅱ"),IF(OR(AH44="○",AH44="令和６年度中に満たす"),"入力済","未入力"),"")</f>
        <v/>
      </c>
      <c r="AT44" s="470" t="str">
        <f>IF(P44="処遇加算Ⅲ",IF(AI44="○","入力済","未入力"),"")</f>
        <v/>
      </c>
      <c r="AU44" s="468" t="str">
        <f>IF(P44="処遇加算Ⅰ",IF(OR(AJ44="○",AJ44="令和６年度中に満たす"),"入力済","未入力"),"")</f>
        <v/>
      </c>
      <c r="AV44" s="468" t="str">
        <f t="shared" ref="AV44" si="106">IF(OR(P45="特定加算Ⅰ",P45="特定加算Ⅱ"),1,"")</f>
        <v/>
      </c>
      <c r="AW44" s="453" t="str">
        <f>IF(P45="特定加算Ⅰ",IF(AL45="","未入力","入力済"),"")</f>
        <v/>
      </c>
      <c r="AX44" s="453" t="str">
        <f>G44</f>
        <v/>
      </c>
    </row>
    <row r="45" spans="1:50" ht="32.1" customHeight="1">
      <c r="A45" s="1274"/>
      <c r="B45" s="1211"/>
      <c r="C45" s="1211"/>
      <c r="D45" s="1211"/>
      <c r="E45" s="1211"/>
      <c r="F45" s="1211"/>
      <c r="G45" s="1214"/>
      <c r="H45" s="1214"/>
      <c r="I45" s="1214"/>
      <c r="J45" s="1214"/>
      <c r="K45" s="1214"/>
      <c r="L45" s="1217"/>
      <c r="M45" s="471" t="s">
        <v>121</v>
      </c>
      <c r="N45" s="76"/>
      <c r="O45" s="472" t="str">
        <f>IFERROR(VLOOKUP(K44,【参考】数式用!$A$5:$J$37,MATCH(N45,【参考】数式用!$B$4:$J$4,0)+1,0),"")</f>
        <v/>
      </c>
      <c r="P45" s="76"/>
      <c r="Q45" s="472" t="str">
        <f>IFERROR(VLOOKUP(K44,【参考】数式用!$A$5:$J$37,MATCH(P45,【参考】数式用!$B$4:$J$4,0)+1,0),"")</f>
        <v/>
      </c>
      <c r="R45" s="97" t="s">
        <v>15</v>
      </c>
      <c r="S45" s="473">
        <v>6</v>
      </c>
      <c r="T45" s="98" t="s">
        <v>10</v>
      </c>
      <c r="U45" s="58">
        <v>4</v>
      </c>
      <c r="V45" s="98" t="s">
        <v>38</v>
      </c>
      <c r="W45" s="473">
        <v>6</v>
      </c>
      <c r="X45" s="98" t="s">
        <v>10</v>
      </c>
      <c r="Y45" s="58">
        <v>5</v>
      </c>
      <c r="Z45" s="98" t="s">
        <v>13</v>
      </c>
      <c r="AA45" s="474" t="s">
        <v>20</v>
      </c>
      <c r="AB45" s="475">
        <f t="shared" si="72"/>
        <v>2</v>
      </c>
      <c r="AC45" s="98" t="s">
        <v>33</v>
      </c>
      <c r="AD45" s="476" t="str">
        <f t="shared" ref="AD45" si="107">IFERROR(ROUNDDOWN(ROUND(L44*Q45,0),0)*AB45,"")</f>
        <v/>
      </c>
      <c r="AE45" s="477" t="str">
        <f t="shared" si="42"/>
        <v/>
      </c>
      <c r="AF45" s="478"/>
      <c r="AG45" s="363"/>
      <c r="AH45" s="364"/>
      <c r="AI45" s="365"/>
      <c r="AJ45" s="366"/>
      <c r="AK45" s="367"/>
      <c r="AL45" s="368"/>
      <c r="AM45" s="479" t="str">
        <f t="shared" ref="AM45" si="108">IF(AO44="","",IF(OR(Y44=4,Y45=4,Y46=4),"！加算の要件上は問題ありませんが、算定期間の終わりが令和６年５月になっていません。区分変更の場合は、「基本情報入力シート」で同じ事業所を２行に分けて記入してください。",""))</f>
        <v/>
      </c>
      <c r="AN45" s="480"/>
      <c r="AO45" s="467" t="str">
        <f>IF(K44&lt;&gt;"","P列・R列に色付け","")</f>
        <v/>
      </c>
      <c r="AX45" s="453" t="str">
        <f>G44</f>
        <v/>
      </c>
    </row>
    <row r="46" spans="1:50" ht="32.1" customHeight="1" thickBot="1">
      <c r="A46" s="1275"/>
      <c r="B46" s="1212"/>
      <c r="C46" s="1212"/>
      <c r="D46" s="1212"/>
      <c r="E46" s="1212"/>
      <c r="F46" s="1212"/>
      <c r="G46" s="1215"/>
      <c r="H46" s="1215"/>
      <c r="I46" s="1215"/>
      <c r="J46" s="1215"/>
      <c r="K46" s="1215"/>
      <c r="L46" s="1218"/>
      <c r="M46" s="481" t="s">
        <v>114</v>
      </c>
      <c r="N46" s="79"/>
      <c r="O46" s="482" t="str">
        <f>IFERROR(VLOOKUP(K44,【参考】数式用!$A$5:$J$37,MATCH(N46,【参考】数式用!$B$4:$J$4,0)+1,0),"")</f>
        <v/>
      </c>
      <c r="P46" s="77"/>
      <c r="Q46" s="482" t="str">
        <f>IFERROR(VLOOKUP(K44,【参考】数式用!$A$5:$J$37,MATCH(P46,【参考】数式用!$B$4:$J$4,0)+1,0),"")</f>
        <v/>
      </c>
      <c r="R46" s="483" t="s">
        <v>15</v>
      </c>
      <c r="S46" s="484">
        <v>6</v>
      </c>
      <c r="T46" s="485" t="s">
        <v>10</v>
      </c>
      <c r="U46" s="59">
        <v>4</v>
      </c>
      <c r="V46" s="485" t="s">
        <v>38</v>
      </c>
      <c r="W46" s="484">
        <v>6</v>
      </c>
      <c r="X46" s="485" t="s">
        <v>10</v>
      </c>
      <c r="Y46" s="59">
        <v>5</v>
      </c>
      <c r="Z46" s="485" t="s">
        <v>13</v>
      </c>
      <c r="AA46" s="486" t="s">
        <v>20</v>
      </c>
      <c r="AB46" s="487">
        <f t="shared" si="72"/>
        <v>2</v>
      </c>
      <c r="AC46" s="485" t="s">
        <v>33</v>
      </c>
      <c r="AD46" s="488" t="str">
        <f t="shared" ref="AD46" si="109">IFERROR(ROUNDDOWN(ROUND(L44*Q46,0),0)*AB46,"")</f>
        <v/>
      </c>
      <c r="AE46" s="489" t="str">
        <f t="shared" si="45"/>
        <v/>
      </c>
      <c r="AF46" s="490">
        <f t="shared" ref="AF46" si="110">IF(AND(N46="ベア加算なし",P46="ベア加算"),AD46,0)</f>
        <v>0</v>
      </c>
      <c r="AG46" s="369"/>
      <c r="AH46" s="370"/>
      <c r="AI46" s="371"/>
      <c r="AJ46" s="372"/>
      <c r="AK46" s="373"/>
      <c r="AL46" s="374"/>
      <c r="AM46" s="491" t="str">
        <f t="shared" ref="AM46" si="111">IF(AO44="","",IF(OR(N44="",AND(N46="ベア加算なし",P46="ベア加算",AG46=""),AND(OR(P44="処遇加算Ⅰ",P44="処遇加算Ⅱ"),AH44=""),AND(P44="処遇加算Ⅲ",AI44=""),AND(P44="処遇加算Ⅰ",AJ44=""),AND(OR(P45="特定加算Ⅰ",P45="特定加算Ⅱ"),AK45=""),AND(P45="特定加算Ⅰ",AL45="")),"！記入が必要な欄（緑色、水色、黄色のセル）に空欄があります。空欄を埋めてください。",""))</f>
        <v/>
      </c>
      <c r="AO46" s="492" t="str">
        <f>IF(K44&lt;&gt;"","P列・R列に色付け","")</f>
        <v/>
      </c>
      <c r="AP46" s="493"/>
      <c r="AQ46" s="493"/>
      <c r="AW46" s="494"/>
      <c r="AX46" s="453" t="str">
        <f>G44</f>
        <v/>
      </c>
    </row>
    <row r="47" spans="1:50" ht="32.1" customHeight="1">
      <c r="A47" s="1273">
        <v>12</v>
      </c>
      <c r="B47" s="1210" t="str">
        <f>IF(基本情報入力シート!C65="","",基本情報入力シート!C65)</f>
        <v/>
      </c>
      <c r="C47" s="1210"/>
      <c r="D47" s="1210"/>
      <c r="E47" s="1210"/>
      <c r="F47" s="1210"/>
      <c r="G47" s="1213" t="str">
        <f>IF(基本情報入力シート!M65="","",基本情報入力シート!M65)</f>
        <v/>
      </c>
      <c r="H47" s="1213" t="str">
        <f>IF(基本情報入力シート!R65="","",基本情報入力シート!R65)</f>
        <v/>
      </c>
      <c r="I47" s="1213" t="str">
        <f>IF(基本情報入力シート!W65="","",基本情報入力シート!W65)</f>
        <v/>
      </c>
      <c r="J47" s="1213" t="str">
        <f>IF(基本情報入力シート!X65="","",基本情報入力シート!X65)</f>
        <v/>
      </c>
      <c r="K47" s="1213" t="str">
        <f>IF(基本情報入力シート!Y65="","",基本情報入力シート!Y65)</f>
        <v/>
      </c>
      <c r="L47" s="1216" t="str">
        <f>IF(基本情報入力シート!AB65="","",基本情報入力シート!AB65)</f>
        <v/>
      </c>
      <c r="M47" s="457" t="s">
        <v>132</v>
      </c>
      <c r="N47" s="75"/>
      <c r="O47" s="458" t="str">
        <f>IFERROR(VLOOKUP(K47,【参考】数式用!$A$5:$J$37,MATCH(N47,【参考】数式用!$B$4:$J$4,0)+1,0),"")</f>
        <v/>
      </c>
      <c r="P47" s="75"/>
      <c r="Q47" s="458" t="str">
        <f>IFERROR(VLOOKUP(K47,【参考】数式用!$A$5:$J$37,MATCH(P47,【参考】数式用!$B$4:$J$4,0)+1,0),"")</f>
        <v/>
      </c>
      <c r="R47" s="459" t="s">
        <v>15</v>
      </c>
      <c r="S47" s="460">
        <v>6</v>
      </c>
      <c r="T47" s="126" t="s">
        <v>10</v>
      </c>
      <c r="U47" s="39">
        <v>4</v>
      </c>
      <c r="V47" s="126" t="s">
        <v>38</v>
      </c>
      <c r="W47" s="460">
        <v>6</v>
      </c>
      <c r="X47" s="126" t="s">
        <v>10</v>
      </c>
      <c r="Y47" s="39">
        <v>5</v>
      </c>
      <c r="Z47" s="126" t="s">
        <v>13</v>
      </c>
      <c r="AA47" s="461" t="s">
        <v>20</v>
      </c>
      <c r="AB47" s="462">
        <f t="shared" ref="AB47:AB94" si="112">IF(U47&gt;=1,(W47*12+Y47)-(S47*12+U47)+1,"")</f>
        <v>2</v>
      </c>
      <c r="AC47" s="126" t="s">
        <v>33</v>
      </c>
      <c r="AD47" s="463" t="str">
        <f t="shared" ref="AD47" si="113">IFERROR(ROUNDDOWN(ROUND(L47*Q47,0),0)*AB47,"")</f>
        <v/>
      </c>
      <c r="AE47" s="464" t="str">
        <f t="shared" si="49"/>
        <v/>
      </c>
      <c r="AF47" s="465"/>
      <c r="AG47" s="375"/>
      <c r="AH47" s="383"/>
      <c r="AI47" s="380"/>
      <c r="AJ47" s="381"/>
      <c r="AK47" s="361"/>
      <c r="AL47" s="362"/>
      <c r="AM47" s="466" t="str">
        <f t="shared" ref="AM47" si="114">IF(AO47="","",IF(Q47&lt;O47,"！加算の要件上は問題ありませんが、令和６年３月と比較して４・５月に加算率が下がる計画になっています。",""))</f>
        <v/>
      </c>
      <c r="AO47" s="467" t="str">
        <f>IF(K47&lt;&gt;"","P列・R列に色付け","")</f>
        <v/>
      </c>
      <c r="AP47" s="468" t="str">
        <f>IFERROR(VLOOKUP(K47,【参考】数式用!$AH$2:$AI$34,2,FALSE),"")</f>
        <v/>
      </c>
      <c r="AQ47" s="470" t="str">
        <f>P47&amp;P48&amp;P49</f>
        <v/>
      </c>
      <c r="AR47" s="468" t="str">
        <f t="shared" ref="AR47" si="115">IF(AF49&lt;&gt;0,IF(AG49="○","入力済","未入力"),"")</f>
        <v/>
      </c>
      <c r="AS47" s="469" t="str">
        <f>IF(OR(P47="処遇加算Ⅰ",P47="処遇加算Ⅱ"),IF(OR(AH47="○",AH47="令和６年度中に満たす"),"入力済","未入力"),"")</f>
        <v/>
      </c>
      <c r="AT47" s="470" t="str">
        <f>IF(P47="処遇加算Ⅲ",IF(AI47="○","入力済","未入力"),"")</f>
        <v/>
      </c>
      <c r="AU47" s="468" t="str">
        <f>IF(P47="処遇加算Ⅰ",IF(OR(AJ47="○",AJ47="令和６年度中に満たす"),"入力済","未入力"),"")</f>
        <v/>
      </c>
      <c r="AV47" s="468" t="str">
        <f t="shared" ref="AV47" si="116">IF(OR(P48="特定加算Ⅰ",P48="特定加算Ⅱ"),1,"")</f>
        <v/>
      </c>
      <c r="AW47" s="453" t="str">
        <f>IF(P48="特定加算Ⅰ",IF(AL48="","未入力","入力済"),"")</f>
        <v/>
      </c>
      <c r="AX47" s="453" t="str">
        <f>G47</f>
        <v/>
      </c>
    </row>
    <row r="48" spans="1:50" ht="32.1" customHeight="1">
      <c r="A48" s="1274"/>
      <c r="B48" s="1211"/>
      <c r="C48" s="1211"/>
      <c r="D48" s="1211"/>
      <c r="E48" s="1211"/>
      <c r="F48" s="1211"/>
      <c r="G48" s="1214"/>
      <c r="H48" s="1214"/>
      <c r="I48" s="1214"/>
      <c r="J48" s="1214"/>
      <c r="K48" s="1214"/>
      <c r="L48" s="1217"/>
      <c r="M48" s="471" t="s">
        <v>121</v>
      </c>
      <c r="N48" s="76"/>
      <c r="O48" s="472" t="str">
        <f>IFERROR(VLOOKUP(K47,【参考】数式用!$A$5:$J$37,MATCH(N48,【参考】数式用!$B$4:$J$4,0)+1,0),"")</f>
        <v/>
      </c>
      <c r="P48" s="76"/>
      <c r="Q48" s="472" t="str">
        <f>IFERROR(VLOOKUP(K47,【参考】数式用!$A$5:$J$37,MATCH(P48,【参考】数式用!$B$4:$J$4,0)+1,0),"")</f>
        <v/>
      </c>
      <c r="R48" s="97" t="s">
        <v>15</v>
      </c>
      <c r="S48" s="473">
        <v>6</v>
      </c>
      <c r="T48" s="98" t="s">
        <v>10</v>
      </c>
      <c r="U48" s="58">
        <v>4</v>
      </c>
      <c r="V48" s="98" t="s">
        <v>38</v>
      </c>
      <c r="W48" s="473">
        <v>6</v>
      </c>
      <c r="X48" s="98" t="s">
        <v>10</v>
      </c>
      <c r="Y48" s="58">
        <v>5</v>
      </c>
      <c r="Z48" s="98" t="s">
        <v>13</v>
      </c>
      <c r="AA48" s="474" t="s">
        <v>20</v>
      </c>
      <c r="AB48" s="475">
        <f t="shared" si="112"/>
        <v>2</v>
      </c>
      <c r="AC48" s="98" t="s">
        <v>33</v>
      </c>
      <c r="AD48" s="476" t="str">
        <f t="shared" ref="AD48" si="117">IFERROR(ROUNDDOWN(ROUND(L47*Q48,0),0)*AB48,"")</f>
        <v/>
      </c>
      <c r="AE48" s="477" t="str">
        <f t="shared" si="54"/>
        <v/>
      </c>
      <c r="AF48" s="478"/>
      <c r="AG48" s="363"/>
      <c r="AH48" s="364"/>
      <c r="AI48" s="365"/>
      <c r="AJ48" s="366"/>
      <c r="AK48" s="367"/>
      <c r="AL48" s="368"/>
      <c r="AM48" s="479" t="str">
        <f t="shared" ref="AM48" si="118">IF(AO47="","",IF(OR(Y47=4,Y48=4,Y49=4),"！加算の要件上は問題ありませんが、算定期間の終わりが令和６年５月になっていません。区分変更の場合は、「基本情報入力シート」で同じ事業所を２行に分けて記入してください。",""))</f>
        <v/>
      </c>
      <c r="AN48" s="480"/>
      <c r="AO48" s="467" t="str">
        <f>IF(K47&lt;&gt;"","P列・R列に色付け","")</f>
        <v/>
      </c>
      <c r="AX48" s="453" t="str">
        <f>G47</f>
        <v/>
      </c>
    </row>
    <row r="49" spans="1:50" ht="32.1" customHeight="1" thickBot="1">
      <c r="A49" s="1275"/>
      <c r="B49" s="1212"/>
      <c r="C49" s="1212"/>
      <c r="D49" s="1212"/>
      <c r="E49" s="1212"/>
      <c r="F49" s="1212"/>
      <c r="G49" s="1215"/>
      <c r="H49" s="1215"/>
      <c r="I49" s="1215"/>
      <c r="J49" s="1215"/>
      <c r="K49" s="1215"/>
      <c r="L49" s="1218"/>
      <c r="M49" s="481" t="s">
        <v>114</v>
      </c>
      <c r="N49" s="79"/>
      <c r="O49" s="482" t="str">
        <f>IFERROR(VLOOKUP(K47,【参考】数式用!$A$5:$J$37,MATCH(N49,【参考】数式用!$B$4:$J$4,0)+1,0),"")</f>
        <v/>
      </c>
      <c r="P49" s="77"/>
      <c r="Q49" s="482" t="str">
        <f>IFERROR(VLOOKUP(K47,【参考】数式用!$A$5:$J$37,MATCH(P49,【参考】数式用!$B$4:$J$4,0)+1,0),"")</f>
        <v/>
      </c>
      <c r="R49" s="483" t="s">
        <v>15</v>
      </c>
      <c r="S49" s="484">
        <v>6</v>
      </c>
      <c r="T49" s="485" t="s">
        <v>10</v>
      </c>
      <c r="U49" s="59">
        <v>4</v>
      </c>
      <c r="V49" s="485" t="s">
        <v>38</v>
      </c>
      <c r="W49" s="484">
        <v>6</v>
      </c>
      <c r="X49" s="485" t="s">
        <v>10</v>
      </c>
      <c r="Y49" s="59">
        <v>5</v>
      </c>
      <c r="Z49" s="485" t="s">
        <v>13</v>
      </c>
      <c r="AA49" s="486" t="s">
        <v>20</v>
      </c>
      <c r="AB49" s="487">
        <f t="shared" si="112"/>
        <v>2</v>
      </c>
      <c r="AC49" s="485" t="s">
        <v>33</v>
      </c>
      <c r="AD49" s="488" t="str">
        <f t="shared" ref="AD49" si="119">IFERROR(ROUNDDOWN(ROUND(L47*Q49,0),0)*AB49,"")</f>
        <v/>
      </c>
      <c r="AE49" s="489" t="str">
        <f t="shared" si="57"/>
        <v/>
      </c>
      <c r="AF49" s="490">
        <f t="shared" ref="AF49" si="120">IF(AND(N49="ベア加算なし",P49="ベア加算"),AD49,0)</f>
        <v>0</v>
      </c>
      <c r="AG49" s="369"/>
      <c r="AH49" s="370"/>
      <c r="AI49" s="371"/>
      <c r="AJ49" s="372"/>
      <c r="AK49" s="373"/>
      <c r="AL49" s="374"/>
      <c r="AM49" s="491" t="str">
        <f t="shared" ref="AM49" si="121">IF(AO47="","",IF(OR(N47="",AND(N49="ベア加算なし",P49="ベア加算",AG49=""),AND(OR(P47="処遇加算Ⅰ",P47="処遇加算Ⅱ"),AH47=""),AND(P47="処遇加算Ⅲ",AI47=""),AND(P47="処遇加算Ⅰ",AJ47=""),AND(OR(P48="特定加算Ⅰ",P48="特定加算Ⅱ"),AK48=""),AND(P48="特定加算Ⅰ",AL48="")),"！記入が必要な欄（緑色、水色、黄色のセル）に空欄があります。空欄を埋めてください。",""))</f>
        <v/>
      </c>
      <c r="AO49" s="492" t="str">
        <f>IF(K47&lt;&gt;"","P列・R列に色付け","")</f>
        <v/>
      </c>
      <c r="AP49" s="493"/>
      <c r="AQ49" s="493"/>
      <c r="AW49" s="494"/>
      <c r="AX49" s="453" t="str">
        <f>G47</f>
        <v/>
      </c>
    </row>
    <row r="50" spans="1:50" ht="32.1" customHeight="1">
      <c r="A50" s="1273">
        <v>13</v>
      </c>
      <c r="B50" s="1210" t="str">
        <f>IF(基本情報入力シート!C66="","",基本情報入力シート!C66)</f>
        <v/>
      </c>
      <c r="C50" s="1210"/>
      <c r="D50" s="1210"/>
      <c r="E50" s="1210"/>
      <c r="F50" s="1210"/>
      <c r="G50" s="1213" t="str">
        <f>IF(基本情報入力シート!M66="","",基本情報入力シート!M66)</f>
        <v/>
      </c>
      <c r="H50" s="1213" t="str">
        <f>IF(基本情報入力シート!R66="","",基本情報入力シート!R66)</f>
        <v/>
      </c>
      <c r="I50" s="1213" t="str">
        <f>IF(基本情報入力シート!W66="","",基本情報入力シート!W66)</f>
        <v/>
      </c>
      <c r="J50" s="1213" t="str">
        <f>IF(基本情報入力シート!X66="","",基本情報入力シート!X66)</f>
        <v/>
      </c>
      <c r="K50" s="1213" t="str">
        <f>IF(基本情報入力シート!Y66="","",基本情報入力シート!Y66)</f>
        <v/>
      </c>
      <c r="L50" s="1216" t="str">
        <f>IF(基本情報入力シート!AB66="","",基本情報入力シート!AB66)</f>
        <v/>
      </c>
      <c r="M50" s="457" t="s">
        <v>132</v>
      </c>
      <c r="N50" s="75"/>
      <c r="O50" s="458" t="str">
        <f>IFERROR(VLOOKUP(K50,【参考】数式用!$A$5:$J$37,MATCH(N50,【参考】数式用!$B$4:$J$4,0)+1,0),"")</f>
        <v/>
      </c>
      <c r="P50" s="75"/>
      <c r="Q50" s="458" t="str">
        <f>IFERROR(VLOOKUP(K50,【参考】数式用!$A$5:$J$37,MATCH(P50,【参考】数式用!$B$4:$J$4,0)+1,0),"")</f>
        <v/>
      </c>
      <c r="R50" s="459" t="s">
        <v>15</v>
      </c>
      <c r="S50" s="460">
        <v>6</v>
      </c>
      <c r="T50" s="126" t="s">
        <v>10</v>
      </c>
      <c r="U50" s="39">
        <v>4</v>
      </c>
      <c r="V50" s="126" t="s">
        <v>38</v>
      </c>
      <c r="W50" s="460">
        <v>6</v>
      </c>
      <c r="X50" s="126" t="s">
        <v>10</v>
      </c>
      <c r="Y50" s="39">
        <v>5</v>
      </c>
      <c r="Z50" s="126" t="s">
        <v>13</v>
      </c>
      <c r="AA50" s="461" t="s">
        <v>20</v>
      </c>
      <c r="AB50" s="462">
        <f t="shared" si="112"/>
        <v>2</v>
      </c>
      <c r="AC50" s="126" t="s">
        <v>33</v>
      </c>
      <c r="AD50" s="463" t="str">
        <f t="shared" ref="AD50" si="122">IFERROR(ROUNDDOWN(ROUND(L50*Q50,0),0)*AB50,"")</f>
        <v/>
      </c>
      <c r="AE50" s="464" t="str">
        <f t="shared" ref="AE50" si="123">IFERROR(ROUNDDOWN(ROUND(L50*(Q50-O50),0),0)*AB50,"")</f>
        <v/>
      </c>
      <c r="AF50" s="465"/>
      <c r="AG50" s="375"/>
      <c r="AH50" s="383"/>
      <c r="AI50" s="380"/>
      <c r="AJ50" s="381"/>
      <c r="AK50" s="361"/>
      <c r="AL50" s="362"/>
      <c r="AM50" s="466" t="str">
        <f t="shared" ref="AM50" si="124">IF(AO50="","",IF(Q50&lt;O50,"！加算の要件上は問題ありませんが、令和６年３月と比較して４・５月に加算率が下がる計画になっています。",""))</f>
        <v/>
      </c>
      <c r="AO50" s="467" t="str">
        <f>IF(K50&lt;&gt;"","P列・R列に色付け","")</f>
        <v/>
      </c>
      <c r="AP50" s="468" t="str">
        <f>IFERROR(VLOOKUP(K50,【参考】数式用!$AH$2:$AI$34,2,FALSE),"")</f>
        <v/>
      </c>
      <c r="AQ50" s="470" t="str">
        <f>P50&amp;P51&amp;P52</f>
        <v/>
      </c>
      <c r="AR50" s="468" t="str">
        <f t="shared" ref="AR50" si="125">IF(AF52&lt;&gt;0,IF(AG52="○","入力済","未入力"),"")</f>
        <v/>
      </c>
      <c r="AS50" s="469" t="str">
        <f>IF(OR(P50="処遇加算Ⅰ",P50="処遇加算Ⅱ"),IF(OR(AH50="○",AH50="令和６年度中に満たす"),"入力済","未入力"),"")</f>
        <v/>
      </c>
      <c r="AT50" s="470" t="str">
        <f>IF(P50="処遇加算Ⅲ",IF(AI50="○","入力済","未入力"),"")</f>
        <v/>
      </c>
      <c r="AU50" s="468" t="str">
        <f>IF(P50="処遇加算Ⅰ",IF(OR(AJ50="○",AJ50="令和６年度中に満たす"),"入力済","未入力"),"")</f>
        <v/>
      </c>
      <c r="AV50" s="468" t="str">
        <f t="shared" ref="AV50" si="126">IF(OR(P51="特定加算Ⅰ",P51="特定加算Ⅱ"),1,"")</f>
        <v/>
      </c>
      <c r="AW50" s="453" t="str">
        <f>IF(P51="特定加算Ⅰ",IF(AL51="","未入力","入力済"),"")</f>
        <v/>
      </c>
      <c r="AX50" s="453" t="str">
        <f>G50</f>
        <v/>
      </c>
    </row>
    <row r="51" spans="1:50" ht="32.1" customHeight="1">
      <c r="A51" s="1274"/>
      <c r="B51" s="1211"/>
      <c r="C51" s="1211"/>
      <c r="D51" s="1211"/>
      <c r="E51" s="1211"/>
      <c r="F51" s="1211"/>
      <c r="G51" s="1214"/>
      <c r="H51" s="1214"/>
      <c r="I51" s="1214"/>
      <c r="J51" s="1214"/>
      <c r="K51" s="1214"/>
      <c r="L51" s="1217"/>
      <c r="M51" s="471" t="s">
        <v>121</v>
      </c>
      <c r="N51" s="76"/>
      <c r="O51" s="472" t="str">
        <f>IFERROR(VLOOKUP(K50,【参考】数式用!$A$5:$J$37,MATCH(N51,【参考】数式用!$B$4:$J$4,0)+1,0),"")</f>
        <v/>
      </c>
      <c r="P51" s="76"/>
      <c r="Q51" s="472" t="str">
        <f>IFERROR(VLOOKUP(K50,【参考】数式用!$A$5:$J$37,MATCH(P51,【参考】数式用!$B$4:$J$4,0)+1,0),"")</f>
        <v/>
      </c>
      <c r="R51" s="97" t="s">
        <v>15</v>
      </c>
      <c r="S51" s="473">
        <v>6</v>
      </c>
      <c r="T51" s="98" t="s">
        <v>10</v>
      </c>
      <c r="U51" s="58">
        <v>4</v>
      </c>
      <c r="V51" s="98" t="s">
        <v>38</v>
      </c>
      <c r="W51" s="473">
        <v>6</v>
      </c>
      <c r="X51" s="98" t="s">
        <v>10</v>
      </c>
      <c r="Y51" s="58">
        <v>5</v>
      </c>
      <c r="Z51" s="98" t="s">
        <v>13</v>
      </c>
      <c r="AA51" s="474" t="s">
        <v>20</v>
      </c>
      <c r="AB51" s="475">
        <f t="shared" si="112"/>
        <v>2</v>
      </c>
      <c r="AC51" s="98" t="s">
        <v>33</v>
      </c>
      <c r="AD51" s="476" t="str">
        <f t="shared" ref="AD51" si="127">IFERROR(ROUNDDOWN(ROUND(L50*Q51,0),0)*AB51,"")</f>
        <v/>
      </c>
      <c r="AE51" s="477" t="str">
        <f t="shared" ref="AE51" si="128">IFERROR(ROUNDDOWN(ROUND(L50*(Q51-O51),0),0)*AB51,"")</f>
        <v/>
      </c>
      <c r="AF51" s="478"/>
      <c r="AG51" s="363"/>
      <c r="AH51" s="364"/>
      <c r="AI51" s="365"/>
      <c r="AJ51" s="366"/>
      <c r="AK51" s="367"/>
      <c r="AL51" s="368"/>
      <c r="AM51" s="479" t="str">
        <f t="shared" ref="AM51" si="129">IF(AO50="","",IF(OR(Y50=4,Y51=4,Y52=4),"！加算の要件上は問題ありませんが、算定期間の終わりが令和６年５月になっていません。区分変更の場合は、「基本情報入力シート」で同じ事業所を２行に分けて記入してください。",""))</f>
        <v/>
      </c>
      <c r="AN51" s="480"/>
      <c r="AO51" s="467" t="str">
        <f>IF(K50&lt;&gt;"","P列・R列に色付け","")</f>
        <v/>
      </c>
      <c r="AX51" s="453" t="str">
        <f>G50</f>
        <v/>
      </c>
    </row>
    <row r="52" spans="1:50" ht="32.1" customHeight="1" thickBot="1">
      <c r="A52" s="1275"/>
      <c r="B52" s="1212"/>
      <c r="C52" s="1212"/>
      <c r="D52" s="1212"/>
      <c r="E52" s="1212"/>
      <c r="F52" s="1212"/>
      <c r="G52" s="1215"/>
      <c r="H52" s="1215"/>
      <c r="I52" s="1215"/>
      <c r="J52" s="1215"/>
      <c r="K52" s="1215"/>
      <c r="L52" s="1218"/>
      <c r="M52" s="481" t="s">
        <v>114</v>
      </c>
      <c r="N52" s="79"/>
      <c r="O52" s="482" t="str">
        <f>IFERROR(VLOOKUP(K50,【参考】数式用!$A$5:$J$37,MATCH(N52,【参考】数式用!$B$4:$J$4,0)+1,0),"")</f>
        <v/>
      </c>
      <c r="P52" s="77"/>
      <c r="Q52" s="482" t="str">
        <f>IFERROR(VLOOKUP(K50,【参考】数式用!$A$5:$J$37,MATCH(P52,【参考】数式用!$B$4:$J$4,0)+1,0),"")</f>
        <v/>
      </c>
      <c r="R52" s="483" t="s">
        <v>15</v>
      </c>
      <c r="S52" s="484">
        <v>6</v>
      </c>
      <c r="T52" s="485" t="s">
        <v>10</v>
      </c>
      <c r="U52" s="59">
        <v>4</v>
      </c>
      <c r="V52" s="485" t="s">
        <v>38</v>
      </c>
      <c r="W52" s="484">
        <v>6</v>
      </c>
      <c r="X52" s="485" t="s">
        <v>10</v>
      </c>
      <c r="Y52" s="59">
        <v>5</v>
      </c>
      <c r="Z52" s="485" t="s">
        <v>13</v>
      </c>
      <c r="AA52" s="486" t="s">
        <v>20</v>
      </c>
      <c r="AB52" s="487">
        <f t="shared" si="112"/>
        <v>2</v>
      </c>
      <c r="AC52" s="485" t="s">
        <v>33</v>
      </c>
      <c r="AD52" s="488" t="str">
        <f t="shared" ref="AD52" si="130">IFERROR(ROUNDDOWN(ROUND(L50*Q52,0),0)*AB52,"")</f>
        <v/>
      </c>
      <c r="AE52" s="489" t="str">
        <f t="shared" ref="AE52" si="131">IFERROR(ROUNDDOWN(ROUND(L50*(Q52-O52),0),0)*AB52,"")</f>
        <v/>
      </c>
      <c r="AF52" s="490">
        <f t="shared" ref="AF52" si="132">IF(AND(N52="ベア加算なし",P52="ベア加算"),AD52,0)</f>
        <v>0</v>
      </c>
      <c r="AG52" s="369"/>
      <c r="AH52" s="370"/>
      <c r="AI52" s="371"/>
      <c r="AJ52" s="372"/>
      <c r="AK52" s="373"/>
      <c r="AL52" s="374"/>
      <c r="AM52" s="491" t="str">
        <f t="shared" ref="AM52" si="133">IF(AO50="","",IF(OR(N50="",AND(N52="ベア加算なし",P52="ベア加算",AG52=""),AND(OR(P50="処遇加算Ⅰ",P50="処遇加算Ⅱ"),AH50=""),AND(P50="処遇加算Ⅲ",AI50=""),AND(P50="処遇加算Ⅰ",AJ50=""),AND(OR(P51="特定加算Ⅰ",P51="特定加算Ⅱ"),AK51=""),AND(P51="特定加算Ⅰ",AL51="")),"！記入が必要な欄（緑色、水色、黄色のセル）に空欄があります。空欄を埋めてください。",""))</f>
        <v/>
      </c>
      <c r="AO52" s="492" t="str">
        <f>IF(K50&lt;&gt;"","P列・R列に色付け","")</f>
        <v/>
      </c>
      <c r="AP52" s="493"/>
      <c r="AQ52" s="493"/>
      <c r="AW52" s="494"/>
      <c r="AX52" s="453" t="str">
        <f>G50</f>
        <v/>
      </c>
    </row>
    <row r="53" spans="1:50" ht="32.1" customHeight="1">
      <c r="A53" s="1273">
        <v>14</v>
      </c>
      <c r="B53" s="1210" t="str">
        <f>IF(基本情報入力シート!C67="","",基本情報入力シート!C67)</f>
        <v/>
      </c>
      <c r="C53" s="1210"/>
      <c r="D53" s="1210"/>
      <c r="E53" s="1210"/>
      <c r="F53" s="1210"/>
      <c r="G53" s="1213" t="str">
        <f>IF(基本情報入力シート!M67="","",基本情報入力シート!M67)</f>
        <v/>
      </c>
      <c r="H53" s="1213" t="str">
        <f>IF(基本情報入力シート!R67="","",基本情報入力シート!R67)</f>
        <v/>
      </c>
      <c r="I53" s="1213" t="str">
        <f>IF(基本情報入力シート!W67="","",基本情報入力シート!W67)</f>
        <v/>
      </c>
      <c r="J53" s="1213" t="str">
        <f>IF(基本情報入力シート!X67="","",基本情報入力シート!X67)</f>
        <v/>
      </c>
      <c r="K53" s="1213" t="str">
        <f>IF(基本情報入力シート!Y67="","",基本情報入力シート!Y67)</f>
        <v/>
      </c>
      <c r="L53" s="1216" t="str">
        <f>IF(基本情報入力シート!AB67="","",基本情報入力シート!AB67)</f>
        <v/>
      </c>
      <c r="M53" s="457" t="s">
        <v>132</v>
      </c>
      <c r="N53" s="75"/>
      <c r="O53" s="458" t="str">
        <f>IFERROR(VLOOKUP(K53,【参考】数式用!$A$5:$J$37,MATCH(N53,【参考】数式用!$B$4:$J$4,0)+1,0),"")</f>
        <v/>
      </c>
      <c r="P53" s="75"/>
      <c r="Q53" s="458" t="str">
        <f>IFERROR(VLOOKUP(K53,【参考】数式用!$A$5:$J$37,MATCH(P53,【参考】数式用!$B$4:$J$4,0)+1,0),"")</f>
        <v/>
      </c>
      <c r="R53" s="459" t="s">
        <v>15</v>
      </c>
      <c r="S53" s="460">
        <v>6</v>
      </c>
      <c r="T53" s="126" t="s">
        <v>10</v>
      </c>
      <c r="U53" s="39">
        <v>4</v>
      </c>
      <c r="V53" s="126" t="s">
        <v>38</v>
      </c>
      <c r="W53" s="460">
        <v>6</v>
      </c>
      <c r="X53" s="126" t="s">
        <v>10</v>
      </c>
      <c r="Y53" s="39">
        <v>5</v>
      </c>
      <c r="Z53" s="126" t="s">
        <v>13</v>
      </c>
      <c r="AA53" s="461" t="s">
        <v>20</v>
      </c>
      <c r="AB53" s="462">
        <f t="shared" si="112"/>
        <v>2</v>
      </c>
      <c r="AC53" s="126" t="s">
        <v>33</v>
      </c>
      <c r="AD53" s="463" t="str">
        <f t="shared" ref="AD53" si="134">IFERROR(ROUNDDOWN(ROUND(L53*Q53,0),0)*AB53,"")</f>
        <v/>
      </c>
      <c r="AE53" s="464" t="str">
        <f t="shared" si="37"/>
        <v/>
      </c>
      <c r="AF53" s="465"/>
      <c r="AG53" s="375"/>
      <c r="AH53" s="383"/>
      <c r="AI53" s="380"/>
      <c r="AJ53" s="381"/>
      <c r="AK53" s="361"/>
      <c r="AL53" s="362"/>
      <c r="AM53" s="466" t="str">
        <f t="shared" ref="AM53" si="135">IF(AO53="","",IF(Q53&lt;O53,"！加算の要件上は問題ありませんが、令和６年３月と比較して４・５月に加算率が下がる計画になっています。",""))</f>
        <v/>
      </c>
      <c r="AO53" s="467" t="str">
        <f>IF(K53&lt;&gt;"","P列・R列に色付け","")</f>
        <v/>
      </c>
      <c r="AP53" s="468" t="str">
        <f>IFERROR(VLOOKUP(K53,【参考】数式用!$AH$2:$AI$34,2,FALSE),"")</f>
        <v/>
      </c>
      <c r="AQ53" s="470" t="str">
        <f>P53&amp;P54&amp;P55</f>
        <v/>
      </c>
      <c r="AR53" s="468" t="str">
        <f t="shared" ref="AR53" si="136">IF(AF55&lt;&gt;0,IF(AG55="○","入力済","未入力"),"")</f>
        <v/>
      </c>
      <c r="AS53" s="469" t="str">
        <f>IF(OR(P53="処遇加算Ⅰ",P53="処遇加算Ⅱ"),IF(OR(AH53="○",AH53="令和６年度中に満たす"),"入力済","未入力"),"")</f>
        <v/>
      </c>
      <c r="AT53" s="470" t="str">
        <f>IF(P53="処遇加算Ⅲ",IF(AI53="○","入力済","未入力"),"")</f>
        <v/>
      </c>
      <c r="AU53" s="468" t="str">
        <f>IF(P53="処遇加算Ⅰ",IF(OR(AJ53="○",AJ53="令和６年度中に満たす"),"入力済","未入力"),"")</f>
        <v/>
      </c>
      <c r="AV53" s="468" t="str">
        <f t="shared" ref="AV53" si="137">IF(OR(P54="特定加算Ⅰ",P54="特定加算Ⅱ"),1,"")</f>
        <v/>
      </c>
      <c r="AW53" s="453" t="str">
        <f>IF(P54="特定加算Ⅰ",IF(AL54="","未入力","入力済"),"")</f>
        <v/>
      </c>
      <c r="AX53" s="453" t="str">
        <f>G53</f>
        <v/>
      </c>
    </row>
    <row r="54" spans="1:50" ht="32.1" customHeight="1">
      <c r="A54" s="1274"/>
      <c r="B54" s="1211"/>
      <c r="C54" s="1211"/>
      <c r="D54" s="1211"/>
      <c r="E54" s="1211"/>
      <c r="F54" s="1211"/>
      <c r="G54" s="1214"/>
      <c r="H54" s="1214"/>
      <c r="I54" s="1214"/>
      <c r="J54" s="1214"/>
      <c r="K54" s="1214"/>
      <c r="L54" s="1217"/>
      <c r="M54" s="471" t="s">
        <v>121</v>
      </c>
      <c r="N54" s="76"/>
      <c r="O54" s="472" t="str">
        <f>IFERROR(VLOOKUP(K53,【参考】数式用!$A$5:$J$37,MATCH(N54,【参考】数式用!$B$4:$J$4,0)+1,0),"")</f>
        <v/>
      </c>
      <c r="P54" s="76"/>
      <c r="Q54" s="472" t="str">
        <f>IFERROR(VLOOKUP(K53,【参考】数式用!$A$5:$J$37,MATCH(P54,【参考】数式用!$B$4:$J$4,0)+1,0),"")</f>
        <v/>
      </c>
      <c r="R54" s="97" t="s">
        <v>15</v>
      </c>
      <c r="S54" s="473">
        <v>6</v>
      </c>
      <c r="T54" s="98" t="s">
        <v>10</v>
      </c>
      <c r="U54" s="58">
        <v>4</v>
      </c>
      <c r="V54" s="98" t="s">
        <v>38</v>
      </c>
      <c r="W54" s="473">
        <v>6</v>
      </c>
      <c r="X54" s="98" t="s">
        <v>10</v>
      </c>
      <c r="Y54" s="58">
        <v>5</v>
      </c>
      <c r="Z54" s="98" t="s">
        <v>13</v>
      </c>
      <c r="AA54" s="474" t="s">
        <v>20</v>
      </c>
      <c r="AB54" s="475">
        <f t="shared" si="112"/>
        <v>2</v>
      </c>
      <c r="AC54" s="98" t="s">
        <v>33</v>
      </c>
      <c r="AD54" s="476" t="str">
        <f t="shared" ref="AD54" si="138">IFERROR(ROUNDDOWN(ROUND(L53*Q54,0),0)*AB54,"")</f>
        <v/>
      </c>
      <c r="AE54" s="477" t="str">
        <f t="shared" si="42"/>
        <v/>
      </c>
      <c r="AF54" s="478"/>
      <c r="AG54" s="363"/>
      <c r="AH54" s="364"/>
      <c r="AI54" s="365"/>
      <c r="AJ54" s="366"/>
      <c r="AK54" s="367"/>
      <c r="AL54" s="368"/>
      <c r="AM54" s="479" t="str">
        <f t="shared" ref="AM54" si="139">IF(AO53="","",IF(OR(Y53=4,Y54=4,Y55=4),"！加算の要件上は問題ありませんが、算定期間の終わりが令和６年５月になっていません。区分変更の場合は、「基本情報入力シート」で同じ事業所を２行に分けて記入してください。",""))</f>
        <v/>
      </c>
      <c r="AN54" s="480"/>
      <c r="AO54" s="467" t="str">
        <f>IF(K53&lt;&gt;"","P列・R列に色付け","")</f>
        <v/>
      </c>
      <c r="AX54" s="453" t="str">
        <f>G53</f>
        <v/>
      </c>
    </row>
    <row r="55" spans="1:50" ht="32.1" customHeight="1" thickBot="1">
      <c r="A55" s="1275"/>
      <c r="B55" s="1212"/>
      <c r="C55" s="1212"/>
      <c r="D55" s="1212"/>
      <c r="E55" s="1212"/>
      <c r="F55" s="1212"/>
      <c r="G55" s="1215"/>
      <c r="H55" s="1215"/>
      <c r="I55" s="1215"/>
      <c r="J55" s="1215"/>
      <c r="K55" s="1215"/>
      <c r="L55" s="1218"/>
      <c r="M55" s="481" t="s">
        <v>114</v>
      </c>
      <c r="N55" s="79"/>
      <c r="O55" s="482" t="str">
        <f>IFERROR(VLOOKUP(K53,【参考】数式用!$A$5:$J$37,MATCH(N55,【参考】数式用!$B$4:$J$4,0)+1,0),"")</f>
        <v/>
      </c>
      <c r="P55" s="77"/>
      <c r="Q55" s="482" t="str">
        <f>IFERROR(VLOOKUP(K53,【参考】数式用!$A$5:$J$37,MATCH(P55,【参考】数式用!$B$4:$J$4,0)+1,0),"")</f>
        <v/>
      </c>
      <c r="R55" s="483" t="s">
        <v>15</v>
      </c>
      <c r="S55" s="484">
        <v>6</v>
      </c>
      <c r="T55" s="485" t="s">
        <v>10</v>
      </c>
      <c r="U55" s="59">
        <v>4</v>
      </c>
      <c r="V55" s="485" t="s">
        <v>38</v>
      </c>
      <c r="W55" s="484">
        <v>6</v>
      </c>
      <c r="X55" s="485" t="s">
        <v>10</v>
      </c>
      <c r="Y55" s="59">
        <v>5</v>
      </c>
      <c r="Z55" s="485" t="s">
        <v>13</v>
      </c>
      <c r="AA55" s="486" t="s">
        <v>20</v>
      </c>
      <c r="AB55" s="487">
        <f t="shared" si="112"/>
        <v>2</v>
      </c>
      <c r="AC55" s="485" t="s">
        <v>33</v>
      </c>
      <c r="AD55" s="488" t="str">
        <f t="shared" ref="AD55" si="140">IFERROR(ROUNDDOWN(ROUND(L53*Q55,0),0)*AB55,"")</f>
        <v/>
      </c>
      <c r="AE55" s="489" t="str">
        <f t="shared" si="45"/>
        <v/>
      </c>
      <c r="AF55" s="490">
        <f t="shared" ref="AF55:AF118" si="141">IF(AND(N55="ベア加算なし",P55="ベア加算"),AD55,0)</f>
        <v>0</v>
      </c>
      <c r="AG55" s="369"/>
      <c r="AH55" s="370"/>
      <c r="AI55" s="371"/>
      <c r="AJ55" s="372"/>
      <c r="AK55" s="373"/>
      <c r="AL55" s="374"/>
      <c r="AM55" s="491" t="str">
        <f t="shared" ref="AM55" si="142">IF(AO53="","",IF(OR(N53="",AND(N55="ベア加算なし",P55="ベア加算",AG55=""),AND(OR(P53="処遇加算Ⅰ",P53="処遇加算Ⅱ"),AH53=""),AND(P53="処遇加算Ⅲ",AI53=""),AND(P53="処遇加算Ⅰ",AJ53=""),AND(OR(P54="特定加算Ⅰ",P54="特定加算Ⅱ"),AK54=""),AND(P54="特定加算Ⅰ",AL54="")),"！記入が必要な欄（緑色、水色、黄色のセル）に空欄があります。空欄を埋めてください。",""))</f>
        <v/>
      </c>
      <c r="AO55" s="492" t="str">
        <f>IF(K53&lt;&gt;"","P列・R列に色付け","")</f>
        <v/>
      </c>
      <c r="AP55" s="493"/>
      <c r="AQ55" s="493"/>
      <c r="AW55" s="494"/>
      <c r="AX55" s="453" t="str">
        <f>G53</f>
        <v/>
      </c>
    </row>
    <row r="56" spans="1:50" ht="32.1" customHeight="1">
      <c r="A56" s="1273">
        <v>15</v>
      </c>
      <c r="B56" s="1210" t="str">
        <f>IF(基本情報入力シート!C68="","",基本情報入力シート!C68)</f>
        <v/>
      </c>
      <c r="C56" s="1210"/>
      <c r="D56" s="1210"/>
      <c r="E56" s="1210"/>
      <c r="F56" s="1210"/>
      <c r="G56" s="1213" t="str">
        <f>IF(基本情報入力シート!M68="","",基本情報入力シート!M68)</f>
        <v/>
      </c>
      <c r="H56" s="1213" t="str">
        <f>IF(基本情報入力シート!R68="","",基本情報入力シート!R68)</f>
        <v/>
      </c>
      <c r="I56" s="1213" t="str">
        <f>IF(基本情報入力シート!W68="","",基本情報入力シート!W68)</f>
        <v/>
      </c>
      <c r="J56" s="1213" t="str">
        <f>IF(基本情報入力シート!X68="","",基本情報入力シート!X68)</f>
        <v/>
      </c>
      <c r="K56" s="1213" t="str">
        <f>IF(基本情報入力シート!Y68="","",基本情報入力シート!Y68)</f>
        <v/>
      </c>
      <c r="L56" s="1216" t="str">
        <f>IF(基本情報入力シート!AB68="","",基本情報入力シート!AB68)</f>
        <v/>
      </c>
      <c r="M56" s="457" t="s">
        <v>132</v>
      </c>
      <c r="N56" s="75"/>
      <c r="O56" s="458" t="str">
        <f>IFERROR(VLOOKUP(K56,【参考】数式用!$A$5:$J$37,MATCH(N56,【参考】数式用!$B$4:$J$4,0)+1,0),"")</f>
        <v/>
      </c>
      <c r="P56" s="75"/>
      <c r="Q56" s="458" t="str">
        <f>IFERROR(VLOOKUP(K56,【参考】数式用!$A$5:$J$37,MATCH(P56,【参考】数式用!$B$4:$J$4,0)+1,0),"")</f>
        <v/>
      </c>
      <c r="R56" s="459" t="s">
        <v>15</v>
      </c>
      <c r="S56" s="460">
        <v>6</v>
      </c>
      <c r="T56" s="126" t="s">
        <v>10</v>
      </c>
      <c r="U56" s="39">
        <v>4</v>
      </c>
      <c r="V56" s="126" t="s">
        <v>38</v>
      </c>
      <c r="W56" s="460">
        <v>6</v>
      </c>
      <c r="X56" s="126" t="s">
        <v>10</v>
      </c>
      <c r="Y56" s="39">
        <v>5</v>
      </c>
      <c r="Z56" s="126" t="s">
        <v>13</v>
      </c>
      <c r="AA56" s="461" t="s">
        <v>20</v>
      </c>
      <c r="AB56" s="462">
        <f t="shared" si="112"/>
        <v>2</v>
      </c>
      <c r="AC56" s="126" t="s">
        <v>33</v>
      </c>
      <c r="AD56" s="463" t="str">
        <f t="shared" ref="AD56" si="143">IFERROR(ROUNDDOWN(ROUND(L56*Q56,0),0)*AB56,"")</f>
        <v/>
      </c>
      <c r="AE56" s="464" t="str">
        <f t="shared" si="49"/>
        <v/>
      </c>
      <c r="AF56" s="465"/>
      <c r="AG56" s="375"/>
      <c r="AH56" s="383"/>
      <c r="AI56" s="380"/>
      <c r="AJ56" s="381"/>
      <c r="AK56" s="361"/>
      <c r="AL56" s="362"/>
      <c r="AM56" s="466" t="str">
        <f t="shared" ref="AM56" si="144">IF(AO56="","",IF(Q56&lt;O56,"！加算の要件上は問題ありませんが、令和６年３月と比較して４・５月に加算率が下がる計画になっています。",""))</f>
        <v/>
      </c>
      <c r="AO56" s="467" t="str">
        <f>IF(K56&lt;&gt;"","P列・R列に色付け","")</f>
        <v/>
      </c>
      <c r="AP56" s="468" t="str">
        <f>IFERROR(VLOOKUP(K56,【参考】数式用!$AH$2:$AI$34,2,FALSE),"")</f>
        <v/>
      </c>
      <c r="AQ56" s="470" t="str">
        <f>P56&amp;P57&amp;P58</f>
        <v/>
      </c>
      <c r="AR56" s="468" t="str">
        <f t="shared" ref="AR56" si="145">IF(AF58&lt;&gt;0,IF(AG58="○","入力済","未入力"),"")</f>
        <v/>
      </c>
      <c r="AS56" s="469" t="str">
        <f>IF(OR(P56="処遇加算Ⅰ",P56="処遇加算Ⅱ"),IF(OR(AH56="○",AH56="令和６年度中に満たす"),"入力済","未入力"),"")</f>
        <v/>
      </c>
      <c r="AT56" s="470" t="str">
        <f>IF(P56="処遇加算Ⅲ",IF(AI56="○","入力済","未入力"),"")</f>
        <v/>
      </c>
      <c r="AU56" s="468" t="str">
        <f>IF(P56="処遇加算Ⅰ",IF(OR(AJ56="○",AJ56="令和６年度中に満たす"),"入力済","未入力"),"")</f>
        <v/>
      </c>
      <c r="AV56" s="468" t="str">
        <f t="shared" ref="AV56" si="146">IF(OR(P57="特定加算Ⅰ",P57="特定加算Ⅱ"),1,"")</f>
        <v/>
      </c>
      <c r="AW56" s="453" t="str">
        <f>IF(P57="特定加算Ⅰ",IF(AL57="","未入力","入力済"),"")</f>
        <v/>
      </c>
      <c r="AX56" s="453" t="str">
        <f>G56</f>
        <v/>
      </c>
    </row>
    <row r="57" spans="1:50" ht="32.1" customHeight="1">
      <c r="A57" s="1274"/>
      <c r="B57" s="1211"/>
      <c r="C57" s="1211"/>
      <c r="D57" s="1211"/>
      <c r="E57" s="1211"/>
      <c r="F57" s="1211"/>
      <c r="G57" s="1214"/>
      <c r="H57" s="1214"/>
      <c r="I57" s="1214"/>
      <c r="J57" s="1214"/>
      <c r="K57" s="1214"/>
      <c r="L57" s="1217"/>
      <c r="M57" s="471" t="s">
        <v>121</v>
      </c>
      <c r="N57" s="76"/>
      <c r="O57" s="472" t="str">
        <f>IFERROR(VLOOKUP(K56,【参考】数式用!$A$5:$J$37,MATCH(N57,【参考】数式用!$B$4:$J$4,0)+1,0),"")</f>
        <v/>
      </c>
      <c r="P57" s="76"/>
      <c r="Q57" s="472" t="str">
        <f>IFERROR(VLOOKUP(K56,【参考】数式用!$A$5:$J$37,MATCH(P57,【参考】数式用!$B$4:$J$4,0)+1,0),"")</f>
        <v/>
      </c>
      <c r="R57" s="97" t="s">
        <v>15</v>
      </c>
      <c r="S57" s="473">
        <v>6</v>
      </c>
      <c r="T57" s="98" t="s">
        <v>10</v>
      </c>
      <c r="U57" s="58">
        <v>4</v>
      </c>
      <c r="V57" s="98" t="s">
        <v>38</v>
      </c>
      <c r="W57" s="473">
        <v>6</v>
      </c>
      <c r="X57" s="98" t="s">
        <v>10</v>
      </c>
      <c r="Y57" s="58">
        <v>5</v>
      </c>
      <c r="Z57" s="98" t="s">
        <v>13</v>
      </c>
      <c r="AA57" s="474" t="s">
        <v>20</v>
      </c>
      <c r="AB57" s="475">
        <f t="shared" si="112"/>
        <v>2</v>
      </c>
      <c r="AC57" s="98" t="s">
        <v>33</v>
      </c>
      <c r="AD57" s="476" t="str">
        <f t="shared" ref="AD57" si="147">IFERROR(ROUNDDOWN(ROUND(L56*Q57,0),0)*AB57,"")</f>
        <v/>
      </c>
      <c r="AE57" s="477" t="str">
        <f t="shared" si="54"/>
        <v/>
      </c>
      <c r="AF57" s="478"/>
      <c r="AG57" s="363"/>
      <c r="AH57" s="364"/>
      <c r="AI57" s="365"/>
      <c r="AJ57" s="366"/>
      <c r="AK57" s="367"/>
      <c r="AL57" s="368"/>
      <c r="AM57" s="479" t="str">
        <f t="shared" ref="AM57" si="148">IF(AO56="","",IF(OR(Y56=4,Y57=4,Y58=4),"！加算の要件上は問題ありませんが、算定期間の終わりが令和６年５月になっていません。区分変更の場合は、「基本情報入力シート」で同じ事業所を２行に分けて記入してください。",""))</f>
        <v/>
      </c>
      <c r="AN57" s="480"/>
      <c r="AO57" s="467" t="str">
        <f>IF(K56&lt;&gt;"","P列・R列に色付け","")</f>
        <v/>
      </c>
      <c r="AX57" s="453" t="str">
        <f>G56</f>
        <v/>
      </c>
    </row>
    <row r="58" spans="1:50" ht="32.1" customHeight="1" thickBot="1">
      <c r="A58" s="1275"/>
      <c r="B58" s="1212"/>
      <c r="C58" s="1212"/>
      <c r="D58" s="1212"/>
      <c r="E58" s="1212"/>
      <c r="F58" s="1212"/>
      <c r="G58" s="1215"/>
      <c r="H58" s="1215"/>
      <c r="I58" s="1215"/>
      <c r="J58" s="1215"/>
      <c r="K58" s="1215"/>
      <c r="L58" s="1218"/>
      <c r="M58" s="481" t="s">
        <v>114</v>
      </c>
      <c r="N58" s="79"/>
      <c r="O58" s="482" t="str">
        <f>IFERROR(VLOOKUP(K56,【参考】数式用!$A$5:$J$37,MATCH(N58,【参考】数式用!$B$4:$J$4,0)+1,0),"")</f>
        <v/>
      </c>
      <c r="P58" s="77"/>
      <c r="Q58" s="482" t="str">
        <f>IFERROR(VLOOKUP(K56,【参考】数式用!$A$5:$J$37,MATCH(P58,【参考】数式用!$B$4:$J$4,0)+1,0),"")</f>
        <v/>
      </c>
      <c r="R58" s="483" t="s">
        <v>15</v>
      </c>
      <c r="S58" s="484">
        <v>6</v>
      </c>
      <c r="T58" s="485" t="s">
        <v>10</v>
      </c>
      <c r="U58" s="59">
        <v>4</v>
      </c>
      <c r="V58" s="485" t="s">
        <v>38</v>
      </c>
      <c r="W58" s="484">
        <v>6</v>
      </c>
      <c r="X58" s="485" t="s">
        <v>10</v>
      </c>
      <c r="Y58" s="59">
        <v>5</v>
      </c>
      <c r="Z58" s="485" t="s">
        <v>13</v>
      </c>
      <c r="AA58" s="486" t="s">
        <v>20</v>
      </c>
      <c r="AB58" s="487">
        <f t="shared" si="112"/>
        <v>2</v>
      </c>
      <c r="AC58" s="485" t="s">
        <v>33</v>
      </c>
      <c r="AD58" s="488" t="str">
        <f t="shared" ref="AD58" si="149">IFERROR(ROUNDDOWN(ROUND(L56*Q58,0),0)*AB58,"")</f>
        <v/>
      </c>
      <c r="AE58" s="489" t="str">
        <f t="shared" si="57"/>
        <v/>
      </c>
      <c r="AF58" s="490">
        <f t="shared" si="141"/>
        <v>0</v>
      </c>
      <c r="AG58" s="369"/>
      <c r="AH58" s="370"/>
      <c r="AI58" s="371"/>
      <c r="AJ58" s="372"/>
      <c r="AK58" s="373"/>
      <c r="AL58" s="374"/>
      <c r="AM58" s="491" t="str">
        <f t="shared" ref="AM58" si="150">IF(AO56="","",IF(OR(N56="",AND(N58="ベア加算なし",P58="ベア加算",AG58=""),AND(OR(P56="処遇加算Ⅰ",P56="処遇加算Ⅱ"),AH56=""),AND(P56="処遇加算Ⅲ",AI56=""),AND(P56="処遇加算Ⅰ",AJ56=""),AND(OR(P57="特定加算Ⅰ",P57="特定加算Ⅱ"),AK57=""),AND(P57="特定加算Ⅰ",AL57="")),"！記入が必要な欄（緑色、水色、黄色のセル）に空欄があります。空欄を埋めてください。",""))</f>
        <v/>
      </c>
      <c r="AO58" s="492" t="str">
        <f>IF(K56&lt;&gt;"","P列・R列に色付け","")</f>
        <v/>
      </c>
      <c r="AP58" s="493"/>
      <c r="AQ58" s="493"/>
      <c r="AW58" s="494"/>
      <c r="AX58" s="453" t="str">
        <f>G56</f>
        <v/>
      </c>
    </row>
    <row r="59" spans="1:50" ht="32.1" customHeight="1">
      <c r="A59" s="1273">
        <v>16</v>
      </c>
      <c r="B59" s="1210" t="str">
        <f>IF(基本情報入力シート!C69="","",基本情報入力シート!C69)</f>
        <v/>
      </c>
      <c r="C59" s="1210"/>
      <c r="D59" s="1210"/>
      <c r="E59" s="1210"/>
      <c r="F59" s="1210"/>
      <c r="G59" s="1213" t="str">
        <f>IF(基本情報入力シート!M69="","",基本情報入力シート!M69)</f>
        <v/>
      </c>
      <c r="H59" s="1213" t="str">
        <f>IF(基本情報入力シート!R69="","",基本情報入力シート!R69)</f>
        <v/>
      </c>
      <c r="I59" s="1213" t="str">
        <f>IF(基本情報入力シート!W69="","",基本情報入力シート!W69)</f>
        <v/>
      </c>
      <c r="J59" s="1213" t="str">
        <f>IF(基本情報入力シート!X69="","",基本情報入力シート!X69)</f>
        <v/>
      </c>
      <c r="K59" s="1213" t="str">
        <f>IF(基本情報入力シート!Y69="","",基本情報入力シート!Y69)</f>
        <v/>
      </c>
      <c r="L59" s="1216" t="str">
        <f>IF(基本情報入力シート!AB69="","",基本情報入力シート!AB69)</f>
        <v/>
      </c>
      <c r="M59" s="457" t="s">
        <v>132</v>
      </c>
      <c r="N59" s="75"/>
      <c r="O59" s="458" t="str">
        <f>IFERROR(VLOOKUP(K59,【参考】数式用!$A$5:$J$37,MATCH(N59,【参考】数式用!$B$4:$J$4,0)+1,0),"")</f>
        <v/>
      </c>
      <c r="P59" s="75"/>
      <c r="Q59" s="458" t="str">
        <f>IFERROR(VLOOKUP(K59,【参考】数式用!$A$5:$J$37,MATCH(P59,【参考】数式用!$B$4:$J$4,0)+1,0),"")</f>
        <v/>
      </c>
      <c r="R59" s="459" t="s">
        <v>15</v>
      </c>
      <c r="S59" s="460">
        <v>6</v>
      </c>
      <c r="T59" s="126" t="s">
        <v>10</v>
      </c>
      <c r="U59" s="39">
        <v>4</v>
      </c>
      <c r="V59" s="126" t="s">
        <v>38</v>
      </c>
      <c r="W59" s="460">
        <v>6</v>
      </c>
      <c r="X59" s="126" t="s">
        <v>10</v>
      </c>
      <c r="Y59" s="39">
        <v>5</v>
      </c>
      <c r="Z59" s="126" t="s">
        <v>13</v>
      </c>
      <c r="AA59" s="461" t="s">
        <v>20</v>
      </c>
      <c r="AB59" s="462">
        <f t="shared" si="112"/>
        <v>2</v>
      </c>
      <c r="AC59" s="126" t="s">
        <v>33</v>
      </c>
      <c r="AD59" s="463" t="str">
        <f t="shared" ref="AD59" si="151">IFERROR(ROUNDDOWN(ROUND(L59*Q59,0),0)*AB59,"")</f>
        <v/>
      </c>
      <c r="AE59" s="464" t="str">
        <f t="shared" ref="AE59" si="152">IFERROR(ROUNDDOWN(ROUND(L59*(Q59-O59),0),0)*AB59,"")</f>
        <v/>
      </c>
      <c r="AF59" s="465"/>
      <c r="AG59" s="375"/>
      <c r="AH59" s="383"/>
      <c r="AI59" s="380"/>
      <c r="AJ59" s="381"/>
      <c r="AK59" s="361"/>
      <c r="AL59" s="362"/>
      <c r="AM59" s="466" t="str">
        <f t="shared" ref="AM59" si="153">IF(AO59="","",IF(Q59&lt;O59,"！加算の要件上は問題ありませんが、令和６年３月と比較して４・５月に加算率が下がる計画になっています。",""))</f>
        <v/>
      </c>
      <c r="AO59" s="467" t="str">
        <f>IF(K59&lt;&gt;"","P列・R列に色付け","")</f>
        <v/>
      </c>
      <c r="AP59" s="468" t="str">
        <f>IFERROR(VLOOKUP(K59,【参考】数式用!$AH$2:$AI$34,2,FALSE),"")</f>
        <v/>
      </c>
      <c r="AQ59" s="470" t="str">
        <f>P59&amp;P60&amp;P61</f>
        <v/>
      </c>
      <c r="AR59" s="468" t="str">
        <f t="shared" ref="AR59" si="154">IF(AF61&lt;&gt;0,IF(AG61="○","入力済","未入力"),"")</f>
        <v/>
      </c>
      <c r="AS59" s="469" t="str">
        <f>IF(OR(P59="処遇加算Ⅰ",P59="処遇加算Ⅱ"),IF(OR(AH59="○",AH59="令和６年度中に満たす"),"入力済","未入力"),"")</f>
        <v/>
      </c>
      <c r="AT59" s="470" t="str">
        <f>IF(P59="処遇加算Ⅲ",IF(AI59="○","入力済","未入力"),"")</f>
        <v/>
      </c>
      <c r="AU59" s="468" t="str">
        <f>IF(P59="処遇加算Ⅰ",IF(OR(AJ59="○",AJ59="令和６年度中に満たす"),"入力済","未入力"),"")</f>
        <v/>
      </c>
      <c r="AV59" s="468" t="str">
        <f t="shared" ref="AV59" si="155">IF(OR(P60="特定加算Ⅰ",P60="特定加算Ⅱ"),1,"")</f>
        <v/>
      </c>
      <c r="AW59" s="453" t="str">
        <f>IF(P60="特定加算Ⅰ",IF(AL60="","未入力","入力済"),"")</f>
        <v/>
      </c>
      <c r="AX59" s="453" t="str">
        <f>G59</f>
        <v/>
      </c>
    </row>
    <row r="60" spans="1:50" ht="32.1" customHeight="1">
      <c r="A60" s="1274"/>
      <c r="B60" s="1211"/>
      <c r="C60" s="1211"/>
      <c r="D60" s="1211"/>
      <c r="E60" s="1211"/>
      <c r="F60" s="1211"/>
      <c r="G60" s="1214"/>
      <c r="H60" s="1214"/>
      <c r="I60" s="1214"/>
      <c r="J60" s="1214"/>
      <c r="K60" s="1214"/>
      <c r="L60" s="1217"/>
      <c r="M60" s="471" t="s">
        <v>121</v>
      </c>
      <c r="N60" s="76"/>
      <c r="O60" s="472" t="str">
        <f>IFERROR(VLOOKUP(K59,【参考】数式用!$A$5:$J$37,MATCH(N60,【参考】数式用!$B$4:$J$4,0)+1,0),"")</f>
        <v/>
      </c>
      <c r="P60" s="76"/>
      <c r="Q60" s="472" t="str">
        <f>IFERROR(VLOOKUP(K59,【参考】数式用!$A$5:$J$37,MATCH(P60,【参考】数式用!$B$4:$J$4,0)+1,0),"")</f>
        <v/>
      </c>
      <c r="R60" s="97" t="s">
        <v>15</v>
      </c>
      <c r="S60" s="473">
        <v>6</v>
      </c>
      <c r="T60" s="98" t="s">
        <v>10</v>
      </c>
      <c r="U60" s="58">
        <v>4</v>
      </c>
      <c r="V60" s="98" t="s">
        <v>38</v>
      </c>
      <c r="W60" s="473">
        <v>6</v>
      </c>
      <c r="X60" s="98" t="s">
        <v>10</v>
      </c>
      <c r="Y60" s="58">
        <v>5</v>
      </c>
      <c r="Z60" s="98" t="s">
        <v>13</v>
      </c>
      <c r="AA60" s="474" t="s">
        <v>20</v>
      </c>
      <c r="AB60" s="475">
        <f t="shared" si="112"/>
        <v>2</v>
      </c>
      <c r="AC60" s="98" t="s">
        <v>33</v>
      </c>
      <c r="AD60" s="476" t="str">
        <f t="shared" ref="AD60" si="156">IFERROR(ROUNDDOWN(ROUND(L59*Q60,0),0)*AB60,"")</f>
        <v/>
      </c>
      <c r="AE60" s="477" t="str">
        <f t="shared" ref="AE60" si="157">IFERROR(ROUNDDOWN(ROUND(L59*(Q60-O60),0),0)*AB60,"")</f>
        <v/>
      </c>
      <c r="AF60" s="478"/>
      <c r="AG60" s="363"/>
      <c r="AH60" s="364"/>
      <c r="AI60" s="365"/>
      <c r="AJ60" s="366"/>
      <c r="AK60" s="367"/>
      <c r="AL60" s="368"/>
      <c r="AM60" s="479" t="str">
        <f t="shared" ref="AM60" si="158">IF(AO59="","",IF(OR(Y59=4,Y60=4,Y61=4),"！加算の要件上は問題ありませんが、算定期間の終わりが令和６年５月になっていません。区分変更の場合は、「基本情報入力シート」で同じ事業所を２行に分けて記入してください。",""))</f>
        <v/>
      </c>
      <c r="AN60" s="480"/>
      <c r="AO60" s="467" t="str">
        <f>IF(K59&lt;&gt;"","P列・R列に色付け","")</f>
        <v/>
      </c>
      <c r="AX60" s="453" t="str">
        <f>G59</f>
        <v/>
      </c>
    </row>
    <row r="61" spans="1:50" ht="32.1" customHeight="1" thickBot="1">
      <c r="A61" s="1275"/>
      <c r="B61" s="1212"/>
      <c r="C61" s="1212"/>
      <c r="D61" s="1212"/>
      <c r="E61" s="1212"/>
      <c r="F61" s="1212"/>
      <c r="G61" s="1215"/>
      <c r="H61" s="1215"/>
      <c r="I61" s="1215"/>
      <c r="J61" s="1215"/>
      <c r="K61" s="1215"/>
      <c r="L61" s="1218"/>
      <c r="M61" s="481" t="s">
        <v>114</v>
      </c>
      <c r="N61" s="79"/>
      <c r="O61" s="482" t="str">
        <f>IFERROR(VLOOKUP(K59,【参考】数式用!$A$5:$J$37,MATCH(N61,【参考】数式用!$B$4:$J$4,0)+1,0),"")</f>
        <v/>
      </c>
      <c r="P61" s="77"/>
      <c r="Q61" s="482" t="str">
        <f>IFERROR(VLOOKUP(K59,【参考】数式用!$A$5:$J$37,MATCH(P61,【参考】数式用!$B$4:$J$4,0)+1,0),"")</f>
        <v/>
      </c>
      <c r="R61" s="483" t="s">
        <v>15</v>
      </c>
      <c r="S61" s="484">
        <v>6</v>
      </c>
      <c r="T61" s="485" t="s">
        <v>10</v>
      </c>
      <c r="U61" s="59">
        <v>4</v>
      </c>
      <c r="V61" s="485" t="s">
        <v>38</v>
      </c>
      <c r="W61" s="484">
        <v>6</v>
      </c>
      <c r="X61" s="485" t="s">
        <v>10</v>
      </c>
      <c r="Y61" s="59">
        <v>5</v>
      </c>
      <c r="Z61" s="485" t="s">
        <v>13</v>
      </c>
      <c r="AA61" s="486" t="s">
        <v>20</v>
      </c>
      <c r="AB61" s="487">
        <f t="shared" si="112"/>
        <v>2</v>
      </c>
      <c r="AC61" s="485" t="s">
        <v>33</v>
      </c>
      <c r="AD61" s="488" t="str">
        <f t="shared" ref="AD61" si="159">IFERROR(ROUNDDOWN(ROUND(L59*Q61,0),0)*AB61,"")</f>
        <v/>
      </c>
      <c r="AE61" s="489" t="str">
        <f t="shared" ref="AE61" si="160">IFERROR(ROUNDDOWN(ROUND(L59*(Q61-O61),0),0)*AB61,"")</f>
        <v/>
      </c>
      <c r="AF61" s="490">
        <f t="shared" si="141"/>
        <v>0</v>
      </c>
      <c r="AG61" s="369"/>
      <c r="AH61" s="370"/>
      <c r="AI61" s="371"/>
      <c r="AJ61" s="372"/>
      <c r="AK61" s="373"/>
      <c r="AL61" s="374"/>
      <c r="AM61" s="491" t="str">
        <f t="shared" ref="AM61" si="161">IF(AO59="","",IF(OR(N59="",AND(N61="ベア加算なし",P61="ベア加算",AG61=""),AND(OR(P59="処遇加算Ⅰ",P59="処遇加算Ⅱ"),AH59=""),AND(P59="処遇加算Ⅲ",AI59=""),AND(P59="処遇加算Ⅰ",AJ59=""),AND(OR(P60="特定加算Ⅰ",P60="特定加算Ⅱ"),AK60=""),AND(P60="特定加算Ⅰ",AL60="")),"！記入が必要な欄（緑色、水色、黄色のセル）に空欄があります。空欄を埋めてください。",""))</f>
        <v/>
      </c>
      <c r="AO61" s="492" t="str">
        <f>IF(K59&lt;&gt;"","P列・R列に色付け","")</f>
        <v/>
      </c>
      <c r="AP61" s="493"/>
      <c r="AQ61" s="493"/>
      <c r="AW61" s="494"/>
      <c r="AX61" s="453" t="str">
        <f>G59</f>
        <v/>
      </c>
    </row>
    <row r="62" spans="1:50" ht="32.1" customHeight="1">
      <c r="A62" s="1273">
        <v>17</v>
      </c>
      <c r="B62" s="1210" t="str">
        <f>IF(基本情報入力シート!C70="","",基本情報入力シート!C70)</f>
        <v/>
      </c>
      <c r="C62" s="1210"/>
      <c r="D62" s="1210"/>
      <c r="E62" s="1210"/>
      <c r="F62" s="1210"/>
      <c r="G62" s="1213" t="str">
        <f>IF(基本情報入力シート!M70="","",基本情報入力シート!M70)</f>
        <v/>
      </c>
      <c r="H62" s="1213" t="str">
        <f>IF(基本情報入力シート!R70="","",基本情報入力シート!R70)</f>
        <v/>
      </c>
      <c r="I62" s="1213" t="str">
        <f>IF(基本情報入力シート!W70="","",基本情報入力シート!W70)</f>
        <v/>
      </c>
      <c r="J62" s="1213" t="str">
        <f>IF(基本情報入力シート!X70="","",基本情報入力シート!X70)</f>
        <v/>
      </c>
      <c r="K62" s="1213" t="str">
        <f>IF(基本情報入力シート!Y70="","",基本情報入力シート!Y70)</f>
        <v/>
      </c>
      <c r="L62" s="1216" t="str">
        <f>IF(基本情報入力シート!AB70="","",基本情報入力シート!AB70)</f>
        <v/>
      </c>
      <c r="M62" s="457" t="s">
        <v>132</v>
      </c>
      <c r="N62" s="75"/>
      <c r="O62" s="458" t="str">
        <f>IFERROR(VLOOKUP(K62,【参考】数式用!$A$5:$J$37,MATCH(N62,【参考】数式用!$B$4:$J$4,0)+1,0),"")</f>
        <v/>
      </c>
      <c r="P62" s="75"/>
      <c r="Q62" s="458" t="str">
        <f>IFERROR(VLOOKUP(K62,【参考】数式用!$A$5:$J$37,MATCH(P62,【参考】数式用!$B$4:$J$4,0)+1,0),"")</f>
        <v/>
      </c>
      <c r="R62" s="459" t="s">
        <v>15</v>
      </c>
      <c r="S62" s="460">
        <v>6</v>
      </c>
      <c r="T62" s="126" t="s">
        <v>10</v>
      </c>
      <c r="U62" s="39">
        <v>4</v>
      </c>
      <c r="V62" s="126" t="s">
        <v>38</v>
      </c>
      <c r="W62" s="460">
        <v>6</v>
      </c>
      <c r="X62" s="126" t="s">
        <v>10</v>
      </c>
      <c r="Y62" s="39">
        <v>5</v>
      </c>
      <c r="Z62" s="126" t="s">
        <v>13</v>
      </c>
      <c r="AA62" s="461" t="s">
        <v>20</v>
      </c>
      <c r="AB62" s="462">
        <f t="shared" si="112"/>
        <v>2</v>
      </c>
      <c r="AC62" s="126" t="s">
        <v>33</v>
      </c>
      <c r="AD62" s="463" t="str">
        <f t="shared" ref="AD62" si="162">IFERROR(ROUNDDOWN(ROUND(L62*Q62,0),0)*AB62,"")</f>
        <v/>
      </c>
      <c r="AE62" s="464" t="str">
        <f t="shared" si="37"/>
        <v/>
      </c>
      <c r="AF62" s="465"/>
      <c r="AG62" s="375"/>
      <c r="AH62" s="383"/>
      <c r="AI62" s="380"/>
      <c r="AJ62" s="381"/>
      <c r="AK62" s="361"/>
      <c r="AL62" s="362"/>
      <c r="AM62" s="466" t="str">
        <f t="shared" ref="AM62" si="163">IF(AO62="","",IF(Q62&lt;O62,"！加算の要件上は問題ありませんが、令和６年３月と比較して４・５月に加算率が下がる計画になっています。",""))</f>
        <v/>
      </c>
      <c r="AO62" s="467" t="str">
        <f>IF(K62&lt;&gt;"","P列・R列に色付け","")</f>
        <v/>
      </c>
      <c r="AP62" s="468" t="str">
        <f>IFERROR(VLOOKUP(K62,【参考】数式用!$AH$2:$AI$34,2,FALSE),"")</f>
        <v/>
      </c>
      <c r="AQ62" s="470" t="str">
        <f>P62&amp;P63&amp;P64</f>
        <v/>
      </c>
      <c r="AR62" s="468" t="str">
        <f t="shared" ref="AR62" si="164">IF(AF64&lt;&gt;0,IF(AG64="○","入力済","未入力"),"")</f>
        <v/>
      </c>
      <c r="AS62" s="469" t="str">
        <f>IF(OR(P62="処遇加算Ⅰ",P62="処遇加算Ⅱ"),IF(OR(AH62="○",AH62="令和６年度中に満たす"),"入力済","未入力"),"")</f>
        <v/>
      </c>
      <c r="AT62" s="470" t="str">
        <f>IF(P62="処遇加算Ⅲ",IF(AI62="○","入力済","未入力"),"")</f>
        <v/>
      </c>
      <c r="AU62" s="468" t="str">
        <f>IF(P62="処遇加算Ⅰ",IF(OR(AJ62="○",AJ62="令和６年度中に満たす"),"入力済","未入力"),"")</f>
        <v/>
      </c>
      <c r="AV62" s="468" t="str">
        <f t="shared" ref="AV62" si="165">IF(OR(P63="特定加算Ⅰ",P63="特定加算Ⅱ"),1,"")</f>
        <v/>
      </c>
      <c r="AW62" s="453" t="str">
        <f>IF(P63="特定加算Ⅰ",IF(AL63="","未入力","入力済"),"")</f>
        <v/>
      </c>
      <c r="AX62" s="453" t="str">
        <f>G62</f>
        <v/>
      </c>
    </row>
    <row r="63" spans="1:50" ht="32.1" customHeight="1">
      <c r="A63" s="1274"/>
      <c r="B63" s="1211"/>
      <c r="C63" s="1211"/>
      <c r="D63" s="1211"/>
      <c r="E63" s="1211"/>
      <c r="F63" s="1211"/>
      <c r="G63" s="1214"/>
      <c r="H63" s="1214"/>
      <c r="I63" s="1214"/>
      <c r="J63" s="1214"/>
      <c r="K63" s="1214"/>
      <c r="L63" s="1217"/>
      <c r="M63" s="471" t="s">
        <v>121</v>
      </c>
      <c r="N63" s="76"/>
      <c r="O63" s="472" t="str">
        <f>IFERROR(VLOOKUP(K62,【参考】数式用!$A$5:$J$37,MATCH(N63,【参考】数式用!$B$4:$J$4,0)+1,0),"")</f>
        <v/>
      </c>
      <c r="P63" s="76"/>
      <c r="Q63" s="472" t="str">
        <f>IFERROR(VLOOKUP(K62,【参考】数式用!$A$5:$J$37,MATCH(P63,【参考】数式用!$B$4:$J$4,0)+1,0),"")</f>
        <v/>
      </c>
      <c r="R63" s="97" t="s">
        <v>15</v>
      </c>
      <c r="S63" s="473">
        <v>6</v>
      </c>
      <c r="T63" s="98" t="s">
        <v>10</v>
      </c>
      <c r="U63" s="58">
        <v>4</v>
      </c>
      <c r="V63" s="98" t="s">
        <v>38</v>
      </c>
      <c r="W63" s="473">
        <v>6</v>
      </c>
      <c r="X63" s="98" t="s">
        <v>10</v>
      </c>
      <c r="Y63" s="58">
        <v>5</v>
      </c>
      <c r="Z63" s="98" t="s">
        <v>13</v>
      </c>
      <c r="AA63" s="474" t="s">
        <v>20</v>
      </c>
      <c r="AB63" s="475">
        <f t="shared" si="112"/>
        <v>2</v>
      </c>
      <c r="AC63" s="98" t="s">
        <v>33</v>
      </c>
      <c r="AD63" s="476" t="str">
        <f t="shared" ref="AD63" si="166">IFERROR(ROUNDDOWN(ROUND(L62*Q63,0),0)*AB63,"")</f>
        <v/>
      </c>
      <c r="AE63" s="477" t="str">
        <f t="shared" si="42"/>
        <v/>
      </c>
      <c r="AF63" s="478"/>
      <c r="AG63" s="363"/>
      <c r="AH63" s="364"/>
      <c r="AI63" s="365"/>
      <c r="AJ63" s="366"/>
      <c r="AK63" s="367"/>
      <c r="AL63" s="368"/>
      <c r="AM63" s="479" t="str">
        <f t="shared" ref="AM63" si="167">IF(AO62="","",IF(OR(Y62=4,Y63=4,Y64=4),"！加算の要件上は問題ありませんが、算定期間の終わりが令和６年５月になっていません。区分変更の場合は、「基本情報入力シート」で同じ事業所を２行に分けて記入してください。",""))</f>
        <v/>
      </c>
      <c r="AN63" s="480"/>
      <c r="AO63" s="467" t="str">
        <f>IF(K62&lt;&gt;"","P列・R列に色付け","")</f>
        <v/>
      </c>
      <c r="AX63" s="453" t="str">
        <f>G62</f>
        <v/>
      </c>
    </row>
    <row r="64" spans="1:50" ht="32.1" customHeight="1" thickBot="1">
      <c r="A64" s="1275"/>
      <c r="B64" s="1212"/>
      <c r="C64" s="1212"/>
      <c r="D64" s="1212"/>
      <c r="E64" s="1212"/>
      <c r="F64" s="1212"/>
      <c r="G64" s="1215"/>
      <c r="H64" s="1215"/>
      <c r="I64" s="1215"/>
      <c r="J64" s="1215"/>
      <c r="K64" s="1215"/>
      <c r="L64" s="1218"/>
      <c r="M64" s="481" t="s">
        <v>114</v>
      </c>
      <c r="N64" s="79"/>
      <c r="O64" s="482" t="str">
        <f>IFERROR(VLOOKUP(K62,【参考】数式用!$A$5:$J$37,MATCH(N64,【参考】数式用!$B$4:$J$4,0)+1,0),"")</f>
        <v/>
      </c>
      <c r="P64" s="77"/>
      <c r="Q64" s="482" t="str">
        <f>IFERROR(VLOOKUP(K62,【参考】数式用!$A$5:$J$37,MATCH(P64,【参考】数式用!$B$4:$J$4,0)+1,0),"")</f>
        <v/>
      </c>
      <c r="R64" s="483" t="s">
        <v>15</v>
      </c>
      <c r="S64" s="484">
        <v>6</v>
      </c>
      <c r="T64" s="485" t="s">
        <v>10</v>
      </c>
      <c r="U64" s="59">
        <v>4</v>
      </c>
      <c r="V64" s="485" t="s">
        <v>38</v>
      </c>
      <c r="W64" s="484">
        <v>6</v>
      </c>
      <c r="X64" s="485" t="s">
        <v>10</v>
      </c>
      <c r="Y64" s="59">
        <v>5</v>
      </c>
      <c r="Z64" s="485" t="s">
        <v>13</v>
      </c>
      <c r="AA64" s="486" t="s">
        <v>20</v>
      </c>
      <c r="AB64" s="487">
        <f t="shared" si="112"/>
        <v>2</v>
      </c>
      <c r="AC64" s="485" t="s">
        <v>33</v>
      </c>
      <c r="AD64" s="488" t="str">
        <f t="shared" ref="AD64" si="168">IFERROR(ROUNDDOWN(ROUND(L62*Q64,0),0)*AB64,"")</f>
        <v/>
      </c>
      <c r="AE64" s="489" t="str">
        <f t="shared" si="45"/>
        <v/>
      </c>
      <c r="AF64" s="490">
        <f t="shared" si="141"/>
        <v>0</v>
      </c>
      <c r="AG64" s="369"/>
      <c r="AH64" s="370"/>
      <c r="AI64" s="371"/>
      <c r="AJ64" s="372"/>
      <c r="AK64" s="373"/>
      <c r="AL64" s="374"/>
      <c r="AM64" s="491" t="str">
        <f t="shared" ref="AM64" si="169">IF(AO62="","",IF(OR(N62="",AND(N64="ベア加算なし",P64="ベア加算",AG64=""),AND(OR(P62="処遇加算Ⅰ",P62="処遇加算Ⅱ"),AH62=""),AND(P62="処遇加算Ⅲ",AI62=""),AND(P62="処遇加算Ⅰ",AJ62=""),AND(OR(P63="特定加算Ⅰ",P63="特定加算Ⅱ"),AK63=""),AND(P63="特定加算Ⅰ",AL63="")),"！記入が必要な欄（緑色、水色、黄色のセル）に空欄があります。空欄を埋めてください。",""))</f>
        <v/>
      </c>
      <c r="AO64" s="492" t="str">
        <f>IF(K62&lt;&gt;"","P列・R列に色付け","")</f>
        <v/>
      </c>
      <c r="AP64" s="493"/>
      <c r="AQ64" s="493"/>
      <c r="AW64" s="494"/>
      <c r="AX64" s="453" t="str">
        <f>G62</f>
        <v/>
      </c>
    </row>
    <row r="65" spans="1:50" ht="32.1" customHeight="1">
      <c r="A65" s="1273">
        <v>18</v>
      </c>
      <c r="B65" s="1210" t="str">
        <f>IF(基本情報入力シート!C71="","",基本情報入力シート!C71)</f>
        <v/>
      </c>
      <c r="C65" s="1210"/>
      <c r="D65" s="1210"/>
      <c r="E65" s="1210"/>
      <c r="F65" s="1210"/>
      <c r="G65" s="1213" t="str">
        <f>IF(基本情報入力シート!M71="","",基本情報入力シート!M71)</f>
        <v/>
      </c>
      <c r="H65" s="1213" t="str">
        <f>IF(基本情報入力シート!R71="","",基本情報入力シート!R71)</f>
        <v/>
      </c>
      <c r="I65" s="1213" t="str">
        <f>IF(基本情報入力シート!W71="","",基本情報入力シート!W71)</f>
        <v/>
      </c>
      <c r="J65" s="1213" t="str">
        <f>IF(基本情報入力シート!X71="","",基本情報入力シート!X71)</f>
        <v/>
      </c>
      <c r="K65" s="1213" t="str">
        <f>IF(基本情報入力シート!Y71="","",基本情報入力シート!Y71)</f>
        <v/>
      </c>
      <c r="L65" s="1216" t="str">
        <f>IF(基本情報入力シート!AB71="","",基本情報入力シート!AB71)</f>
        <v/>
      </c>
      <c r="M65" s="457" t="s">
        <v>132</v>
      </c>
      <c r="N65" s="75"/>
      <c r="O65" s="458" t="str">
        <f>IFERROR(VLOOKUP(K65,【参考】数式用!$A$5:$J$37,MATCH(N65,【参考】数式用!$B$4:$J$4,0)+1,0),"")</f>
        <v/>
      </c>
      <c r="P65" s="75"/>
      <c r="Q65" s="458" t="str">
        <f>IFERROR(VLOOKUP(K65,【参考】数式用!$A$5:$J$37,MATCH(P65,【参考】数式用!$B$4:$J$4,0)+1,0),"")</f>
        <v/>
      </c>
      <c r="R65" s="459" t="s">
        <v>15</v>
      </c>
      <c r="S65" s="460">
        <v>6</v>
      </c>
      <c r="T65" s="126" t="s">
        <v>10</v>
      </c>
      <c r="U65" s="39">
        <v>4</v>
      </c>
      <c r="V65" s="126" t="s">
        <v>38</v>
      </c>
      <c r="W65" s="460">
        <v>6</v>
      </c>
      <c r="X65" s="126" t="s">
        <v>10</v>
      </c>
      <c r="Y65" s="39">
        <v>5</v>
      </c>
      <c r="Z65" s="126" t="s">
        <v>13</v>
      </c>
      <c r="AA65" s="461" t="s">
        <v>20</v>
      </c>
      <c r="AB65" s="462">
        <f t="shared" si="112"/>
        <v>2</v>
      </c>
      <c r="AC65" s="126" t="s">
        <v>33</v>
      </c>
      <c r="AD65" s="463" t="str">
        <f t="shared" ref="AD65" si="170">IFERROR(ROUNDDOWN(ROUND(L65*Q65,0),0)*AB65,"")</f>
        <v/>
      </c>
      <c r="AE65" s="464" t="str">
        <f t="shared" si="49"/>
        <v/>
      </c>
      <c r="AF65" s="465"/>
      <c r="AG65" s="375"/>
      <c r="AH65" s="383"/>
      <c r="AI65" s="380"/>
      <c r="AJ65" s="381"/>
      <c r="AK65" s="361"/>
      <c r="AL65" s="362"/>
      <c r="AM65" s="466" t="str">
        <f t="shared" ref="AM65" si="171">IF(AO65="","",IF(Q65&lt;O65,"！加算の要件上は問題ありませんが、令和６年３月と比較して４・５月に加算率が下がる計画になっています。",""))</f>
        <v/>
      </c>
      <c r="AO65" s="467" t="str">
        <f>IF(K65&lt;&gt;"","P列・R列に色付け","")</f>
        <v/>
      </c>
      <c r="AP65" s="468" t="str">
        <f>IFERROR(VLOOKUP(K65,【参考】数式用!$AH$2:$AI$34,2,FALSE),"")</f>
        <v/>
      </c>
      <c r="AQ65" s="470" t="str">
        <f>P65&amp;P66&amp;P67</f>
        <v/>
      </c>
      <c r="AR65" s="468" t="str">
        <f t="shared" ref="AR65" si="172">IF(AF67&lt;&gt;0,IF(AG67="○","入力済","未入力"),"")</f>
        <v/>
      </c>
      <c r="AS65" s="469" t="str">
        <f>IF(OR(P65="処遇加算Ⅰ",P65="処遇加算Ⅱ"),IF(OR(AH65="○",AH65="令和６年度中に満たす"),"入力済","未入力"),"")</f>
        <v/>
      </c>
      <c r="AT65" s="470" t="str">
        <f>IF(P65="処遇加算Ⅲ",IF(AI65="○","入力済","未入力"),"")</f>
        <v/>
      </c>
      <c r="AU65" s="468" t="str">
        <f>IF(P65="処遇加算Ⅰ",IF(OR(AJ65="○",AJ65="令和６年度中に満たす"),"入力済","未入力"),"")</f>
        <v/>
      </c>
      <c r="AV65" s="468" t="str">
        <f t="shared" ref="AV65" si="173">IF(OR(P66="特定加算Ⅰ",P66="特定加算Ⅱ"),1,"")</f>
        <v/>
      </c>
      <c r="AW65" s="453" t="str">
        <f>IF(P66="特定加算Ⅰ",IF(AL66="","未入力","入力済"),"")</f>
        <v/>
      </c>
      <c r="AX65" s="453" t="str">
        <f>G65</f>
        <v/>
      </c>
    </row>
    <row r="66" spans="1:50" ht="32.1" customHeight="1">
      <c r="A66" s="1274"/>
      <c r="B66" s="1211"/>
      <c r="C66" s="1211"/>
      <c r="D66" s="1211"/>
      <c r="E66" s="1211"/>
      <c r="F66" s="1211"/>
      <c r="G66" s="1214"/>
      <c r="H66" s="1214"/>
      <c r="I66" s="1214"/>
      <c r="J66" s="1214"/>
      <c r="K66" s="1214"/>
      <c r="L66" s="1217"/>
      <c r="M66" s="471" t="s">
        <v>121</v>
      </c>
      <c r="N66" s="76"/>
      <c r="O66" s="472" t="str">
        <f>IFERROR(VLOOKUP(K65,【参考】数式用!$A$5:$J$37,MATCH(N66,【参考】数式用!$B$4:$J$4,0)+1,0),"")</f>
        <v/>
      </c>
      <c r="P66" s="76"/>
      <c r="Q66" s="472" t="str">
        <f>IFERROR(VLOOKUP(K65,【参考】数式用!$A$5:$J$37,MATCH(P66,【参考】数式用!$B$4:$J$4,0)+1,0),"")</f>
        <v/>
      </c>
      <c r="R66" s="97" t="s">
        <v>15</v>
      </c>
      <c r="S66" s="473">
        <v>6</v>
      </c>
      <c r="T66" s="98" t="s">
        <v>10</v>
      </c>
      <c r="U66" s="58">
        <v>4</v>
      </c>
      <c r="V66" s="98" t="s">
        <v>38</v>
      </c>
      <c r="W66" s="473">
        <v>6</v>
      </c>
      <c r="X66" s="98" t="s">
        <v>10</v>
      </c>
      <c r="Y66" s="58">
        <v>5</v>
      </c>
      <c r="Z66" s="98" t="s">
        <v>13</v>
      </c>
      <c r="AA66" s="474" t="s">
        <v>20</v>
      </c>
      <c r="AB66" s="475">
        <f t="shared" si="112"/>
        <v>2</v>
      </c>
      <c r="AC66" s="98" t="s">
        <v>33</v>
      </c>
      <c r="AD66" s="476" t="str">
        <f t="shared" ref="AD66" si="174">IFERROR(ROUNDDOWN(ROUND(L65*Q66,0),0)*AB66,"")</f>
        <v/>
      </c>
      <c r="AE66" s="477" t="str">
        <f t="shared" si="54"/>
        <v/>
      </c>
      <c r="AF66" s="478"/>
      <c r="AG66" s="363"/>
      <c r="AH66" s="364"/>
      <c r="AI66" s="365"/>
      <c r="AJ66" s="366"/>
      <c r="AK66" s="367"/>
      <c r="AL66" s="368"/>
      <c r="AM66" s="479" t="str">
        <f t="shared" ref="AM66" si="175">IF(AO65="","",IF(OR(Y65=4,Y66=4,Y67=4),"！加算の要件上は問題ありませんが、算定期間の終わりが令和６年５月になっていません。区分変更の場合は、「基本情報入力シート」で同じ事業所を２行に分けて記入してください。",""))</f>
        <v/>
      </c>
      <c r="AN66" s="480"/>
      <c r="AO66" s="467" t="str">
        <f>IF(K65&lt;&gt;"","P列・R列に色付け","")</f>
        <v/>
      </c>
      <c r="AX66" s="453" t="str">
        <f>G65</f>
        <v/>
      </c>
    </row>
    <row r="67" spans="1:50" ht="32.1" customHeight="1" thickBot="1">
      <c r="A67" s="1275"/>
      <c r="B67" s="1212"/>
      <c r="C67" s="1212"/>
      <c r="D67" s="1212"/>
      <c r="E67" s="1212"/>
      <c r="F67" s="1212"/>
      <c r="G67" s="1215"/>
      <c r="H67" s="1215"/>
      <c r="I67" s="1215"/>
      <c r="J67" s="1215"/>
      <c r="K67" s="1215"/>
      <c r="L67" s="1218"/>
      <c r="M67" s="481" t="s">
        <v>114</v>
      </c>
      <c r="N67" s="79"/>
      <c r="O67" s="482" t="str">
        <f>IFERROR(VLOOKUP(K65,【参考】数式用!$A$5:$J$37,MATCH(N67,【参考】数式用!$B$4:$J$4,0)+1,0),"")</f>
        <v/>
      </c>
      <c r="P67" s="77"/>
      <c r="Q67" s="482" t="str">
        <f>IFERROR(VLOOKUP(K65,【参考】数式用!$A$5:$J$37,MATCH(P67,【参考】数式用!$B$4:$J$4,0)+1,0),"")</f>
        <v/>
      </c>
      <c r="R67" s="483" t="s">
        <v>15</v>
      </c>
      <c r="S67" s="484">
        <v>6</v>
      </c>
      <c r="T67" s="485" t="s">
        <v>10</v>
      </c>
      <c r="U67" s="59">
        <v>4</v>
      </c>
      <c r="V67" s="485" t="s">
        <v>38</v>
      </c>
      <c r="W67" s="484">
        <v>6</v>
      </c>
      <c r="X67" s="485" t="s">
        <v>10</v>
      </c>
      <c r="Y67" s="59">
        <v>5</v>
      </c>
      <c r="Z67" s="485" t="s">
        <v>13</v>
      </c>
      <c r="AA67" s="486" t="s">
        <v>20</v>
      </c>
      <c r="AB67" s="487">
        <f t="shared" si="112"/>
        <v>2</v>
      </c>
      <c r="AC67" s="485" t="s">
        <v>33</v>
      </c>
      <c r="AD67" s="488" t="str">
        <f t="shared" ref="AD67" si="176">IFERROR(ROUNDDOWN(ROUND(L65*Q67,0),0)*AB67,"")</f>
        <v/>
      </c>
      <c r="AE67" s="489" t="str">
        <f t="shared" si="57"/>
        <v/>
      </c>
      <c r="AF67" s="490">
        <f t="shared" si="141"/>
        <v>0</v>
      </c>
      <c r="AG67" s="369"/>
      <c r="AH67" s="370"/>
      <c r="AI67" s="371"/>
      <c r="AJ67" s="372"/>
      <c r="AK67" s="373"/>
      <c r="AL67" s="374"/>
      <c r="AM67" s="491" t="str">
        <f t="shared" ref="AM67" si="177">IF(AO65="","",IF(OR(N65="",AND(N67="ベア加算なし",P67="ベア加算",AG67=""),AND(OR(P65="処遇加算Ⅰ",P65="処遇加算Ⅱ"),AH65=""),AND(P65="処遇加算Ⅲ",AI65=""),AND(P65="処遇加算Ⅰ",AJ65=""),AND(OR(P66="特定加算Ⅰ",P66="特定加算Ⅱ"),AK66=""),AND(P66="特定加算Ⅰ",AL66="")),"！記入が必要な欄（緑色、水色、黄色のセル）に空欄があります。空欄を埋めてください。",""))</f>
        <v/>
      </c>
      <c r="AO67" s="492" t="str">
        <f>IF(K65&lt;&gt;"","P列・R列に色付け","")</f>
        <v/>
      </c>
      <c r="AP67" s="493"/>
      <c r="AQ67" s="493"/>
      <c r="AW67" s="494"/>
      <c r="AX67" s="453" t="str">
        <f>G65</f>
        <v/>
      </c>
    </row>
    <row r="68" spans="1:50" ht="32.1" customHeight="1">
      <c r="A68" s="1273">
        <v>19</v>
      </c>
      <c r="B68" s="1210" t="str">
        <f>IF(基本情報入力シート!C72="","",基本情報入力シート!C72)</f>
        <v/>
      </c>
      <c r="C68" s="1210"/>
      <c r="D68" s="1210"/>
      <c r="E68" s="1210"/>
      <c r="F68" s="1210"/>
      <c r="G68" s="1213" t="str">
        <f>IF(基本情報入力シート!M72="","",基本情報入力シート!M72)</f>
        <v/>
      </c>
      <c r="H68" s="1213" t="str">
        <f>IF(基本情報入力シート!R72="","",基本情報入力シート!R72)</f>
        <v/>
      </c>
      <c r="I68" s="1213" t="str">
        <f>IF(基本情報入力シート!W72="","",基本情報入力シート!W72)</f>
        <v/>
      </c>
      <c r="J68" s="1213" t="str">
        <f>IF(基本情報入力シート!X72="","",基本情報入力シート!X72)</f>
        <v/>
      </c>
      <c r="K68" s="1213" t="str">
        <f>IF(基本情報入力シート!Y72="","",基本情報入力シート!Y72)</f>
        <v/>
      </c>
      <c r="L68" s="1216" t="str">
        <f>IF(基本情報入力シート!AB72="","",基本情報入力シート!AB72)</f>
        <v/>
      </c>
      <c r="M68" s="457" t="s">
        <v>132</v>
      </c>
      <c r="N68" s="75"/>
      <c r="O68" s="458" t="str">
        <f>IFERROR(VLOOKUP(K68,【参考】数式用!$A$5:$J$37,MATCH(N68,【参考】数式用!$B$4:$J$4,0)+1,0),"")</f>
        <v/>
      </c>
      <c r="P68" s="75"/>
      <c r="Q68" s="458" t="str">
        <f>IFERROR(VLOOKUP(K68,【参考】数式用!$A$5:$J$37,MATCH(P68,【参考】数式用!$B$4:$J$4,0)+1,0),"")</f>
        <v/>
      </c>
      <c r="R68" s="459" t="s">
        <v>15</v>
      </c>
      <c r="S68" s="460">
        <v>6</v>
      </c>
      <c r="T68" s="126" t="s">
        <v>10</v>
      </c>
      <c r="U68" s="39">
        <v>4</v>
      </c>
      <c r="V68" s="126" t="s">
        <v>38</v>
      </c>
      <c r="W68" s="460">
        <v>6</v>
      </c>
      <c r="X68" s="126" t="s">
        <v>10</v>
      </c>
      <c r="Y68" s="39">
        <v>5</v>
      </c>
      <c r="Z68" s="126" t="s">
        <v>13</v>
      </c>
      <c r="AA68" s="461" t="s">
        <v>20</v>
      </c>
      <c r="AB68" s="462">
        <f t="shared" si="112"/>
        <v>2</v>
      </c>
      <c r="AC68" s="126" t="s">
        <v>33</v>
      </c>
      <c r="AD68" s="463" t="str">
        <f t="shared" ref="AD68" si="178">IFERROR(ROUNDDOWN(ROUND(L68*Q68,0),0)*AB68,"")</f>
        <v/>
      </c>
      <c r="AE68" s="464" t="str">
        <f t="shared" ref="AE68" si="179">IFERROR(ROUNDDOWN(ROUND(L68*(Q68-O68),0),0)*AB68,"")</f>
        <v/>
      </c>
      <c r="AF68" s="465"/>
      <c r="AG68" s="375"/>
      <c r="AH68" s="383"/>
      <c r="AI68" s="380"/>
      <c r="AJ68" s="381"/>
      <c r="AK68" s="361"/>
      <c r="AL68" s="362"/>
      <c r="AM68" s="466" t="str">
        <f t="shared" ref="AM68" si="180">IF(AO68="","",IF(Q68&lt;O68,"！加算の要件上は問題ありませんが、令和６年３月と比較して４・５月に加算率が下がる計画になっています。",""))</f>
        <v/>
      </c>
      <c r="AO68" s="467" t="str">
        <f>IF(K68&lt;&gt;"","P列・R列に色付け","")</f>
        <v/>
      </c>
      <c r="AP68" s="468" t="str">
        <f>IFERROR(VLOOKUP(K68,【参考】数式用!$AH$2:$AI$34,2,FALSE),"")</f>
        <v/>
      </c>
      <c r="AQ68" s="470" t="str">
        <f>P68&amp;P69&amp;P70</f>
        <v/>
      </c>
      <c r="AR68" s="468" t="str">
        <f t="shared" ref="AR68" si="181">IF(AF70&lt;&gt;0,IF(AG70="○","入力済","未入力"),"")</f>
        <v/>
      </c>
      <c r="AS68" s="469" t="str">
        <f>IF(OR(P68="処遇加算Ⅰ",P68="処遇加算Ⅱ"),IF(OR(AH68="○",AH68="令和６年度中に満たす"),"入力済","未入力"),"")</f>
        <v/>
      </c>
      <c r="AT68" s="470" t="str">
        <f>IF(P68="処遇加算Ⅲ",IF(AI68="○","入力済","未入力"),"")</f>
        <v/>
      </c>
      <c r="AU68" s="468" t="str">
        <f>IF(P68="処遇加算Ⅰ",IF(OR(AJ68="○",AJ68="令和６年度中に満たす"),"入力済","未入力"),"")</f>
        <v/>
      </c>
      <c r="AV68" s="468" t="str">
        <f t="shared" ref="AV68" si="182">IF(OR(P69="特定加算Ⅰ",P69="特定加算Ⅱ"),1,"")</f>
        <v/>
      </c>
      <c r="AW68" s="453" t="str">
        <f>IF(P69="特定加算Ⅰ",IF(AL69="","未入力","入力済"),"")</f>
        <v/>
      </c>
      <c r="AX68" s="453" t="str">
        <f>G68</f>
        <v/>
      </c>
    </row>
    <row r="69" spans="1:50" ht="32.1" customHeight="1">
      <c r="A69" s="1274"/>
      <c r="B69" s="1211"/>
      <c r="C69" s="1211"/>
      <c r="D69" s="1211"/>
      <c r="E69" s="1211"/>
      <c r="F69" s="1211"/>
      <c r="G69" s="1214"/>
      <c r="H69" s="1214"/>
      <c r="I69" s="1214"/>
      <c r="J69" s="1214"/>
      <c r="K69" s="1214"/>
      <c r="L69" s="1217"/>
      <c r="M69" s="471" t="s">
        <v>121</v>
      </c>
      <c r="N69" s="76"/>
      <c r="O69" s="472" t="str">
        <f>IFERROR(VLOOKUP(K68,【参考】数式用!$A$5:$J$37,MATCH(N69,【参考】数式用!$B$4:$J$4,0)+1,0),"")</f>
        <v/>
      </c>
      <c r="P69" s="76"/>
      <c r="Q69" s="472" t="str">
        <f>IFERROR(VLOOKUP(K68,【参考】数式用!$A$5:$J$37,MATCH(P69,【参考】数式用!$B$4:$J$4,0)+1,0),"")</f>
        <v/>
      </c>
      <c r="R69" s="97" t="s">
        <v>15</v>
      </c>
      <c r="S69" s="473">
        <v>6</v>
      </c>
      <c r="T69" s="98" t="s">
        <v>10</v>
      </c>
      <c r="U69" s="58">
        <v>4</v>
      </c>
      <c r="V69" s="98" t="s">
        <v>38</v>
      </c>
      <c r="W69" s="473">
        <v>6</v>
      </c>
      <c r="X69" s="98" t="s">
        <v>10</v>
      </c>
      <c r="Y69" s="58">
        <v>5</v>
      </c>
      <c r="Z69" s="98" t="s">
        <v>13</v>
      </c>
      <c r="AA69" s="474" t="s">
        <v>20</v>
      </c>
      <c r="AB69" s="475">
        <f t="shared" si="112"/>
        <v>2</v>
      </c>
      <c r="AC69" s="98" t="s">
        <v>33</v>
      </c>
      <c r="AD69" s="476" t="str">
        <f t="shared" ref="AD69" si="183">IFERROR(ROUNDDOWN(ROUND(L68*Q69,0),0)*AB69,"")</f>
        <v/>
      </c>
      <c r="AE69" s="477" t="str">
        <f t="shared" ref="AE69" si="184">IFERROR(ROUNDDOWN(ROUND(L68*(Q69-O69),0),0)*AB69,"")</f>
        <v/>
      </c>
      <c r="AF69" s="478"/>
      <c r="AG69" s="363"/>
      <c r="AH69" s="364"/>
      <c r="AI69" s="365"/>
      <c r="AJ69" s="366"/>
      <c r="AK69" s="367"/>
      <c r="AL69" s="368"/>
      <c r="AM69" s="479" t="str">
        <f t="shared" ref="AM69" si="185">IF(AO68="","",IF(OR(Y68=4,Y69=4,Y70=4),"！加算の要件上は問題ありませんが、算定期間の終わりが令和６年５月になっていません。区分変更の場合は、「基本情報入力シート」で同じ事業所を２行に分けて記入してください。",""))</f>
        <v/>
      </c>
      <c r="AN69" s="480"/>
      <c r="AO69" s="467" t="str">
        <f>IF(K68&lt;&gt;"","P列・R列に色付け","")</f>
        <v/>
      </c>
      <c r="AX69" s="453" t="str">
        <f>G68</f>
        <v/>
      </c>
    </row>
    <row r="70" spans="1:50" ht="32.1" customHeight="1" thickBot="1">
      <c r="A70" s="1275"/>
      <c r="B70" s="1212"/>
      <c r="C70" s="1212"/>
      <c r="D70" s="1212"/>
      <c r="E70" s="1212"/>
      <c r="F70" s="1212"/>
      <c r="G70" s="1215"/>
      <c r="H70" s="1215"/>
      <c r="I70" s="1215"/>
      <c r="J70" s="1215"/>
      <c r="K70" s="1215"/>
      <c r="L70" s="1218"/>
      <c r="M70" s="481" t="s">
        <v>114</v>
      </c>
      <c r="N70" s="79"/>
      <c r="O70" s="482" t="str">
        <f>IFERROR(VLOOKUP(K68,【参考】数式用!$A$5:$J$37,MATCH(N70,【参考】数式用!$B$4:$J$4,0)+1,0),"")</f>
        <v/>
      </c>
      <c r="P70" s="77"/>
      <c r="Q70" s="482" t="str">
        <f>IFERROR(VLOOKUP(K68,【参考】数式用!$A$5:$J$37,MATCH(P70,【参考】数式用!$B$4:$J$4,0)+1,0),"")</f>
        <v/>
      </c>
      <c r="R70" s="483" t="s">
        <v>15</v>
      </c>
      <c r="S70" s="484">
        <v>6</v>
      </c>
      <c r="T70" s="485" t="s">
        <v>10</v>
      </c>
      <c r="U70" s="59">
        <v>4</v>
      </c>
      <c r="V70" s="485" t="s">
        <v>38</v>
      </c>
      <c r="W70" s="484">
        <v>6</v>
      </c>
      <c r="X70" s="485" t="s">
        <v>10</v>
      </c>
      <c r="Y70" s="59">
        <v>5</v>
      </c>
      <c r="Z70" s="485" t="s">
        <v>13</v>
      </c>
      <c r="AA70" s="486" t="s">
        <v>20</v>
      </c>
      <c r="AB70" s="487">
        <f t="shared" si="112"/>
        <v>2</v>
      </c>
      <c r="AC70" s="485" t="s">
        <v>33</v>
      </c>
      <c r="AD70" s="488" t="str">
        <f t="shared" ref="AD70" si="186">IFERROR(ROUNDDOWN(ROUND(L68*Q70,0),0)*AB70,"")</f>
        <v/>
      </c>
      <c r="AE70" s="489" t="str">
        <f t="shared" ref="AE70" si="187">IFERROR(ROUNDDOWN(ROUND(L68*(Q70-O70),0),0)*AB70,"")</f>
        <v/>
      </c>
      <c r="AF70" s="490">
        <f t="shared" si="141"/>
        <v>0</v>
      </c>
      <c r="AG70" s="369"/>
      <c r="AH70" s="370"/>
      <c r="AI70" s="371"/>
      <c r="AJ70" s="372"/>
      <c r="AK70" s="373"/>
      <c r="AL70" s="374"/>
      <c r="AM70" s="491" t="str">
        <f t="shared" ref="AM70" si="188">IF(AO68="","",IF(OR(N68="",AND(N70="ベア加算なし",P70="ベア加算",AG70=""),AND(OR(P68="処遇加算Ⅰ",P68="処遇加算Ⅱ"),AH68=""),AND(P68="処遇加算Ⅲ",AI68=""),AND(P68="処遇加算Ⅰ",AJ68=""),AND(OR(P69="特定加算Ⅰ",P69="特定加算Ⅱ"),AK69=""),AND(P69="特定加算Ⅰ",AL69="")),"！記入が必要な欄（緑色、水色、黄色のセル）に空欄があります。空欄を埋めてください。",""))</f>
        <v/>
      </c>
      <c r="AO70" s="492" t="str">
        <f>IF(K68&lt;&gt;"","P列・R列に色付け","")</f>
        <v/>
      </c>
      <c r="AP70" s="493"/>
      <c r="AQ70" s="493"/>
      <c r="AW70" s="494"/>
      <c r="AX70" s="453" t="str">
        <f>G68</f>
        <v/>
      </c>
    </row>
    <row r="71" spans="1:50" ht="32.1" customHeight="1">
      <c r="A71" s="1273">
        <v>20</v>
      </c>
      <c r="B71" s="1210" t="str">
        <f>IF(基本情報入力シート!C73="","",基本情報入力シート!C73)</f>
        <v/>
      </c>
      <c r="C71" s="1210"/>
      <c r="D71" s="1210"/>
      <c r="E71" s="1210"/>
      <c r="F71" s="1210"/>
      <c r="G71" s="1213" t="str">
        <f>IF(基本情報入力シート!M73="","",基本情報入力シート!M73)</f>
        <v/>
      </c>
      <c r="H71" s="1213" t="str">
        <f>IF(基本情報入力シート!R73="","",基本情報入力シート!R73)</f>
        <v/>
      </c>
      <c r="I71" s="1213" t="str">
        <f>IF(基本情報入力シート!W73="","",基本情報入力シート!W73)</f>
        <v/>
      </c>
      <c r="J71" s="1213" t="str">
        <f>IF(基本情報入力シート!X73="","",基本情報入力シート!X73)</f>
        <v/>
      </c>
      <c r="K71" s="1213" t="str">
        <f>IF(基本情報入力シート!Y73="","",基本情報入力シート!Y73)</f>
        <v/>
      </c>
      <c r="L71" s="1216" t="str">
        <f>IF(基本情報入力シート!AB73="","",基本情報入力シート!AB73)</f>
        <v/>
      </c>
      <c r="M71" s="457" t="s">
        <v>132</v>
      </c>
      <c r="N71" s="75"/>
      <c r="O71" s="458" t="str">
        <f>IFERROR(VLOOKUP(K71,【参考】数式用!$A$5:$J$37,MATCH(N71,【参考】数式用!$B$4:$J$4,0)+1,0),"")</f>
        <v/>
      </c>
      <c r="P71" s="75"/>
      <c r="Q71" s="458" t="str">
        <f>IFERROR(VLOOKUP(K71,【参考】数式用!$A$5:$J$37,MATCH(P71,【参考】数式用!$B$4:$J$4,0)+1,0),"")</f>
        <v/>
      </c>
      <c r="R71" s="459" t="s">
        <v>15</v>
      </c>
      <c r="S71" s="460">
        <v>6</v>
      </c>
      <c r="T71" s="126" t="s">
        <v>10</v>
      </c>
      <c r="U71" s="39">
        <v>4</v>
      </c>
      <c r="V71" s="126" t="s">
        <v>38</v>
      </c>
      <c r="W71" s="460">
        <v>6</v>
      </c>
      <c r="X71" s="126" t="s">
        <v>10</v>
      </c>
      <c r="Y71" s="39">
        <v>5</v>
      </c>
      <c r="Z71" s="126" t="s">
        <v>13</v>
      </c>
      <c r="AA71" s="461" t="s">
        <v>20</v>
      </c>
      <c r="AB71" s="462">
        <f t="shared" si="112"/>
        <v>2</v>
      </c>
      <c r="AC71" s="126" t="s">
        <v>33</v>
      </c>
      <c r="AD71" s="463" t="str">
        <f t="shared" ref="AD71" si="189">IFERROR(ROUNDDOWN(ROUND(L71*Q71,0),0)*AB71,"")</f>
        <v/>
      </c>
      <c r="AE71" s="464" t="str">
        <f t="shared" si="37"/>
        <v/>
      </c>
      <c r="AF71" s="465"/>
      <c r="AG71" s="375"/>
      <c r="AH71" s="383"/>
      <c r="AI71" s="380"/>
      <c r="AJ71" s="381"/>
      <c r="AK71" s="361"/>
      <c r="AL71" s="362"/>
      <c r="AM71" s="466" t="str">
        <f t="shared" ref="AM71" si="190">IF(AO71="","",IF(Q71&lt;O71,"！加算の要件上は問題ありませんが、令和６年３月と比較して４・５月に加算率が下がる計画になっています。",""))</f>
        <v/>
      </c>
      <c r="AO71" s="467" t="str">
        <f>IF(K71&lt;&gt;"","P列・R列に色付け","")</f>
        <v/>
      </c>
      <c r="AP71" s="468" t="str">
        <f>IFERROR(VLOOKUP(K71,【参考】数式用!$AH$2:$AI$34,2,FALSE),"")</f>
        <v/>
      </c>
      <c r="AQ71" s="470" t="str">
        <f>P71&amp;P72&amp;P73</f>
        <v/>
      </c>
      <c r="AR71" s="468" t="str">
        <f t="shared" ref="AR71" si="191">IF(AF73&lt;&gt;0,IF(AG73="○","入力済","未入力"),"")</f>
        <v/>
      </c>
      <c r="AS71" s="469" t="str">
        <f>IF(OR(P71="処遇加算Ⅰ",P71="処遇加算Ⅱ"),IF(OR(AH71="○",AH71="令和６年度中に満たす"),"入力済","未入力"),"")</f>
        <v/>
      </c>
      <c r="AT71" s="470" t="str">
        <f>IF(P71="処遇加算Ⅲ",IF(AI71="○","入力済","未入力"),"")</f>
        <v/>
      </c>
      <c r="AU71" s="468" t="str">
        <f>IF(P71="処遇加算Ⅰ",IF(OR(AJ71="○",AJ71="令和６年度中に満たす"),"入力済","未入力"),"")</f>
        <v/>
      </c>
      <c r="AV71" s="468" t="str">
        <f t="shared" ref="AV71" si="192">IF(OR(P72="特定加算Ⅰ",P72="特定加算Ⅱ"),1,"")</f>
        <v/>
      </c>
      <c r="AW71" s="453" t="str">
        <f>IF(P72="特定加算Ⅰ",IF(AL72="","未入力","入力済"),"")</f>
        <v/>
      </c>
      <c r="AX71" s="453" t="str">
        <f>G71</f>
        <v/>
      </c>
    </row>
    <row r="72" spans="1:50" ht="32.1" customHeight="1">
      <c r="A72" s="1274"/>
      <c r="B72" s="1211"/>
      <c r="C72" s="1211"/>
      <c r="D72" s="1211"/>
      <c r="E72" s="1211"/>
      <c r="F72" s="1211"/>
      <c r="G72" s="1214"/>
      <c r="H72" s="1214"/>
      <c r="I72" s="1214"/>
      <c r="J72" s="1214"/>
      <c r="K72" s="1214"/>
      <c r="L72" s="1217"/>
      <c r="M72" s="471" t="s">
        <v>121</v>
      </c>
      <c r="N72" s="76"/>
      <c r="O72" s="472" t="str">
        <f>IFERROR(VLOOKUP(K71,【参考】数式用!$A$5:$J$37,MATCH(N72,【参考】数式用!$B$4:$J$4,0)+1,0),"")</f>
        <v/>
      </c>
      <c r="P72" s="76"/>
      <c r="Q72" s="472" t="str">
        <f>IFERROR(VLOOKUP(K71,【参考】数式用!$A$5:$J$37,MATCH(P72,【参考】数式用!$B$4:$J$4,0)+1,0),"")</f>
        <v/>
      </c>
      <c r="R72" s="97" t="s">
        <v>15</v>
      </c>
      <c r="S72" s="473">
        <v>6</v>
      </c>
      <c r="T72" s="98" t="s">
        <v>10</v>
      </c>
      <c r="U72" s="58">
        <v>4</v>
      </c>
      <c r="V72" s="98" t="s">
        <v>38</v>
      </c>
      <c r="W72" s="473">
        <v>6</v>
      </c>
      <c r="X72" s="98" t="s">
        <v>10</v>
      </c>
      <c r="Y72" s="58">
        <v>5</v>
      </c>
      <c r="Z72" s="98" t="s">
        <v>13</v>
      </c>
      <c r="AA72" s="474" t="s">
        <v>20</v>
      </c>
      <c r="AB72" s="475">
        <f t="shared" si="112"/>
        <v>2</v>
      </c>
      <c r="AC72" s="98" t="s">
        <v>33</v>
      </c>
      <c r="AD72" s="476" t="str">
        <f t="shared" ref="AD72" si="193">IFERROR(ROUNDDOWN(ROUND(L71*Q72,0),0)*AB72,"")</f>
        <v/>
      </c>
      <c r="AE72" s="477" t="str">
        <f t="shared" si="42"/>
        <v/>
      </c>
      <c r="AF72" s="478"/>
      <c r="AG72" s="363"/>
      <c r="AH72" s="364"/>
      <c r="AI72" s="365"/>
      <c r="AJ72" s="366"/>
      <c r="AK72" s="367"/>
      <c r="AL72" s="368"/>
      <c r="AM72" s="479" t="str">
        <f t="shared" ref="AM72" si="194">IF(AO71="","",IF(OR(Y71=4,Y72=4,Y73=4),"！加算の要件上は問題ありませんが、算定期間の終わりが令和６年５月になっていません。区分変更の場合は、「基本情報入力シート」で同じ事業所を２行に分けて記入してください。",""))</f>
        <v/>
      </c>
      <c r="AN72" s="480"/>
      <c r="AO72" s="467" t="str">
        <f>IF(K71&lt;&gt;"","P列・R列に色付け","")</f>
        <v/>
      </c>
      <c r="AX72" s="453" t="str">
        <f>G71</f>
        <v/>
      </c>
    </row>
    <row r="73" spans="1:50" ht="32.1" customHeight="1" thickBot="1">
      <c r="A73" s="1275"/>
      <c r="B73" s="1212"/>
      <c r="C73" s="1212"/>
      <c r="D73" s="1212"/>
      <c r="E73" s="1212"/>
      <c r="F73" s="1212"/>
      <c r="G73" s="1215"/>
      <c r="H73" s="1215"/>
      <c r="I73" s="1215"/>
      <c r="J73" s="1215"/>
      <c r="K73" s="1215"/>
      <c r="L73" s="1218"/>
      <c r="M73" s="481" t="s">
        <v>114</v>
      </c>
      <c r="N73" s="79"/>
      <c r="O73" s="482" t="str">
        <f>IFERROR(VLOOKUP(K71,【参考】数式用!$A$5:$J$37,MATCH(N73,【参考】数式用!$B$4:$J$4,0)+1,0),"")</f>
        <v/>
      </c>
      <c r="P73" s="77"/>
      <c r="Q73" s="482" t="str">
        <f>IFERROR(VLOOKUP(K71,【参考】数式用!$A$5:$J$37,MATCH(P73,【参考】数式用!$B$4:$J$4,0)+1,0),"")</f>
        <v/>
      </c>
      <c r="R73" s="483" t="s">
        <v>15</v>
      </c>
      <c r="S73" s="484">
        <v>6</v>
      </c>
      <c r="T73" s="485" t="s">
        <v>10</v>
      </c>
      <c r="U73" s="59">
        <v>4</v>
      </c>
      <c r="V73" s="485" t="s">
        <v>38</v>
      </c>
      <c r="W73" s="484">
        <v>6</v>
      </c>
      <c r="X73" s="485" t="s">
        <v>10</v>
      </c>
      <c r="Y73" s="59">
        <v>5</v>
      </c>
      <c r="Z73" s="485" t="s">
        <v>13</v>
      </c>
      <c r="AA73" s="486" t="s">
        <v>20</v>
      </c>
      <c r="AB73" s="487">
        <f t="shared" si="112"/>
        <v>2</v>
      </c>
      <c r="AC73" s="485" t="s">
        <v>33</v>
      </c>
      <c r="AD73" s="488" t="str">
        <f t="shared" ref="AD73" si="195">IFERROR(ROUNDDOWN(ROUND(L71*Q73,0),0)*AB73,"")</f>
        <v/>
      </c>
      <c r="AE73" s="489" t="str">
        <f t="shared" si="45"/>
        <v/>
      </c>
      <c r="AF73" s="490">
        <f t="shared" si="141"/>
        <v>0</v>
      </c>
      <c r="AG73" s="369"/>
      <c r="AH73" s="370"/>
      <c r="AI73" s="371"/>
      <c r="AJ73" s="372"/>
      <c r="AK73" s="373"/>
      <c r="AL73" s="374"/>
      <c r="AM73" s="491" t="str">
        <f t="shared" ref="AM73" si="196">IF(AO71="","",IF(OR(N71="",AND(N73="ベア加算なし",P73="ベア加算",AG73=""),AND(OR(P71="処遇加算Ⅰ",P71="処遇加算Ⅱ"),AH71=""),AND(P71="処遇加算Ⅲ",AI71=""),AND(P71="処遇加算Ⅰ",AJ71=""),AND(OR(P72="特定加算Ⅰ",P72="特定加算Ⅱ"),AK72=""),AND(P72="特定加算Ⅰ",AL72="")),"！記入が必要な欄（緑色、水色、黄色のセル）に空欄があります。空欄を埋めてください。",""))</f>
        <v/>
      </c>
      <c r="AO73" s="492" t="str">
        <f>IF(K71&lt;&gt;"","P列・R列に色付け","")</f>
        <v/>
      </c>
      <c r="AP73" s="493"/>
      <c r="AQ73" s="493"/>
      <c r="AW73" s="494"/>
      <c r="AX73" s="453" t="str">
        <f>G71</f>
        <v/>
      </c>
    </row>
    <row r="74" spans="1:50" ht="32.1" customHeight="1">
      <c r="A74" s="1273">
        <v>21</v>
      </c>
      <c r="B74" s="1210" t="str">
        <f>IF(基本情報入力シート!C74="","",基本情報入力シート!C74)</f>
        <v/>
      </c>
      <c r="C74" s="1210"/>
      <c r="D74" s="1210"/>
      <c r="E74" s="1210"/>
      <c r="F74" s="1210"/>
      <c r="G74" s="1213" t="str">
        <f>IF(基本情報入力シート!M74="","",基本情報入力シート!M74)</f>
        <v/>
      </c>
      <c r="H74" s="1213" t="str">
        <f>IF(基本情報入力シート!R74="","",基本情報入力シート!R74)</f>
        <v/>
      </c>
      <c r="I74" s="1213" t="str">
        <f>IF(基本情報入力シート!W74="","",基本情報入力シート!W74)</f>
        <v/>
      </c>
      <c r="J74" s="1213" t="str">
        <f>IF(基本情報入力シート!X74="","",基本情報入力シート!X74)</f>
        <v/>
      </c>
      <c r="K74" s="1213" t="str">
        <f>IF(基本情報入力シート!Y74="","",基本情報入力シート!Y74)</f>
        <v/>
      </c>
      <c r="L74" s="1216" t="str">
        <f>IF(基本情報入力シート!AB74="","",基本情報入力シート!AB74)</f>
        <v/>
      </c>
      <c r="M74" s="457" t="s">
        <v>132</v>
      </c>
      <c r="N74" s="75"/>
      <c r="O74" s="458" t="str">
        <f>IFERROR(VLOOKUP(K74,【参考】数式用!$A$5:$J$37,MATCH(N74,【参考】数式用!$B$4:$J$4,0)+1,0),"")</f>
        <v/>
      </c>
      <c r="P74" s="75"/>
      <c r="Q74" s="458" t="str">
        <f>IFERROR(VLOOKUP(K74,【参考】数式用!$A$5:$J$37,MATCH(P74,【参考】数式用!$B$4:$J$4,0)+1,0),"")</f>
        <v/>
      </c>
      <c r="R74" s="459" t="s">
        <v>15</v>
      </c>
      <c r="S74" s="460">
        <v>6</v>
      </c>
      <c r="T74" s="126" t="s">
        <v>10</v>
      </c>
      <c r="U74" s="39">
        <v>4</v>
      </c>
      <c r="V74" s="126" t="s">
        <v>38</v>
      </c>
      <c r="W74" s="460">
        <v>6</v>
      </c>
      <c r="X74" s="126" t="s">
        <v>10</v>
      </c>
      <c r="Y74" s="39">
        <v>5</v>
      </c>
      <c r="Z74" s="126" t="s">
        <v>13</v>
      </c>
      <c r="AA74" s="461" t="s">
        <v>20</v>
      </c>
      <c r="AB74" s="462">
        <f t="shared" si="112"/>
        <v>2</v>
      </c>
      <c r="AC74" s="126" t="s">
        <v>33</v>
      </c>
      <c r="AD74" s="463" t="str">
        <f t="shared" ref="AD74" si="197">IFERROR(ROUNDDOWN(ROUND(L74*Q74,0),0)*AB74,"")</f>
        <v/>
      </c>
      <c r="AE74" s="464" t="str">
        <f t="shared" si="49"/>
        <v/>
      </c>
      <c r="AF74" s="465"/>
      <c r="AG74" s="375"/>
      <c r="AH74" s="383"/>
      <c r="AI74" s="380"/>
      <c r="AJ74" s="381"/>
      <c r="AK74" s="361"/>
      <c r="AL74" s="362"/>
      <c r="AM74" s="466" t="str">
        <f t="shared" ref="AM74" si="198">IF(AO74="","",IF(Q74&lt;O74,"！加算の要件上は問題ありませんが、令和６年３月と比較して４・５月に加算率が下がる計画になっています。",""))</f>
        <v/>
      </c>
      <c r="AO74" s="467" t="str">
        <f>IF(K74&lt;&gt;"","P列・R列に色付け","")</f>
        <v/>
      </c>
      <c r="AP74" s="468" t="str">
        <f>IFERROR(VLOOKUP(K74,【参考】数式用!$AH$2:$AI$34,2,FALSE),"")</f>
        <v/>
      </c>
      <c r="AQ74" s="470" t="str">
        <f>P74&amp;P75&amp;P76</f>
        <v/>
      </c>
      <c r="AR74" s="468" t="str">
        <f t="shared" ref="AR74" si="199">IF(AF76&lt;&gt;0,IF(AG76="○","入力済","未入力"),"")</f>
        <v/>
      </c>
      <c r="AS74" s="469" t="str">
        <f>IF(OR(P74="処遇加算Ⅰ",P74="処遇加算Ⅱ"),IF(OR(AH74="○",AH74="令和６年度中に満たす"),"入力済","未入力"),"")</f>
        <v/>
      </c>
      <c r="AT74" s="470" t="str">
        <f>IF(P74="処遇加算Ⅲ",IF(AI74="○","入力済","未入力"),"")</f>
        <v/>
      </c>
      <c r="AU74" s="468" t="str">
        <f>IF(P74="処遇加算Ⅰ",IF(OR(AJ74="○",AJ74="令和６年度中に満たす"),"入力済","未入力"),"")</f>
        <v/>
      </c>
      <c r="AV74" s="468" t="str">
        <f t="shared" ref="AV74" si="200">IF(OR(P75="特定加算Ⅰ",P75="特定加算Ⅱ"),1,"")</f>
        <v/>
      </c>
      <c r="AW74" s="453" t="str">
        <f>IF(P75="特定加算Ⅰ",IF(AL75="","未入力","入力済"),"")</f>
        <v/>
      </c>
      <c r="AX74" s="453" t="str">
        <f>G74</f>
        <v/>
      </c>
    </row>
    <row r="75" spans="1:50" ht="32.1" customHeight="1">
      <c r="A75" s="1274"/>
      <c r="B75" s="1211"/>
      <c r="C75" s="1211"/>
      <c r="D75" s="1211"/>
      <c r="E75" s="1211"/>
      <c r="F75" s="1211"/>
      <c r="G75" s="1214"/>
      <c r="H75" s="1214"/>
      <c r="I75" s="1214"/>
      <c r="J75" s="1214"/>
      <c r="K75" s="1214"/>
      <c r="L75" s="1217"/>
      <c r="M75" s="471" t="s">
        <v>121</v>
      </c>
      <c r="N75" s="76"/>
      <c r="O75" s="472" t="str">
        <f>IFERROR(VLOOKUP(K74,【参考】数式用!$A$5:$J$37,MATCH(N75,【参考】数式用!$B$4:$J$4,0)+1,0),"")</f>
        <v/>
      </c>
      <c r="P75" s="76"/>
      <c r="Q75" s="472" t="str">
        <f>IFERROR(VLOOKUP(K74,【参考】数式用!$A$5:$J$37,MATCH(P75,【参考】数式用!$B$4:$J$4,0)+1,0),"")</f>
        <v/>
      </c>
      <c r="R75" s="97" t="s">
        <v>15</v>
      </c>
      <c r="S75" s="473">
        <v>6</v>
      </c>
      <c r="T75" s="98" t="s">
        <v>10</v>
      </c>
      <c r="U75" s="58">
        <v>4</v>
      </c>
      <c r="V75" s="98" t="s">
        <v>38</v>
      </c>
      <c r="W75" s="473">
        <v>6</v>
      </c>
      <c r="X75" s="98" t="s">
        <v>10</v>
      </c>
      <c r="Y75" s="58">
        <v>5</v>
      </c>
      <c r="Z75" s="98" t="s">
        <v>13</v>
      </c>
      <c r="AA75" s="474" t="s">
        <v>20</v>
      </c>
      <c r="AB75" s="475">
        <f t="shared" si="112"/>
        <v>2</v>
      </c>
      <c r="AC75" s="98" t="s">
        <v>33</v>
      </c>
      <c r="AD75" s="476" t="str">
        <f t="shared" ref="AD75" si="201">IFERROR(ROUNDDOWN(ROUND(L74*Q75,0),0)*AB75,"")</f>
        <v/>
      </c>
      <c r="AE75" s="477" t="str">
        <f t="shared" si="54"/>
        <v/>
      </c>
      <c r="AF75" s="478"/>
      <c r="AG75" s="363"/>
      <c r="AH75" s="364"/>
      <c r="AI75" s="365"/>
      <c r="AJ75" s="366"/>
      <c r="AK75" s="367"/>
      <c r="AL75" s="368"/>
      <c r="AM75" s="479" t="str">
        <f t="shared" ref="AM75" si="202">IF(AO74="","",IF(OR(Y74=4,Y75=4,Y76=4),"！加算の要件上は問題ありませんが、算定期間の終わりが令和６年５月になっていません。区分変更の場合は、「基本情報入力シート」で同じ事業所を２行に分けて記入してください。",""))</f>
        <v/>
      </c>
      <c r="AN75" s="480"/>
      <c r="AO75" s="467" t="str">
        <f>IF(K74&lt;&gt;"","P列・R列に色付け","")</f>
        <v/>
      </c>
      <c r="AX75" s="453" t="str">
        <f>G74</f>
        <v/>
      </c>
    </row>
    <row r="76" spans="1:50" ht="32.1" customHeight="1" thickBot="1">
      <c r="A76" s="1275"/>
      <c r="B76" s="1212"/>
      <c r="C76" s="1212"/>
      <c r="D76" s="1212"/>
      <c r="E76" s="1212"/>
      <c r="F76" s="1212"/>
      <c r="G76" s="1215"/>
      <c r="H76" s="1215"/>
      <c r="I76" s="1215"/>
      <c r="J76" s="1215"/>
      <c r="K76" s="1215"/>
      <c r="L76" s="1218"/>
      <c r="M76" s="481" t="s">
        <v>114</v>
      </c>
      <c r="N76" s="79"/>
      <c r="O76" s="482" t="str">
        <f>IFERROR(VLOOKUP(K74,【参考】数式用!$A$5:$J$37,MATCH(N76,【参考】数式用!$B$4:$J$4,0)+1,0),"")</f>
        <v/>
      </c>
      <c r="P76" s="77"/>
      <c r="Q76" s="482" t="str">
        <f>IFERROR(VLOOKUP(K74,【参考】数式用!$A$5:$J$37,MATCH(P76,【参考】数式用!$B$4:$J$4,0)+1,0),"")</f>
        <v/>
      </c>
      <c r="R76" s="483" t="s">
        <v>15</v>
      </c>
      <c r="S76" s="484">
        <v>6</v>
      </c>
      <c r="T76" s="485" t="s">
        <v>10</v>
      </c>
      <c r="U76" s="59">
        <v>4</v>
      </c>
      <c r="V76" s="485" t="s">
        <v>38</v>
      </c>
      <c r="W76" s="484">
        <v>6</v>
      </c>
      <c r="X76" s="485" t="s">
        <v>10</v>
      </c>
      <c r="Y76" s="59">
        <v>5</v>
      </c>
      <c r="Z76" s="485" t="s">
        <v>13</v>
      </c>
      <c r="AA76" s="486" t="s">
        <v>20</v>
      </c>
      <c r="AB76" s="487">
        <f t="shared" si="112"/>
        <v>2</v>
      </c>
      <c r="AC76" s="485" t="s">
        <v>33</v>
      </c>
      <c r="AD76" s="488" t="str">
        <f t="shared" ref="AD76" si="203">IFERROR(ROUNDDOWN(ROUND(L74*Q76,0),0)*AB76,"")</f>
        <v/>
      </c>
      <c r="AE76" s="489" t="str">
        <f t="shared" si="57"/>
        <v/>
      </c>
      <c r="AF76" s="490">
        <f t="shared" si="141"/>
        <v>0</v>
      </c>
      <c r="AG76" s="369"/>
      <c r="AH76" s="370"/>
      <c r="AI76" s="371"/>
      <c r="AJ76" s="372"/>
      <c r="AK76" s="373"/>
      <c r="AL76" s="374"/>
      <c r="AM76" s="491" t="str">
        <f t="shared" ref="AM76" si="204">IF(AO74="","",IF(OR(N74="",AND(N76="ベア加算なし",P76="ベア加算",AG76=""),AND(OR(P74="処遇加算Ⅰ",P74="処遇加算Ⅱ"),AH74=""),AND(P74="処遇加算Ⅲ",AI74=""),AND(P74="処遇加算Ⅰ",AJ74=""),AND(OR(P75="特定加算Ⅰ",P75="特定加算Ⅱ"),AK75=""),AND(P75="特定加算Ⅰ",AL75="")),"！記入が必要な欄（緑色、水色、黄色のセル）に空欄があります。空欄を埋めてください。",""))</f>
        <v/>
      </c>
      <c r="AO76" s="492" t="str">
        <f>IF(K74&lt;&gt;"","P列・R列に色付け","")</f>
        <v/>
      </c>
      <c r="AP76" s="493"/>
      <c r="AQ76" s="493"/>
      <c r="AW76" s="494"/>
      <c r="AX76" s="453" t="str">
        <f>G74</f>
        <v/>
      </c>
    </row>
    <row r="77" spans="1:50" ht="32.1" customHeight="1">
      <c r="A77" s="1273">
        <v>22</v>
      </c>
      <c r="B77" s="1210" t="str">
        <f>IF(基本情報入力シート!C75="","",基本情報入力シート!C75)</f>
        <v/>
      </c>
      <c r="C77" s="1210"/>
      <c r="D77" s="1210"/>
      <c r="E77" s="1210"/>
      <c r="F77" s="1210"/>
      <c r="G77" s="1213" t="str">
        <f>IF(基本情報入力シート!M75="","",基本情報入力シート!M75)</f>
        <v/>
      </c>
      <c r="H77" s="1213" t="str">
        <f>IF(基本情報入力シート!R75="","",基本情報入力シート!R75)</f>
        <v/>
      </c>
      <c r="I77" s="1213" t="str">
        <f>IF(基本情報入力シート!W75="","",基本情報入力シート!W75)</f>
        <v/>
      </c>
      <c r="J77" s="1213" t="str">
        <f>IF(基本情報入力シート!X75="","",基本情報入力シート!X75)</f>
        <v/>
      </c>
      <c r="K77" s="1213" t="str">
        <f>IF(基本情報入力シート!Y75="","",基本情報入力シート!Y75)</f>
        <v/>
      </c>
      <c r="L77" s="1216" t="str">
        <f>IF(基本情報入力シート!AB75="","",基本情報入力シート!AB75)</f>
        <v/>
      </c>
      <c r="M77" s="457" t="s">
        <v>132</v>
      </c>
      <c r="N77" s="75"/>
      <c r="O77" s="458" t="str">
        <f>IFERROR(VLOOKUP(K77,【参考】数式用!$A$5:$J$37,MATCH(N77,【参考】数式用!$B$4:$J$4,0)+1,0),"")</f>
        <v/>
      </c>
      <c r="P77" s="75"/>
      <c r="Q77" s="458" t="str">
        <f>IFERROR(VLOOKUP(K77,【参考】数式用!$A$5:$J$37,MATCH(P77,【参考】数式用!$B$4:$J$4,0)+1,0),"")</f>
        <v/>
      </c>
      <c r="R77" s="459" t="s">
        <v>15</v>
      </c>
      <c r="S77" s="460">
        <v>6</v>
      </c>
      <c r="T77" s="126" t="s">
        <v>10</v>
      </c>
      <c r="U77" s="39">
        <v>4</v>
      </c>
      <c r="V77" s="126" t="s">
        <v>38</v>
      </c>
      <c r="W77" s="460">
        <v>6</v>
      </c>
      <c r="X77" s="126" t="s">
        <v>10</v>
      </c>
      <c r="Y77" s="39">
        <v>5</v>
      </c>
      <c r="Z77" s="126" t="s">
        <v>13</v>
      </c>
      <c r="AA77" s="461" t="s">
        <v>20</v>
      </c>
      <c r="AB77" s="462">
        <f t="shared" si="112"/>
        <v>2</v>
      </c>
      <c r="AC77" s="126" t="s">
        <v>33</v>
      </c>
      <c r="AD77" s="463" t="str">
        <f t="shared" ref="AD77" si="205">IFERROR(ROUNDDOWN(ROUND(L77*Q77,0),0)*AB77,"")</f>
        <v/>
      </c>
      <c r="AE77" s="464" t="str">
        <f t="shared" ref="AE77" si="206">IFERROR(ROUNDDOWN(ROUND(L77*(Q77-O77),0),0)*AB77,"")</f>
        <v/>
      </c>
      <c r="AF77" s="465"/>
      <c r="AG77" s="375"/>
      <c r="AH77" s="383"/>
      <c r="AI77" s="380"/>
      <c r="AJ77" s="381"/>
      <c r="AK77" s="361"/>
      <c r="AL77" s="362"/>
      <c r="AM77" s="466" t="str">
        <f t="shared" ref="AM77" si="207">IF(AO77="","",IF(Q77&lt;O77,"！加算の要件上は問題ありませんが、令和６年３月と比較して４・５月に加算率が下がる計画になっています。",""))</f>
        <v/>
      </c>
      <c r="AO77" s="467" t="str">
        <f>IF(K77&lt;&gt;"","P列・R列に色付け","")</f>
        <v/>
      </c>
      <c r="AP77" s="468" t="str">
        <f>IFERROR(VLOOKUP(K77,【参考】数式用!$AH$2:$AI$34,2,FALSE),"")</f>
        <v/>
      </c>
      <c r="AQ77" s="470" t="str">
        <f>P77&amp;P78&amp;P79</f>
        <v/>
      </c>
      <c r="AR77" s="468" t="str">
        <f t="shared" ref="AR77" si="208">IF(AF79&lt;&gt;0,IF(AG79="○","入力済","未入力"),"")</f>
        <v/>
      </c>
      <c r="AS77" s="469" t="str">
        <f>IF(OR(P77="処遇加算Ⅰ",P77="処遇加算Ⅱ"),IF(OR(AH77="○",AH77="令和６年度中に満たす"),"入力済","未入力"),"")</f>
        <v/>
      </c>
      <c r="AT77" s="470" t="str">
        <f>IF(P77="処遇加算Ⅲ",IF(AI77="○","入力済","未入力"),"")</f>
        <v/>
      </c>
      <c r="AU77" s="468" t="str">
        <f>IF(P77="処遇加算Ⅰ",IF(OR(AJ77="○",AJ77="令和６年度中に満たす"),"入力済","未入力"),"")</f>
        <v/>
      </c>
      <c r="AV77" s="468" t="str">
        <f t="shared" ref="AV77" si="209">IF(OR(P78="特定加算Ⅰ",P78="特定加算Ⅱ"),1,"")</f>
        <v/>
      </c>
      <c r="AW77" s="453" t="str">
        <f>IF(P78="特定加算Ⅰ",IF(AL78="","未入力","入力済"),"")</f>
        <v/>
      </c>
      <c r="AX77" s="453" t="str">
        <f>G77</f>
        <v/>
      </c>
    </row>
    <row r="78" spans="1:50" ht="32.1" customHeight="1">
      <c r="A78" s="1274"/>
      <c r="B78" s="1211"/>
      <c r="C78" s="1211"/>
      <c r="D78" s="1211"/>
      <c r="E78" s="1211"/>
      <c r="F78" s="1211"/>
      <c r="G78" s="1214"/>
      <c r="H78" s="1214"/>
      <c r="I78" s="1214"/>
      <c r="J78" s="1214"/>
      <c r="K78" s="1214"/>
      <c r="L78" s="1217"/>
      <c r="M78" s="471" t="s">
        <v>121</v>
      </c>
      <c r="N78" s="76"/>
      <c r="O78" s="472" t="str">
        <f>IFERROR(VLOOKUP(K77,【参考】数式用!$A$5:$J$37,MATCH(N78,【参考】数式用!$B$4:$J$4,0)+1,0),"")</f>
        <v/>
      </c>
      <c r="P78" s="76"/>
      <c r="Q78" s="472" t="str">
        <f>IFERROR(VLOOKUP(K77,【参考】数式用!$A$5:$J$37,MATCH(P78,【参考】数式用!$B$4:$J$4,0)+1,0),"")</f>
        <v/>
      </c>
      <c r="R78" s="97" t="s">
        <v>15</v>
      </c>
      <c r="S78" s="473">
        <v>6</v>
      </c>
      <c r="T78" s="98" t="s">
        <v>10</v>
      </c>
      <c r="U78" s="58">
        <v>4</v>
      </c>
      <c r="V78" s="98" t="s">
        <v>38</v>
      </c>
      <c r="W78" s="473">
        <v>6</v>
      </c>
      <c r="X78" s="98" t="s">
        <v>10</v>
      </c>
      <c r="Y78" s="58">
        <v>5</v>
      </c>
      <c r="Z78" s="98" t="s">
        <v>13</v>
      </c>
      <c r="AA78" s="474" t="s">
        <v>20</v>
      </c>
      <c r="AB78" s="475">
        <f t="shared" si="112"/>
        <v>2</v>
      </c>
      <c r="AC78" s="98" t="s">
        <v>33</v>
      </c>
      <c r="AD78" s="476" t="str">
        <f t="shared" ref="AD78" si="210">IFERROR(ROUNDDOWN(ROUND(L77*Q78,0),0)*AB78,"")</f>
        <v/>
      </c>
      <c r="AE78" s="477" t="str">
        <f t="shared" ref="AE78" si="211">IFERROR(ROUNDDOWN(ROUND(L77*(Q78-O78),0),0)*AB78,"")</f>
        <v/>
      </c>
      <c r="AF78" s="478"/>
      <c r="AG78" s="363"/>
      <c r="AH78" s="364"/>
      <c r="AI78" s="365"/>
      <c r="AJ78" s="366"/>
      <c r="AK78" s="367"/>
      <c r="AL78" s="368"/>
      <c r="AM78" s="479" t="str">
        <f t="shared" ref="AM78" si="212">IF(AO77="","",IF(OR(Y77=4,Y78=4,Y79=4),"！加算の要件上は問題ありませんが、算定期間の終わりが令和６年５月になっていません。区分変更の場合は、「基本情報入力シート」で同じ事業所を２行に分けて記入してください。",""))</f>
        <v/>
      </c>
      <c r="AN78" s="480"/>
      <c r="AO78" s="467" t="str">
        <f>IF(K77&lt;&gt;"","P列・R列に色付け","")</f>
        <v/>
      </c>
      <c r="AX78" s="453" t="str">
        <f>G77</f>
        <v/>
      </c>
    </row>
    <row r="79" spans="1:50" ht="32.1" customHeight="1" thickBot="1">
      <c r="A79" s="1275"/>
      <c r="B79" s="1212"/>
      <c r="C79" s="1212"/>
      <c r="D79" s="1212"/>
      <c r="E79" s="1212"/>
      <c r="F79" s="1212"/>
      <c r="G79" s="1215"/>
      <c r="H79" s="1215"/>
      <c r="I79" s="1215"/>
      <c r="J79" s="1215"/>
      <c r="K79" s="1215"/>
      <c r="L79" s="1218"/>
      <c r="M79" s="481" t="s">
        <v>114</v>
      </c>
      <c r="N79" s="79"/>
      <c r="O79" s="482" t="str">
        <f>IFERROR(VLOOKUP(K77,【参考】数式用!$A$5:$J$37,MATCH(N79,【参考】数式用!$B$4:$J$4,0)+1,0),"")</f>
        <v/>
      </c>
      <c r="P79" s="77"/>
      <c r="Q79" s="482" t="str">
        <f>IFERROR(VLOOKUP(K77,【参考】数式用!$A$5:$J$37,MATCH(P79,【参考】数式用!$B$4:$J$4,0)+1,0),"")</f>
        <v/>
      </c>
      <c r="R79" s="483" t="s">
        <v>15</v>
      </c>
      <c r="S79" s="484">
        <v>6</v>
      </c>
      <c r="T79" s="485" t="s">
        <v>10</v>
      </c>
      <c r="U79" s="59">
        <v>4</v>
      </c>
      <c r="V79" s="485" t="s">
        <v>38</v>
      </c>
      <c r="W79" s="484">
        <v>6</v>
      </c>
      <c r="X79" s="485" t="s">
        <v>10</v>
      </c>
      <c r="Y79" s="59">
        <v>5</v>
      </c>
      <c r="Z79" s="485" t="s">
        <v>13</v>
      </c>
      <c r="AA79" s="486" t="s">
        <v>20</v>
      </c>
      <c r="AB79" s="487">
        <f t="shared" si="112"/>
        <v>2</v>
      </c>
      <c r="AC79" s="485" t="s">
        <v>33</v>
      </c>
      <c r="AD79" s="488" t="str">
        <f t="shared" ref="AD79" si="213">IFERROR(ROUNDDOWN(ROUND(L77*Q79,0),0)*AB79,"")</f>
        <v/>
      </c>
      <c r="AE79" s="489" t="str">
        <f t="shared" ref="AE79" si="214">IFERROR(ROUNDDOWN(ROUND(L77*(Q79-O79),0),0)*AB79,"")</f>
        <v/>
      </c>
      <c r="AF79" s="490">
        <f t="shared" si="141"/>
        <v>0</v>
      </c>
      <c r="AG79" s="369"/>
      <c r="AH79" s="370"/>
      <c r="AI79" s="371"/>
      <c r="AJ79" s="372"/>
      <c r="AK79" s="373"/>
      <c r="AL79" s="374"/>
      <c r="AM79" s="491" t="str">
        <f t="shared" ref="AM79" si="215">IF(AO77="","",IF(OR(N77="",AND(N79="ベア加算なし",P79="ベア加算",AG79=""),AND(OR(P77="処遇加算Ⅰ",P77="処遇加算Ⅱ"),AH77=""),AND(P77="処遇加算Ⅲ",AI77=""),AND(P77="処遇加算Ⅰ",AJ77=""),AND(OR(P78="特定加算Ⅰ",P78="特定加算Ⅱ"),AK78=""),AND(P78="特定加算Ⅰ",AL78="")),"！記入が必要な欄（緑色、水色、黄色のセル）に空欄があります。空欄を埋めてください。",""))</f>
        <v/>
      </c>
      <c r="AO79" s="492" t="str">
        <f>IF(K77&lt;&gt;"","P列・R列に色付け","")</f>
        <v/>
      </c>
      <c r="AP79" s="493"/>
      <c r="AQ79" s="493"/>
      <c r="AW79" s="494"/>
      <c r="AX79" s="453" t="str">
        <f>G77</f>
        <v/>
      </c>
    </row>
    <row r="80" spans="1:50" ht="32.1" customHeight="1">
      <c r="A80" s="1273">
        <v>23</v>
      </c>
      <c r="B80" s="1210" t="str">
        <f>IF(基本情報入力シート!C76="","",基本情報入力シート!C76)</f>
        <v/>
      </c>
      <c r="C80" s="1210"/>
      <c r="D80" s="1210"/>
      <c r="E80" s="1210"/>
      <c r="F80" s="1210"/>
      <c r="G80" s="1213" t="str">
        <f>IF(基本情報入力シート!M76="","",基本情報入力シート!M76)</f>
        <v/>
      </c>
      <c r="H80" s="1213" t="str">
        <f>IF(基本情報入力シート!R76="","",基本情報入力シート!R76)</f>
        <v/>
      </c>
      <c r="I80" s="1213" t="str">
        <f>IF(基本情報入力シート!W76="","",基本情報入力シート!W76)</f>
        <v/>
      </c>
      <c r="J80" s="1213" t="str">
        <f>IF(基本情報入力シート!X76="","",基本情報入力シート!X76)</f>
        <v/>
      </c>
      <c r="K80" s="1213" t="str">
        <f>IF(基本情報入力シート!Y76="","",基本情報入力シート!Y76)</f>
        <v/>
      </c>
      <c r="L80" s="1216" t="str">
        <f>IF(基本情報入力シート!AB76="","",基本情報入力シート!AB76)</f>
        <v/>
      </c>
      <c r="M80" s="457" t="s">
        <v>132</v>
      </c>
      <c r="N80" s="75"/>
      <c r="O80" s="458" t="str">
        <f>IFERROR(VLOOKUP(K80,【参考】数式用!$A$5:$J$37,MATCH(N80,【参考】数式用!$B$4:$J$4,0)+1,0),"")</f>
        <v/>
      </c>
      <c r="P80" s="75"/>
      <c r="Q80" s="458" t="str">
        <f>IFERROR(VLOOKUP(K80,【参考】数式用!$A$5:$J$37,MATCH(P80,【参考】数式用!$B$4:$J$4,0)+1,0),"")</f>
        <v/>
      </c>
      <c r="R80" s="459" t="s">
        <v>15</v>
      </c>
      <c r="S80" s="460">
        <v>6</v>
      </c>
      <c r="T80" s="126" t="s">
        <v>10</v>
      </c>
      <c r="U80" s="39">
        <v>4</v>
      </c>
      <c r="V80" s="126" t="s">
        <v>38</v>
      </c>
      <c r="W80" s="460">
        <v>6</v>
      </c>
      <c r="X80" s="126" t="s">
        <v>10</v>
      </c>
      <c r="Y80" s="39">
        <v>5</v>
      </c>
      <c r="Z80" s="126" t="s">
        <v>13</v>
      </c>
      <c r="AA80" s="461" t="s">
        <v>20</v>
      </c>
      <c r="AB80" s="462">
        <f t="shared" si="112"/>
        <v>2</v>
      </c>
      <c r="AC80" s="126" t="s">
        <v>33</v>
      </c>
      <c r="AD80" s="463" t="str">
        <f t="shared" ref="AD80" si="216">IFERROR(ROUNDDOWN(ROUND(L80*Q80,0),0)*AB80,"")</f>
        <v/>
      </c>
      <c r="AE80" s="464" t="str">
        <f t="shared" si="37"/>
        <v/>
      </c>
      <c r="AF80" s="465"/>
      <c r="AG80" s="375"/>
      <c r="AH80" s="383"/>
      <c r="AI80" s="380"/>
      <c r="AJ80" s="381"/>
      <c r="AK80" s="361"/>
      <c r="AL80" s="362"/>
      <c r="AM80" s="466" t="str">
        <f t="shared" ref="AM80" si="217">IF(AO80="","",IF(Q80&lt;O80,"！加算の要件上は問題ありませんが、令和６年３月と比較して４・５月に加算率が下がる計画になっています。",""))</f>
        <v/>
      </c>
      <c r="AO80" s="467" t="str">
        <f>IF(K80&lt;&gt;"","P列・R列に色付け","")</f>
        <v/>
      </c>
      <c r="AP80" s="468" t="str">
        <f>IFERROR(VLOOKUP(K80,【参考】数式用!$AH$2:$AI$34,2,FALSE),"")</f>
        <v/>
      </c>
      <c r="AQ80" s="470" t="str">
        <f>P80&amp;P81&amp;P82</f>
        <v/>
      </c>
      <c r="AR80" s="468" t="str">
        <f t="shared" ref="AR80" si="218">IF(AF82&lt;&gt;0,IF(AG82="○","入力済","未入力"),"")</f>
        <v/>
      </c>
      <c r="AS80" s="469" t="str">
        <f>IF(OR(P80="処遇加算Ⅰ",P80="処遇加算Ⅱ"),IF(OR(AH80="○",AH80="令和６年度中に満たす"),"入力済","未入力"),"")</f>
        <v/>
      </c>
      <c r="AT80" s="470" t="str">
        <f>IF(P80="処遇加算Ⅲ",IF(AI80="○","入力済","未入力"),"")</f>
        <v/>
      </c>
      <c r="AU80" s="468" t="str">
        <f>IF(P80="処遇加算Ⅰ",IF(OR(AJ80="○",AJ80="令和６年度中に満たす"),"入力済","未入力"),"")</f>
        <v/>
      </c>
      <c r="AV80" s="468" t="str">
        <f t="shared" ref="AV80" si="219">IF(OR(P81="特定加算Ⅰ",P81="特定加算Ⅱ"),1,"")</f>
        <v/>
      </c>
      <c r="AW80" s="453" t="str">
        <f>IF(P81="特定加算Ⅰ",IF(AL81="","未入力","入力済"),"")</f>
        <v/>
      </c>
      <c r="AX80" s="453" t="str">
        <f>G80</f>
        <v/>
      </c>
    </row>
    <row r="81" spans="1:50" ht="32.1" customHeight="1">
      <c r="A81" s="1274"/>
      <c r="B81" s="1211"/>
      <c r="C81" s="1211"/>
      <c r="D81" s="1211"/>
      <c r="E81" s="1211"/>
      <c r="F81" s="1211"/>
      <c r="G81" s="1214"/>
      <c r="H81" s="1214"/>
      <c r="I81" s="1214"/>
      <c r="J81" s="1214"/>
      <c r="K81" s="1214"/>
      <c r="L81" s="1217"/>
      <c r="M81" s="471" t="s">
        <v>121</v>
      </c>
      <c r="N81" s="76"/>
      <c r="O81" s="472" t="str">
        <f>IFERROR(VLOOKUP(K80,【参考】数式用!$A$5:$J$37,MATCH(N81,【参考】数式用!$B$4:$J$4,0)+1,0),"")</f>
        <v/>
      </c>
      <c r="P81" s="76"/>
      <c r="Q81" s="472" t="str">
        <f>IFERROR(VLOOKUP(K80,【参考】数式用!$A$5:$J$37,MATCH(P81,【参考】数式用!$B$4:$J$4,0)+1,0),"")</f>
        <v/>
      </c>
      <c r="R81" s="97" t="s">
        <v>15</v>
      </c>
      <c r="S81" s="473">
        <v>6</v>
      </c>
      <c r="T81" s="98" t="s">
        <v>10</v>
      </c>
      <c r="U81" s="58">
        <v>4</v>
      </c>
      <c r="V81" s="98" t="s">
        <v>38</v>
      </c>
      <c r="W81" s="473">
        <v>6</v>
      </c>
      <c r="X81" s="98" t="s">
        <v>10</v>
      </c>
      <c r="Y81" s="58">
        <v>5</v>
      </c>
      <c r="Z81" s="98" t="s">
        <v>13</v>
      </c>
      <c r="AA81" s="474" t="s">
        <v>20</v>
      </c>
      <c r="AB81" s="475">
        <f t="shared" si="112"/>
        <v>2</v>
      </c>
      <c r="AC81" s="98" t="s">
        <v>33</v>
      </c>
      <c r="AD81" s="476" t="str">
        <f t="shared" ref="AD81" si="220">IFERROR(ROUNDDOWN(ROUND(L80*Q81,0),0)*AB81,"")</f>
        <v/>
      </c>
      <c r="AE81" s="477" t="str">
        <f t="shared" si="42"/>
        <v/>
      </c>
      <c r="AF81" s="478"/>
      <c r="AG81" s="363"/>
      <c r="AH81" s="364"/>
      <c r="AI81" s="365"/>
      <c r="AJ81" s="366"/>
      <c r="AK81" s="367"/>
      <c r="AL81" s="368"/>
      <c r="AM81" s="479" t="str">
        <f t="shared" ref="AM81" si="221">IF(AO80="","",IF(OR(Y80=4,Y81=4,Y82=4),"！加算の要件上は問題ありませんが、算定期間の終わりが令和６年５月になっていません。区分変更の場合は、「基本情報入力シート」で同じ事業所を２行に分けて記入してください。",""))</f>
        <v/>
      </c>
      <c r="AN81" s="480"/>
      <c r="AO81" s="467" t="str">
        <f>IF(K80&lt;&gt;"","P列・R列に色付け","")</f>
        <v/>
      </c>
      <c r="AX81" s="453" t="str">
        <f>G80</f>
        <v/>
      </c>
    </row>
    <row r="82" spans="1:50" ht="32.1" customHeight="1" thickBot="1">
      <c r="A82" s="1275"/>
      <c r="B82" s="1212"/>
      <c r="C82" s="1212"/>
      <c r="D82" s="1212"/>
      <c r="E82" s="1212"/>
      <c r="F82" s="1212"/>
      <c r="G82" s="1215"/>
      <c r="H82" s="1215"/>
      <c r="I82" s="1215"/>
      <c r="J82" s="1215"/>
      <c r="K82" s="1215"/>
      <c r="L82" s="1218"/>
      <c r="M82" s="481" t="s">
        <v>114</v>
      </c>
      <c r="N82" s="79"/>
      <c r="O82" s="482" t="str">
        <f>IFERROR(VLOOKUP(K80,【参考】数式用!$A$5:$J$37,MATCH(N82,【参考】数式用!$B$4:$J$4,0)+1,0),"")</f>
        <v/>
      </c>
      <c r="P82" s="77"/>
      <c r="Q82" s="482" t="str">
        <f>IFERROR(VLOOKUP(K80,【参考】数式用!$A$5:$J$37,MATCH(P82,【参考】数式用!$B$4:$J$4,0)+1,0),"")</f>
        <v/>
      </c>
      <c r="R82" s="483" t="s">
        <v>15</v>
      </c>
      <c r="S82" s="484">
        <v>6</v>
      </c>
      <c r="T82" s="485" t="s">
        <v>10</v>
      </c>
      <c r="U82" s="59">
        <v>4</v>
      </c>
      <c r="V82" s="485" t="s">
        <v>38</v>
      </c>
      <c r="W82" s="484">
        <v>6</v>
      </c>
      <c r="X82" s="485" t="s">
        <v>10</v>
      </c>
      <c r="Y82" s="59">
        <v>5</v>
      </c>
      <c r="Z82" s="485" t="s">
        <v>13</v>
      </c>
      <c r="AA82" s="486" t="s">
        <v>20</v>
      </c>
      <c r="AB82" s="487">
        <f t="shared" si="112"/>
        <v>2</v>
      </c>
      <c r="AC82" s="485" t="s">
        <v>33</v>
      </c>
      <c r="AD82" s="488" t="str">
        <f t="shared" ref="AD82" si="222">IFERROR(ROUNDDOWN(ROUND(L80*Q82,0),0)*AB82,"")</f>
        <v/>
      </c>
      <c r="AE82" s="489" t="str">
        <f t="shared" si="45"/>
        <v/>
      </c>
      <c r="AF82" s="490">
        <f t="shared" si="141"/>
        <v>0</v>
      </c>
      <c r="AG82" s="369"/>
      <c r="AH82" s="370"/>
      <c r="AI82" s="371"/>
      <c r="AJ82" s="372"/>
      <c r="AK82" s="373"/>
      <c r="AL82" s="374"/>
      <c r="AM82" s="491" t="str">
        <f t="shared" ref="AM82" si="223">IF(AO80="","",IF(OR(N80="",AND(N82="ベア加算なし",P82="ベア加算",AG82=""),AND(OR(P80="処遇加算Ⅰ",P80="処遇加算Ⅱ"),AH80=""),AND(P80="処遇加算Ⅲ",AI80=""),AND(P80="処遇加算Ⅰ",AJ80=""),AND(OR(P81="特定加算Ⅰ",P81="特定加算Ⅱ"),AK81=""),AND(P81="特定加算Ⅰ",AL81="")),"！記入が必要な欄（緑色、水色、黄色のセル）に空欄があります。空欄を埋めてください。",""))</f>
        <v/>
      </c>
      <c r="AO82" s="492" t="str">
        <f>IF(K80&lt;&gt;"","P列・R列に色付け","")</f>
        <v/>
      </c>
      <c r="AP82" s="493"/>
      <c r="AQ82" s="493"/>
      <c r="AW82" s="494"/>
      <c r="AX82" s="453" t="str">
        <f>G80</f>
        <v/>
      </c>
    </row>
    <row r="83" spans="1:50" ht="32.1" customHeight="1">
      <c r="A83" s="1273">
        <v>24</v>
      </c>
      <c r="B83" s="1210" t="str">
        <f>IF(基本情報入力シート!C77="","",基本情報入力シート!C77)</f>
        <v/>
      </c>
      <c r="C83" s="1210"/>
      <c r="D83" s="1210"/>
      <c r="E83" s="1210"/>
      <c r="F83" s="1210"/>
      <c r="G83" s="1213" t="str">
        <f>IF(基本情報入力シート!M77="","",基本情報入力シート!M77)</f>
        <v/>
      </c>
      <c r="H83" s="1213" t="str">
        <f>IF(基本情報入力シート!R77="","",基本情報入力シート!R77)</f>
        <v/>
      </c>
      <c r="I83" s="1213" t="str">
        <f>IF(基本情報入力シート!W77="","",基本情報入力シート!W77)</f>
        <v/>
      </c>
      <c r="J83" s="1213" t="str">
        <f>IF(基本情報入力シート!X77="","",基本情報入力シート!X77)</f>
        <v/>
      </c>
      <c r="K83" s="1213" t="str">
        <f>IF(基本情報入力シート!Y77="","",基本情報入力シート!Y77)</f>
        <v/>
      </c>
      <c r="L83" s="1216" t="str">
        <f>IF(基本情報入力シート!AB77="","",基本情報入力シート!AB77)</f>
        <v/>
      </c>
      <c r="M83" s="457" t="s">
        <v>132</v>
      </c>
      <c r="N83" s="75"/>
      <c r="O83" s="458" t="str">
        <f>IFERROR(VLOOKUP(K83,【参考】数式用!$A$5:$J$37,MATCH(N83,【参考】数式用!$B$4:$J$4,0)+1,0),"")</f>
        <v/>
      </c>
      <c r="P83" s="75"/>
      <c r="Q83" s="458" t="str">
        <f>IFERROR(VLOOKUP(K83,【参考】数式用!$A$5:$J$37,MATCH(P83,【参考】数式用!$B$4:$J$4,0)+1,0),"")</f>
        <v/>
      </c>
      <c r="R83" s="459" t="s">
        <v>15</v>
      </c>
      <c r="S83" s="460">
        <v>6</v>
      </c>
      <c r="T83" s="126" t="s">
        <v>10</v>
      </c>
      <c r="U83" s="39">
        <v>4</v>
      </c>
      <c r="V83" s="126" t="s">
        <v>38</v>
      </c>
      <c r="W83" s="460">
        <v>6</v>
      </c>
      <c r="X83" s="126" t="s">
        <v>10</v>
      </c>
      <c r="Y83" s="39">
        <v>5</v>
      </c>
      <c r="Z83" s="126" t="s">
        <v>13</v>
      </c>
      <c r="AA83" s="461" t="s">
        <v>20</v>
      </c>
      <c r="AB83" s="462">
        <f t="shared" si="112"/>
        <v>2</v>
      </c>
      <c r="AC83" s="126" t="s">
        <v>33</v>
      </c>
      <c r="AD83" s="463" t="str">
        <f t="shared" ref="AD83" si="224">IFERROR(ROUNDDOWN(ROUND(L83*Q83,0),0)*AB83,"")</f>
        <v/>
      </c>
      <c r="AE83" s="464" t="str">
        <f t="shared" si="49"/>
        <v/>
      </c>
      <c r="AF83" s="465"/>
      <c r="AG83" s="375"/>
      <c r="AH83" s="383"/>
      <c r="AI83" s="380"/>
      <c r="AJ83" s="381"/>
      <c r="AK83" s="361"/>
      <c r="AL83" s="362"/>
      <c r="AM83" s="466" t="str">
        <f t="shared" ref="AM83" si="225">IF(AO83="","",IF(Q83&lt;O83,"！加算の要件上は問題ありませんが、令和６年３月と比較して４・５月に加算率が下がる計画になっています。",""))</f>
        <v/>
      </c>
      <c r="AO83" s="467" t="str">
        <f>IF(K83&lt;&gt;"","P列・R列に色付け","")</f>
        <v/>
      </c>
      <c r="AP83" s="468" t="str">
        <f>IFERROR(VLOOKUP(K83,【参考】数式用!$AH$2:$AI$34,2,FALSE),"")</f>
        <v/>
      </c>
      <c r="AQ83" s="470" t="str">
        <f>P83&amp;P84&amp;P85</f>
        <v/>
      </c>
      <c r="AR83" s="468" t="str">
        <f t="shared" ref="AR83" si="226">IF(AF85&lt;&gt;0,IF(AG85="○","入力済","未入力"),"")</f>
        <v/>
      </c>
      <c r="AS83" s="469" t="str">
        <f>IF(OR(P83="処遇加算Ⅰ",P83="処遇加算Ⅱ"),IF(OR(AH83="○",AH83="令和６年度中に満たす"),"入力済","未入力"),"")</f>
        <v/>
      </c>
      <c r="AT83" s="470" t="str">
        <f>IF(P83="処遇加算Ⅲ",IF(AI83="○","入力済","未入力"),"")</f>
        <v/>
      </c>
      <c r="AU83" s="468" t="str">
        <f>IF(P83="処遇加算Ⅰ",IF(OR(AJ83="○",AJ83="令和６年度中に満たす"),"入力済","未入力"),"")</f>
        <v/>
      </c>
      <c r="AV83" s="468" t="str">
        <f t="shared" ref="AV83" si="227">IF(OR(P84="特定加算Ⅰ",P84="特定加算Ⅱ"),1,"")</f>
        <v/>
      </c>
      <c r="AW83" s="453" t="str">
        <f>IF(P84="特定加算Ⅰ",IF(AL84="","未入力","入力済"),"")</f>
        <v/>
      </c>
      <c r="AX83" s="453" t="str">
        <f>G83</f>
        <v/>
      </c>
    </row>
    <row r="84" spans="1:50" ht="32.1" customHeight="1">
      <c r="A84" s="1274"/>
      <c r="B84" s="1211"/>
      <c r="C84" s="1211"/>
      <c r="D84" s="1211"/>
      <c r="E84" s="1211"/>
      <c r="F84" s="1211"/>
      <c r="G84" s="1214"/>
      <c r="H84" s="1214"/>
      <c r="I84" s="1214"/>
      <c r="J84" s="1214"/>
      <c r="K84" s="1214"/>
      <c r="L84" s="1217"/>
      <c r="M84" s="471" t="s">
        <v>121</v>
      </c>
      <c r="N84" s="76"/>
      <c r="O84" s="472" t="str">
        <f>IFERROR(VLOOKUP(K83,【参考】数式用!$A$5:$J$37,MATCH(N84,【参考】数式用!$B$4:$J$4,0)+1,0),"")</f>
        <v/>
      </c>
      <c r="P84" s="76"/>
      <c r="Q84" s="472" t="str">
        <f>IFERROR(VLOOKUP(K83,【参考】数式用!$A$5:$J$37,MATCH(P84,【参考】数式用!$B$4:$J$4,0)+1,0),"")</f>
        <v/>
      </c>
      <c r="R84" s="97" t="s">
        <v>15</v>
      </c>
      <c r="S84" s="473">
        <v>6</v>
      </c>
      <c r="T84" s="98" t="s">
        <v>10</v>
      </c>
      <c r="U84" s="58">
        <v>4</v>
      </c>
      <c r="V84" s="98" t="s">
        <v>38</v>
      </c>
      <c r="W84" s="473">
        <v>6</v>
      </c>
      <c r="X84" s="98" t="s">
        <v>10</v>
      </c>
      <c r="Y84" s="58">
        <v>5</v>
      </c>
      <c r="Z84" s="98" t="s">
        <v>13</v>
      </c>
      <c r="AA84" s="474" t="s">
        <v>20</v>
      </c>
      <c r="AB84" s="475">
        <f t="shared" si="112"/>
        <v>2</v>
      </c>
      <c r="AC84" s="98" t="s">
        <v>33</v>
      </c>
      <c r="AD84" s="476" t="str">
        <f t="shared" ref="AD84" si="228">IFERROR(ROUNDDOWN(ROUND(L83*Q84,0),0)*AB84,"")</f>
        <v/>
      </c>
      <c r="AE84" s="477" t="str">
        <f t="shared" si="54"/>
        <v/>
      </c>
      <c r="AF84" s="478"/>
      <c r="AG84" s="363"/>
      <c r="AH84" s="364"/>
      <c r="AI84" s="365"/>
      <c r="AJ84" s="366"/>
      <c r="AK84" s="367"/>
      <c r="AL84" s="368"/>
      <c r="AM84" s="479" t="str">
        <f t="shared" ref="AM84" si="229">IF(AO83="","",IF(OR(Y83=4,Y84=4,Y85=4),"！加算の要件上は問題ありませんが、算定期間の終わりが令和６年５月になっていません。区分変更の場合は、「基本情報入力シート」で同じ事業所を２行に分けて記入してください。",""))</f>
        <v/>
      </c>
      <c r="AN84" s="480"/>
      <c r="AO84" s="467" t="str">
        <f>IF(K83&lt;&gt;"","P列・R列に色付け","")</f>
        <v/>
      </c>
      <c r="AX84" s="453" t="str">
        <f>G83</f>
        <v/>
      </c>
    </row>
    <row r="85" spans="1:50" ht="32.1" customHeight="1" thickBot="1">
      <c r="A85" s="1275"/>
      <c r="B85" s="1212"/>
      <c r="C85" s="1212"/>
      <c r="D85" s="1212"/>
      <c r="E85" s="1212"/>
      <c r="F85" s="1212"/>
      <c r="G85" s="1215"/>
      <c r="H85" s="1215"/>
      <c r="I85" s="1215"/>
      <c r="J85" s="1215"/>
      <c r="K85" s="1215"/>
      <c r="L85" s="1218"/>
      <c r="M85" s="481" t="s">
        <v>114</v>
      </c>
      <c r="N85" s="79"/>
      <c r="O85" s="482" t="str">
        <f>IFERROR(VLOOKUP(K83,【参考】数式用!$A$5:$J$37,MATCH(N85,【参考】数式用!$B$4:$J$4,0)+1,0),"")</f>
        <v/>
      </c>
      <c r="P85" s="77"/>
      <c r="Q85" s="482" t="str">
        <f>IFERROR(VLOOKUP(K83,【参考】数式用!$A$5:$J$37,MATCH(P85,【参考】数式用!$B$4:$J$4,0)+1,0),"")</f>
        <v/>
      </c>
      <c r="R85" s="483" t="s">
        <v>15</v>
      </c>
      <c r="S85" s="484">
        <v>6</v>
      </c>
      <c r="T85" s="485" t="s">
        <v>10</v>
      </c>
      <c r="U85" s="59">
        <v>4</v>
      </c>
      <c r="V85" s="485" t="s">
        <v>38</v>
      </c>
      <c r="W85" s="484">
        <v>6</v>
      </c>
      <c r="X85" s="485" t="s">
        <v>10</v>
      </c>
      <c r="Y85" s="59">
        <v>5</v>
      </c>
      <c r="Z85" s="485" t="s">
        <v>13</v>
      </c>
      <c r="AA85" s="486" t="s">
        <v>20</v>
      </c>
      <c r="AB85" s="487">
        <f t="shared" si="112"/>
        <v>2</v>
      </c>
      <c r="AC85" s="485" t="s">
        <v>33</v>
      </c>
      <c r="AD85" s="488" t="str">
        <f t="shared" ref="AD85" si="230">IFERROR(ROUNDDOWN(ROUND(L83*Q85,0),0)*AB85,"")</f>
        <v/>
      </c>
      <c r="AE85" s="489" t="str">
        <f t="shared" si="57"/>
        <v/>
      </c>
      <c r="AF85" s="490">
        <f t="shared" si="141"/>
        <v>0</v>
      </c>
      <c r="AG85" s="369"/>
      <c r="AH85" s="370"/>
      <c r="AI85" s="371"/>
      <c r="AJ85" s="372"/>
      <c r="AK85" s="373"/>
      <c r="AL85" s="374"/>
      <c r="AM85" s="491" t="str">
        <f t="shared" ref="AM85" si="231">IF(AO83="","",IF(OR(N83="",AND(N85="ベア加算なし",P85="ベア加算",AG85=""),AND(OR(P83="処遇加算Ⅰ",P83="処遇加算Ⅱ"),AH83=""),AND(P83="処遇加算Ⅲ",AI83=""),AND(P83="処遇加算Ⅰ",AJ83=""),AND(OR(P84="特定加算Ⅰ",P84="特定加算Ⅱ"),AK84=""),AND(P84="特定加算Ⅰ",AL84="")),"！記入が必要な欄（緑色、水色、黄色のセル）に空欄があります。空欄を埋めてください。",""))</f>
        <v/>
      </c>
      <c r="AO85" s="492" t="str">
        <f>IF(K83&lt;&gt;"","P列・R列に色付け","")</f>
        <v/>
      </c>
      <c r="AP85" s="493"/>
      <c r="AQ85" s="493"/>
      <c r="AW85" s="494"/>
      <c r="AX85" s="453" t="str">
        <f>G83</f>
        <v/>
      </c>
    </row>
    <row r="86" spans="1:50" ht="32.1" customHeight="1">
      <c r="A86" s="1273">
        <v>25</v>
      </c>
      <c r="B86" s="1210" t="str">
        <f>IF(基本情報入力シート!C78="","",基本情報入力シート!C78)</f>
        <v/>
      </c>
      <c r="C86" s="1210"/>
      <c r="D86" s="1210"/>
      <c r="E86" s="1210"/>
      <c r="F86" s="1210"/>
      <c r="G86" s="1213" t="str">
        <f>IF(基本情報入力シート!M78="","",基本情報入力シート!M78)</f>
        <v/>
      </c>
      <c r="H86" s="1213" t="str">
        <f>IF(基本情報入力シート!R78="","",基本情報入力シート!R78)</f>
        <v/>
      </c>
      <c r="I86" s="1213" t="str">
        <f>IF(基本情報入力シート!W78="","",基本情報入力シート!W78)</f>
        <v/>
      </c>
      <c r="J86" s="1213" t="str">
        <f>IF(基本情報入力シート!X78="","",基本情報入力シート!X78)</f>
        <v/>
      </c>
      <c r="K86" s="1213" t="str">
        <f>IF(基本情報入力シート!Y78="","",基本情報入力シート!Y78)</f>
        <v/>
      </c>
      <c r="L86" s="1216" t="str">
        <f>IF(基本情報入力シート!AB78="","",基本情報入力シート!AB78)</f>
        <v/>
      </c>
      <c r="M86" s="457" t="s">
        <v>132</v>
      </c>
      <c r="N86" s="75"/>
      <c r="O86" s="458" t="str">
        <f>IFERROR(VLOOKUP(K86,【参考】数式用!$A$5:$J$37,MATCH(N86,【参考】数式用!$B$4:$J$4,0)+1,0),"")</f>
        <v/>
      </c>
      <c r="P86" s="75"/>
      <c r="Q86" s="458" t="str">
        <f>IFERROR(VLOOKUP(K86,【参考】数式用!$A$5:$J$37,MATCH(P86,【参考】数式用!$B$4:$J$4,0)+1,0),"")</f>
        <v/>
      </c>
      <c r="R86" s="459" t="s">
        <v>15</v>
      </c>
      <c r="S86" s="460">
        <v>6</v>
      </c>
      <c r="T86" s="126" t="s">
        <v>10</v>
      </c>
      <c r="U86" s="39">
        <v>4</v>
      </c>
      <c r="V86" s="126" t="s">
        <v>38</v>
      </c>
      <c r="W86" s="460">
        <v>6</v>
      </c>
      <c r="X86" s="126" t="s">
        <v>10</v>
      </c>
      <c r="Y86" s="39">
        <v>5</v>
      </c>
      <c r="Z86" s="126" t="s">
        <v>13</v>
      </c>
      <c r="AA86" s="461" t="s">
        <v>20</v>
      </c>
      <c r="AB86" s="462">
        <f t="shared" si="112"/>
        <v>2</v>
      </c>
      <c r="AC86" s="126" t="s">
        <v>33</v>
      </c>
      <c r="AD86" s="463" t="str">
        <f t="shared" ref="AD86" si="232">IFERROR(ROUNDDOWN(ROUND(L86*Q86,0),0)*AB86,"")</f>
        <v/>
      </c>
      <c r="AE86" s="464" t="str">
        <f t="shared" ref="AE86" si="233">IFERROR(ROUNDDOWN(ROUND(L86*(Q86-O86),0),0)*AB86,"")</f>
        <v/>
      </c>
      <c r="AF86" s="465"/>
      <c r="AG86" s="375"/>
      <c r="AH86" s="383"/>
      <c r="AI86" s="380"/>
      <c r="AJ86" s="381"/>
      <c r="AK86" s="361"/>
      <c r="AL86" s="362"/>
      <c r="AM86" s="466" t="str">
        <f t="shared" ref="AM86" si="234">IF(AO86="","",IF(Q86&lt;O86,"！加算の要件上は問題ありませんが、令和６年３月と比較して４・５月に加算率が下がる計画になっています。",""))</f>
        <v/>
      </c>
      <c r="AO86" s="467" t="str">
        <f>IF(K86&lt;&gt;"","P列・R列に色付け","")</f>
        <v/>
      </c>
      <c r="AP86" s="468" t="str">
        <f>IFERROR(VLOOKUP(K86,【参考】数式用!$AH$2:$AI$34,2,FALSE),"")</f>
        <v/>
      </c>
      <c r="AQ86" s="470" t="str">
        <f>P86&amp;P87&amp;P88</f>
        <v/>
      </c>
      <c r="AR86" s="468" t="str">
        <f t="shared" ref="AR86" si="235">IF(AF88&lt;&gt;0,IF(AG88="○","入力済","未入力"),"")</f>
        <v/>
      </c>
      <c r="AS86" s="469" t="str">
        <f>IF(OR(P86="処遇加算Ⅰ",P86="処遇加算Ⅱ"),IF(OR(AH86="○",AH86="令和６年度中に満たす"),"入力済","未入力"),"")</f>
        <v/>
      </c>
      <c r="AT86" s="470" t="str">
        <f>IF(P86="処遇加算Ⅲ",IF(AI86="○","入力済","未入力"),"")</f>
        <v/>
      </c>
      <c r="AU86" s="468" t="str">
        <f>IF(P86="処遇加算Ⅰ",IF(OR(AJ86="○",AJ86="令和６年度中に満たす"),"入力済","未入力"),"")</f>
        <v/>
      </c>
      <c r="AV86" s="468" t="str">
        <f t="shared" ref="AV86" si="236">IF(OR(P87="特定加算Ⅰ",P87="特定加算Ⅱ"),1,"")</f>
        <v/>
      </c>
      <c r="AW86" s="453" t="str">
        <f>IF(P87="特定加算Ⅰ",IF(AL87="","未入力","入力済"),"")</f>
        <v/>
      </c>
      <c r="AX86" s="453" t="str">
        <f>G86</f>
        <v/>
      </c>
    </row>
    <row r="87" spans="1:50" ht="32.1" customHeight="1">
      <c r="A87" s="1274"/>
      <c r="B87" s="1211"/>
      <c r="C87" s="1211"/>
      <c r="D87" s="1211"/>
      <c r="E87" s="1211"/>
      <c r="F87" s="1211"/>
      <c r="G87" s="1214"/>
      <c r="H87" s="1214"/>
      <c r="I87" s="1214"/>
      <c r="J87" s="1214"/>
      <c r="K87" s="1214"/>
      <c r="L87" s="1217"/>
      <c r="M87" s="471" t="s">
        <v>121</v>
      </c>
      <c r="N87" s="76"/>
      <c r="O87" s="472" t="str">
        <f>IFERROR(VLOOKUP(K86,【参考】数式用!$A$5:$J$37,MATCH(N87,【参考】数式用!$B$4:$J$4,0)+1,0),"")</f>
        <v/>
      </c>
      <c r="P87" s="76"/>
      <c r="Q87" s="472" t="str">
        <f>IFERROR(VLOOKUP(K86,【参考】数式用!$A$5:$J$37,MATCH(P87,【参考】数式用!$B$4:$J$4,0)+1,0),"")</f>
        <v/>
      </c>
      <c r="R87" s="97" t="s">
        <v>15</v>
      </c>
      <c r="S87" s="473">
        <v>6</v>
      </c>
      <c r="T87" s="98" t="s">
        <v>10</v>
      </c>
      <c r="U87" s="58">
        <v>4</v>
      </c>
      <c r="V87" s="98" t="s">
        <v>38</v>
      </c>
      <c r="W87" s="473">
        <v>6</v>
      </c>
      <c r="X87" s="98" t="s">
        <v>10</v>
      </c>
      <c r="Y87" s="58">
        <v>5</v>
      </c>
      <c r="Z87" s="98" t="s">
        <v>13</v>
      </c>
      <c r="AA87" s="474" t="s">
        <v>20</v>
      </c>
      <c r="AB87" s="475">
        <f t="shared" si="112"/>
        <v>2</v>
      </c>
      <c r="AC87" s="98" t="s">
        <v>33</v>
      </c>
      <c r="AD87" s="476" t="str">
        <f t="shared" ref="AD87" si="237">IFERROR(ROUNDDOWN(ROUND(L86*Q87,0),0)*AB87,"")</f>
        <v/>
      </c>
      <c r="AE87" s="477" t="str">
        <f t="shared" ref="AE87" si="238">IFERROR(ROUNDDOWN(ROUND(L86*(Q87-O87),0),0)*AB87,"")</f>
        <v/>
      </c>
      <c r="AF87" s="478"/>
      <c r="AG87" s="363"/>
      <c r="AH87" s="364"/>
      <c r="AI87" s="365"/>
      <c r="AJ87" s="366"/>
      <c r="AK87" s="367"/>
      <c r="AL87" s="368"/>
      <c r="AM87" s="479" t="str">
        <f t="shared" ref="AM87" si="239">IF(AO86="","",IF(OR(Y86=4,Y87=4,Y88=4),"！加算の要件上は問題ありませんが、算定期間の終わりが令和６年５月になっていません。区分変更の場合は、「基本情報入力シート」で同じ事業所を２行に分けて記入してください。",""))</f>
        <v/>
      </c>
      <c r="AN87" s="480"/>
      <c r="AO87" s="467" t="str">
        <f>IF(K86&lt;&gt;"","P列・R列に色付け","")</f>
        <v/>
      </c>
      <c r="AX87" s="453" t="str">
        <f>G86</f>
        <v/>
      </c>
    </row>
    <row r="88" spans="1:50" ht="32.1" customHeight="1" thickBot="1">
      <c r="A88" s="1275"/>
      <c r="B88" s="1212"/>
      <c r="C88" s="1212"/>
      <c r="D88" s="1212"/>
      <c r="E88" s="1212"/>
      <c r="F88" s="1212"/>
      <c r="G88" s="1215"/>
      <c r="H88" s="1215"/>
      <c r="I88" s="1215"/>
      <c r="J88" s="1215"/>
      <c r="K88" s="1215"/>
      <c r="L88" s="1218"/>
      <c r="M88" s="481" t="s">
        <v>114</v>
      </c>
      <c r="N88" s="79"/>
      <c r="O88" s="482" t="str">
        <f>IFERROR(VLOOKUP(K86,【参考】数式用!$A$5:$J$37,MATCH(N88,【参考】数式用!$B$4:$J$4,0)+1,0),"")</f>
        <v/>
      </c>
      <c r="P88" s="77"/>
      <c r="Q88" s="482" t="str">
        <f>IFERROR(VLOOKUP(K86,【参考】数式用!$A$5:$J$37,MATCH(P88,【参考】数式用!$B$4:$J$4,0)+1,0),"")</f>
        <v/>
      </c>
      <c r="R88" s="483" t="s">
        <v>15</v>
      </c>
      <c r="S88" s="484">
        <v>6</v>
      </c>
      <c r="T88" s="485" t="s">
        <v>10</v>
      </c>
      <c r="U88" s="59">
        <v>4</v>
      </c>
      <c r="V88" s="485" t="s">
        <v>38</v>
      </c>
      <c r="W88" s="484">
        <v>6</v>
      </c>
      <c r="X88" s="485" t="s">
        <v>10</v>
      </c>
      <c r="Y88" s="59">
        <v>5</v>
      </c>
      <c r="Z88" s="485" t="s">
        <v>13</v>
      </c>
      <c r="AA88" s="486" t="s">
        <v>20</v>
      </c>
      <c r="AB88" s="487">
        <f t="shared" si="112"/>
        <v>2</v>
      </c>
      <c r="AC88" s="485" t="s">
        <v>33</v>
      </c>
      <c r="AD88" s="488" t="str">
        <f t="shared" ref="AD88" si="240">IFERROR(ROUNDDOWN(ROUND(L86*Q88,0),0)*AB88,"")</f>
        <v/>
      </c>
      <c r="AE88" s="489" t="str">
        <f t="shared" ref="AE88" si="241">IFERROR(ROUNDDOWN(ROUND(L86*(Q88-O88),0),0)*AB88,"")</f>
        <v/>
      </c>
      <c r="AF88" s="490">
        <f t="shared" si="141"/>
        <v>0</v>
      </c>
      <c r="AG88" s="369"/>
      <c r="AH88" s="370"/>
      <c r="AI88" s="371"/>
      <c r="AJ88" s="372"/>
      <c r="AK88" s="373"/>
      <c r="AL88" s="374"/>
      <c r="AM88" s="491" t="str">
        <f t="shared" ref="AM88" si="242">IF(AO86="","",IF(OR(N86="",AND(N88="ベア加算なし",P88="ベア加算",AG88=""),AND(OR(P86="処遇加算Ⅰ",P86="処遇加算Ⅱ"),AH86=""),AND(P86="処遇加算Ⅲ",AI86=""),AND(P86="処遇加算Ⅰ",AJ86=""),AND(OR(P87="特定加算Ⅰ",P87="特定加算Ⅱ"),AK87=""),AND(P87="特定加算Ⅰ",AL87="")),"！記入が必要な欄（緑色、水色、黄色のセル）に空欄があります。空欄を埋めてください。",""))</f>
        <v/>
      </c>
      <c r="AO88" s="492" t="str">
        <f>IF(K86&lt;&gt;"","P列・R列に色付け","")</f>
        <v/>
      </c>
      <c r="AP88" s="493"/>
      <c r="AQ88" s="493"/>
      <c r="AW88" s="494"/>
      <c r="AX88" s="453" t="str">
        <f>G86</f>
        <v/>
      </c>
    </row>
    <row r="89" spans="1:50" ht="32.1" customHeight="1">
      <c r="A89" s="1273">
        <v>26</v>
      </c>
      <c r="B89" s="1210" t="str">
        <f>IF(基本情報入力シート!C79="","",基本情報入力シート!C79)</f>
        <v/>
      </c>
      <c r="C89" s="1210"/>
      <c r="D89" s="1210"/>
      <c r="E89" s="1210"/>
      <c r="F89" s="1210"/>
      <c r="G89" s="1213" t="str">
        <f>IF(基本情報入力シート!M79="","",基本情報入力シート!M79)</f>
        <v/>
      </c>
      <c r="H89" s="1213" t="str">
        <f>IF(基本情報入力シート!R79="","",基本情報入力シート!R79)</f>
        <v/>
      </c>
      <c r="I89" s="1213" t="str">
        <f>IF(基本情報入力シート!W79="","",基本情報入力シート!W79)</f>
        <v/>
      </c>
      <c r="J89" s="1213" t="str">
        <f>IF(基本情報入力シート!X79="","",基本情報入力シート!X79)</f>
        <v/>
      </c>
      <c r="K89" s="1213" t="str">
        <f>IF(基本情報入力シート!Y79="","",基本情報入力シート!Y79)</f>
        <v/>
      </c>
      <c r="L89" s="1216" t="str">
        <f>IF(基本情報入力シート!AB79="","",基本情報入力シート!AB79)</f>
        <v/>
      </c>
      <c r="M89" s="457" t="s">
        <v>132</v>
      </c>
      <c r="N89" s="75"/>
      <c r="O89" s="458" t="str">
        <f>IFERROR(VLOOKUP(K89,【参考】数式用!$A$5:$J$37,MATCH(N89,【参考】数式用!$B$4:$J$4,0)+1,0),"")</f>
        <v/>
      </c>
      <c r="P89" s="75"/>
      <c r="Q89" s="458" t="str">
        <f>IFERROR(VLOOKUP(K89,【参考】数式用!$A$5:$J$37,MATCH(P89,【参考】数式用!$B$4:$J$4,0)+1,0),"")</f>
        <v/>
      </c>
      <c r="R89" s="459" t="s">
        <v>15</v>
      </c>
      <c r="S89" s="460">
        <v>6</v>
      </c>
      <c r="T89" s="126" t="s">
        <v>10</v>
      </c>
      <c r="U89" s="39">
        <v>4</v>
      </c>
      <c r="V89" s="126" t="s">
        <v>38</v>
      </c>
      <c r="W89" s="460">
        <v>6</v>
      </c>
      <c r="X89" s="126" t="s">
        <v>10</v>
      </c>
      <c r="Y89" s="39">
        <v>5</v>
      </c>
      <c r="Z89" s="126" t="s">
        <v>13</v>
      </c>
      <c r="AA89" s="461" t="s">
        <v>20</v>
      </c>
      <c r="AB89" s="462">
        <f t="shared" si="112"/>
        <v>2</v>
      </c>
      <c r="AC89" s="126" t="s">
        <v>33</v>
      </c>
      <c r="AD89" s="463" t="str">
        <f t="shared" ref="AD89" si="243">IFERROR(ROUNDDOWN(ROUND(L89*Q89,0),0)*AB89,"")</f>
        <v/>
      </c>
      <c r="AE89" s="464" t="str">
        <f t="shared" si="37"/>
        <v/>
      </c>
      <c r="AF89" s="465"/>
      <c r="AG89" s="375"/>
      <c r="AH89" s="383"/>
      <c r="AI89" s="380"/>
      <c r="AJ89" s="381"/>
      <c r="AK89" s="361"/>
      <c r="AL89" s="362"/>
      <c r="AM89" s="466" t="str">
        <f t="shared" ref="AM89" si="244">IF(AO89="","",IF(Q89&lt;O89,"！加算の要件上は問題ありませんが、令和６年３月と比較して４・５月に加算率が下がる計画になっています。",""))</f>
        <v/>
      </c>
      <c r="AO89" s="467" t="str">
        <f>IF(K89&lt;&gt;"","P列・R列に色付け","")</f>
        <v/>
      </c>
      <c r="AP89" s="468" t="str">
        <f>IFERROR(VLOOKUP(K89,【参考】数式用!$AH$2:$AI$34,2,FALSE),"")</f>
        <v/>
      </c>
      <c r="AQ89" s="470" t="str">
        <f>P89&amp;P90&amp;P91</f>
        <v/>
      </c>
      <c r="AR89" s="468" t="str">
        <f t="shared" ref="AR89" si="245">IF(AF91&lt;&gt;0,IF(AG91="○","入力済","未入力"),"")</f>
        <v/>
      </c>
      <c r="AS89" s="469" t="str">
        <f>IF(OR(P89="処遇加算Ⅰ",P89="処遇加算Ⅱ"),IF(OR(AH89="○",AH89="令和６年度中に満たす"),"入力済","未入力"),"")</f>
        <v/>
      </c>
      <c r="AT89" s="470" t="str">
        <f>IF(P89="処遇加算Ⅲ",IF(AI89="○","入力済","未入力"),"")</f>
        <v/>
      </c>
      <c r="AU89" s="468" t="str">
        <f>IF(P89="処遇加算Ⅰ",IF(OR(AJ89="○",AJ89="令和６年度中に満たす"),"入力済","未入力"),"")</f>
        <v/>
      </c>
      <c r="AV89" s="468" t="str">
        <f t="shared" ref="AV89" si="246">IF(OR(P90="特定加算Ⅰ",P90="特定加算Ⅱ"),1,"")</f>
        <v/>
      </c>
      <c r="AW89" s="453" t="str">
        <f>IF(P90="特定加算Ⅰ",IF(AL90="","未入力","入力済"),"")</f>
        <v/>
      </c>
      <c r="AX89" s="453" t="str">
        <f>G89</f>
        <v/>
      </c>
    </row>
    <row r="90" spans="1:50" ht="32.1" customHeight="1">
      <c r="A90" s="1274"/>
      <c r="B90" s="1211"/>
      <c r="C90" s="1211"/>
      <c r="D90" s="1211"/>
      <c r="E90" s="1211"/>
      <c r="F90" s="1211"/>
      <c r="G90" s="1214"/>
      <c r="H90" s="1214"/>
      <c r="I90" s="1214"/>
      <c r="J90" s="1214"/>
      <c r="K90" s="1214"/>
      <c r="L90" s="1217"/>
      <c r="M90" s="471" t="s">
        <v>121</v>
      </c>
      <c r="N90" s="76"/>
      <c r="O90" s="472" t="str">
        <f>IFERROR(VLOOKUP(K89,【参考】数式用!$A$5:$J$37,MATCH(N90,【参考】数式用!$B$4:$J$4,0)+1,0),"")</f>
        <v/>
      </c>
      <c r="P90" s="76"/>
      <c r="Q90" s="472" t="str">
        <f>IFERROR(VLOOKUP(K89,【参考】数式用!$A$5:$J$37,MATCH(P90,【参考】数式用!$B$4:$J$4,0)+1,0),"")</f>
        <v/>
      </c>
      <c r="R90" s="97" t="s">
        <v>15</v>
      </c>
      <c r="S90" s="473">
        <v>6</v>
      </c>
      <c r="T90" s="98" t="s">
        <v>10</v>
      </c>
      <c r="U90" s="58">
        <v>4</v>
      </c>
      <c r="V90" s="98" t="s">
        <v>38</v>
      </c>
      <c r="W90" s="473">
        <v>6</v>
      </c>
      <c r="X90" s="98" t="s">
        <v>10</v>
      </c>
      <c r="Y90" s="58">
        <v>5</v>
      </c>
      <c r="Z90" s="98" t="s">
        <v>13</v>
      </c>
      <c r="AA90" s="474" t="s">
        <v>20</v>
      </c>
      <c r="AB90" s="475">
        <f t="shared" si="112"/>
        <v>2</v>
      </c>
      <c r="AC90" s="98" t="s">
        <v>33</v>
      </c>
      <c r="AD90" s="476" t="str">
        <f t="shared" ref="AD90" si="247">IFERROR(ROUNDDOWN(ROUND(L89*Q90,0),0)*AB90,"")</f>
        <v/>
      </c>
      <c r="AE90" s="477" t="str">
        <f t="shared" si="42"/>
        <v/>
      </c>
      <c r="AF90" s="478"/>
      <c r="AG90" s="363"/>
      <c r="AH90" s="364"/>
      <c r="AI90" s="365"/>
      <c r="AJ90" s="366"/>
      <c r="AK90" s="367"/>
      <c r="AL90" s="368"/>
      <c r="AM90" s="479" t="str">
        <f t="shared" ref="AM90" si="248">IF(AO89="","",IF(OR(Y89=4,Y90=4,Y91=4),"！加算の要件上は問題ありませんが、算定期間の終わりが令和６年５月になっていません。区分変更の場合は、「基本情報入力シート」で同じ事業所を２行に分けて記入してください。",""))</f>
        <v/>
      </c>
      <c r="AN90" s="480"/>
      <c r="AO90" s="467" t="str">
        <f>IF(K89&lt;&gt;"","P列・R列に色付け","")</f>
        <v/>
      </c>
      <c r="AX90" s="453" t="str">
        <f>G89</f>
        <v/>
      </c>
    </row>
    <row r="91" spans="1:50" ht="32.1" customHeight="1" thickBot="1">
      <c r="A91" s="1275"/>
      <c r="B91" s="1212"/>
      <c r="C91" s="1212"/>
      <c r="D91" s="1212"/>
      <c r="E91" s="1212"/>
      <c r="F91" s="1212"/>
      <c r="G91" s="1215"/>
      <c r="H91" s="1215"/>
      <c r="I91" s="1215"/>
      <c r="J91" s="1215"/>
      <c r="K91" s="1215"/>
      <c r="L91" s="1218"/>
      <c r="M91" s="481" t="s">
        <v>114</v>
      </c>
      <c r="N91" s="79"/>
      <c r="O91" s="482" t="str">
        <f>IFERROR(VLOOKUP(K89,【参考】数式用!$A$5:$J$37,MATCH(N91,【参考】数式用!$B$4:$J$4,0)+1,0),"")</f>
        <v/>
      </c>
      <c r="P91" s="77"/>
      <c r="Q91" s="482" t="str">
        <f>IFERROR(VLOOKUP(K89,【参考】数式用!$A$5:$J$37,MATCH(P91,【参考】数式用!$B$4:$J$4,0)+1,0),"")</f>
        <v/>
      </c>
      <c r="R91" s="483" t="s">
        <v>15</v>
      </c>
      <c r="S91" s="484">
        <v>6</v>
      </c>
      <c r="T91" s="485" t="s">
        <v>10</v>
      </c>
      <c r="U91" s="59">
        <v>4</v>
      </c>
      <c r="V91" s="485" t="s">
        <v>38</v>
      </c>
      <c r="W91" s="484">
        <v>6</v>
      </c>
      <c r="X91" s="485" t="s">
        <v>10</v>
      </c>
      <c r="Y91" s="59">
        <v>5</v>
      </c>
      <c r="Z91" s="485" t="s">
        <v>13</v>
      </c>
      <c r="AA91" s="486" t="s">
        <v>20</v>
      </c>
      <c r="AB91" s="487">
        <f t="shared" si="112"/>
        <v>2</v>
      </c>
      <c r="AC91" s="485" t="s">
        <v>33</v>
      </c>
      <c r="AD91" s="488" t="str">
        <f t="shared" ref="AD91" si="249">IFERROR(ROUNDDOWN(ROUND(L89*Q91,0),0)*AB91,"")</f>
        <v/>
      </c>
      <c r="AE91" s="489" t="str">
        <f t="shared" si="45"/>
        <v/>
      </c>
      <c r="AF91" s="490">
        <f t="shared" si="141"/>
        <v>0</v>
      </c>
      <c r="AG91" s="369"/>
      <c r="AH91" s="370"/>
      <c r="AI91" s="371"/>
      <c r="AJ91" s="372"/>
      <c r="AK91" s="373"/>
      <c r="AL91" s="374"/>
      <c r="AM91" s="491" t="str">
        <f t="shared" ref="AM91" si="250">IF(AO89="","",IF(OR(N89="",AND(N91="ベア加算なし",P91="ベア加算",AG91=""),AND(OR(P89="処遇加算Ⅰ",P89="処遇加算Ⅱ"),AH89=""),AND(P89="処遇加算Ⅲ",AI89=""),AND(P89="処遇加算Ⅰ",AJ89=""),AND(OR(P90="特定加算Ⅰ",P90="特定加算Ⅱ"),AK90=""),AND(P90="特定加算Ⅰ",AL90="")),"！記入が必要な欄（緑色、水色、黄色のセル）に空欄があります。空欄を埋めてください。",""))</f>
        <v/>
      </c>
      <c r="AO91" s="492" t="str">
        <f>IF(K89&lt;&gt;"","P列・R列に色付け","")</f>
        <v/>
      </c>
      <c r="AP91" s="493"/>
      <c r="AQ91" s="493"/>
      <c r="AW91" s="494"/>
      <c r="AX91" s="453" t="str">
        <f>G89</f>
        <v/>
      </c>
    </row>
    <row r="92" spans="1:50" ht="32.1" customHeight="1">
      <c r="A92" s="1273">
        <v>27</v>
      </c>
      <c r="B92" s="1210" t="str">
        <f>IF(基本情報入力シート!C80="","",基本情報入力シート!C80)</f>
        <v/>
      </c>
      <c r="C92" s="1210"/>
      <c r="D92" s="1210"/>
      <c r="E92" s="1210"/>
      <c r="F92" s="1210"/>
      <c r="G92" s="1213" t="str">
        <f>IF(基本情報入力シート!M80="","",基本情報入力シート!M80)</f>
        <v/>
      </c>
      <c r="H92" s="1213" t="str">
        <f>IF(基本情報入力シート!R80="","",基本情報入力シート!R80)</f>
        <v/>
      </c>
      <c r="I92" s="1213" t="str">
        <f>IF(基本情報入力シート!W80="","",基本情報入力シート!W80)</f>
        <v/>
      </c>
      <c r="J92" s="1213" t="str">
        <f>IF(基本情報入力シート!X80="","",基本情報入力シート!X80)</f>
        <v/>
      </c>
      <c r="K92" s="1213" t="str">
        <f>IF(基本情報入力シート!Y80="","",基本情報入力シート!Y80)</f>
        <v/>
      </c>
      <c r="L92" s="1216" t="str">
        <f>IF(基本情報入力シート!AB80="","",基本情報入力シート!AB80)</f>
        <v/>
      </c>
      <c r="M92" s="457" t="s">
        <v>132</v>
      </c>
      <c r="N92" s="75"/>
      <c r="O92" s="458" t="str">
        <f>IFERROR(VLOOKUP(K92,【参考】数式用!$A$5:$J$37,MATCH(N92,【参考】数式用!$B$4:$J$4,0)+1,0),"")</f>
        <v/>
      </c>
      <c r="P92" s="75"/>
      <c r="Q92" s="458" t="str">
        <f>IFERROR(VLOOKUP(K92,【参考】数式用!$A$5:$J$37,MATCH(P92,【参考】数式用!$B$4:$J$4,0)+1,0),"")</f>
        <v/>
      </c>
      <c r="R92" s="459" t="s">
        <v>15</v>
      </c>
      <c r="S92" s="460">
        <v>6</v>
      </c>
      <c r="T92" s="126" t="s">
        <v>10</v>
      </c>
      <c r="U92" s="39">
        <v>4</v>
      </c>
      <c r="V92" s="126" t="s">
        <v>38</v>
      </c>
      <c r="W92" s="460">
        <v>6</v>
      </c>
      <c r="X92" s="126" t="s">
        <v>10</v>
      </c>
      <c r="Y92" s="39">
        <v>5</v>
      </c>
      <c r="Z92" s="126" t="s">
        <v>13</v>
      </c>
      <c r="AA92" s="461" t="s">
        <v>20</v>
      </c>
      <c r="AB92" s="462">
        <f t="shared" si="112"/>
        <v>2</v>
      </c>
      <c r="AC92" s="126" t="s">
        <v>33</v>
      </c>
      <c r="AD92" s="463" t="str">
        <f t="shared" ref="AD92" si="251">IFERROR(ROUNDDOWN(ROUND(L92*Q92,0),0)*AB92,"")</f>
        <v/>
      </c>
      <c r="AE92" s="464" t="str">
        <f t="shared" si="49"/>
        <v/>
      </c>
      <c r="AF92" s="465"/>
      <c r="AG92" s="375"/>
      <c r="AH92" s="383"/>
      <c r="AI92" s="380"/>
      <c r="AJ92" s="381"/>
      <c r="AK92" s="361"/>
      <c r="AL92" s="362"/>
      <c r="AM92" s="466" t="str">
        <f t="shared" ref="AM92" si="252">IF(AO92="","",IF(Q92&lt;O92,"！加算の要件上は問題ありませんが、令和６年３月と比較して４・５月に加算率が下がる計画になっています。",""))</f>
        <v/>
      </c>
      <c r="AO92" s="467" t="str">
        <f>IF(K92&lt;&gt;"","P列・R列に色付け","")</f>
        <v/>
      </c>
      <c r="AP92" s="468" t="str">
        <f>IFERROR(VLOOKUP(K92,【参考】数式用!$AH$2:$AI$34,2,FALSE),"")</f>
        <v/>
      </c>
      <c r="AQ92" s="470" t="str">
        <f>P92&amp;P93&amp;P94</f>
        <v/>
      </c>
      <c r="AR92" s="468" t="str">
        <f t="shared" ref="AR92" si="253">IF(AF94&lt;&gt;0,IF(AG94="○","入力済","未入力"),"")</f>
        <v/>
      </c>
      <c r="AS92" s="469" t="str">
        <f>IF(OR(P92="処遇加算Ⅰ",P92="処遇加算Ⅱ"),IF(OR(AH92="○",AH92="令和６年度中に満たす"),"入力済","未入力"),"")</f>
        <v/>
      </c>
      <c r="AT92" s="470" t="str">
        <f>IF(P92="処遇加算Ⅲ",IF(AI92="○","入力済","未入力"),"")</f>
        <v/>
      </c>
      <c r="AU92" s="468" t="str">
        <f>IF(P92="処遇加算Ⅰ",IF(OR(AJ92="○",AJ92="令和６年度中に満たす"),"入力済","未入力"),"")</f>
        <v/>
      </c>
      <c r="AV92" s="468" t="str">
        <f t="shared" ref="AV92" si="254">IF(OR(P93="特定加算Ⅰ",P93="特定加算Ⅱ"),1,"")</f>
        <v/>
      </c>
      <c r="AW92" s="453" t="str">
        <f>IF(P93="特定加算Ⅰ",IF(AL93="","未入力","入力済"),"")</f>
        <v/>
      </c>
      <c r="AX92" s="453" t="str">
        <f>G92</f>
        <v/>
      </c>
    </row>
    <row r="93" spans="1:50" ht="32.1" customHeight="1">
      <c r="A93" s="1274"/>
      <c r="B93" s="1211"/>
      <c r="C93" s="1211"/>
      <c r="D93" s="1211"/>
      <c r="E93" s="1211"/>
      <c r="F93" s="1211"/>
      <c r="G93" s="1214"/>
      <c r="H93" s="1214"/>
      <c r="I93" s="1214"/>
      <c r="J93" s="1214"/>
      <c r="K93" s="1214"/>
      <c r="L93" s="1217"/>
      <c r="M93" s="471" t="s">
        <v>121</v>
      </c>
      <c r="N93" s="76"/>
      <c r="O93" s="472" t="str">
        <f>IFERROR(VLOOKUP(K92,【参考】数式用!$A$5:$J$37,MATCH(N93,【参考】数式用!$B$4:$J$4,0)+1,0),"")</f>
        <v/>
      </c>
      <c r="P93" s="76"/>
      <c r="Q93" s="472" t="str">
        <f>IFERROR(VLOOKUP(K92,【参考】数式用!$A$5:$J$37,MATCH(P93,【参考】数式用!$B$4:$J$4,0)+1,0),"")</f>
        <v/>
      </c>
      <c r="R93" s="97" t="s">
        <v>15</v>
      </c>
      <c r="S93" s="473">
        <v>6</v>
      </c>
      <c r="T93" s="98" t="s">
        <v>10</v>
      </c>
      <c r="U93" s="58">
        <v>4</v>
      </c>
      <c r="V93" s="98" t="s">
        <v>38</v>
      </c>
      <c r="W93" s="473">
        <v>6</v>
      </c>
      <c r="X93" s="98" t="s">
        <v>10</v>
      </c>
      <c r="Y93" s="58">
        <v>5</v>
      </c>
      <c r="Z93" s="98" t="s">
        <v>13</v>
      </c>
      <c r="AA93" s="474" t="s">
        <v>20</v>
      </c>
      <c r="AB93" s="475">
        <f t="shared" si="112"/>
        <v>2</v>
      </c>
      <c r="AC93" s="98" t="s">
        <v>33</v>
      </c>
      <c r="AD93" s="476" t="str">
        <f t="shared" ref="AD93" si="255">IFERROR(ROUNDDOWN(ROUND(L92*Q93,0),0)*AB93,"")</f>
        <v/>
      </c>
      <c r="AE93" s="477" t="str">
        <f t="shared" si="54"/>
        <v/>
      </c>
      <c r="AF93" s="478"/>
      <c r="AG93" s="363"/>
      <c r="AH93" s="364"/>
      <c r="AI93" s="365"/>
      <c r="AJ93" s="366"/>
      <c r="AK93" s="367"/>
      <c r="AL93" s="368"/>
      <c r="AM93" s="479" t="str">
        <f t="shared" ref="AM93" si="256">IF(AO92="","",IF(OR(Y92=4,Y93=4,Y94=4),"！加算の要件上は問題ありませんが、算定期間の終わりが令和６年５月になっていません。区分変更の場合は、「基本情報入力シート」で同じ事業所を２行に分けて記入してください。",""))</f>
        <v/>
      </c>
      <c r="AN93" s="480"/>
      <c r="AO93" s="467" t="str">
        <f>IF(K92&lt;&gt;"","P列・R列に色付け","")</f>
        <v/>
      </c>
      <c r="AX93" s="453" t="str">
        <f>G92</f>
        <v/>
      </c>
    </row>
    <row r="94" spans="1:50" ht="32.1" customHeight="1" thickBot="1">
      <c r="A94" s="1275"/>
      <c r="B94" s="1212"/>
      <c r="C94" s="1212"/>
      <c r="D94" s="1212"/>
      <c r="E94" s="1212"/>
      <c r="F94" s="1212"/>
      <c r="G94" s="1215"/>
      <c r="H94" s="1215"/>
      <c r="I94" s="1215"/>
      <c r="J94" s="1215"/>
      <c r="K94" s="1215"/>
      <c r="L94" s="1218"/>
      <c r="M94" s="481" t="s">
        <v>114</v>
      </c>
      <c r="N94" s="79"/>
      <c r="O94" s="482" t="str">
        <f>IFERROR(VLOOKUP(K92,【参考】数式用!$A$5:$J$37,MATCH(N94,【参考】数式用!$B$4:$J$4,0)+1,0),"")</f>
        <v/>
      </c>
      <c r="P94" s="77"/>
      <c r="Q94" s="482" t="str">
        <f>IFERROR(VLOOKUP(K92,【参考】数式用!$A$5:$J$37,MATCH(P94,【参考】数式用!$B$4:$J$4,0)+1,0),"")</f>
        <v/>
      </c>
      <c r="R94" s="483" t="s">
        <v>15</v>
      </c>
      <c r="S94" s="484">
        <v>6</v>
      </c>
      <c r="T94" s="485" t="s">
        <v>10</v>
      </c>
      <c r="U94" s="59">
        <v>4</v>
      </c>
      <c r="V94" s="485" t="s">
        <v>38</v>
      </c>
      <c r="W94" s="484">
        <v>6</v>
      </c>
      <c r="X94" s="485" t="s">
        <v>10</v>
      </c>
      <c r="Y94" s="59">
        <v>5</v>
      </c>
      <c r="Z94" s="485" t="s">
        <v>13</v>
      </c>
      <c r="AA94" s="486" t="s">
        <v>20</v>
      </c>
      <c r="AB94" s="487">
        <f t="shared" si="112"/>
        <v>2</v>
      </c>
      <c r="AC94" s="485" t="s">
        <v>33</v>
      </c>
      <c r="AD94" s="488" t="str">
        <f t="shared" ref="AD94" si="257">IFERROR(ROUNDDOWN(ROUND(L92*Q94,0),0)*AB94,"")</f>
        <v/>
      </c>
      <c r="AE94" s="489" t="str">
        <f t="shared" si="57"/>
        <v/>
      </c>
      <c r="AF94" s="490">
        <f t="shared" si="141"/>
        <v>0</v>
      </c>
      <c r="AG94" s="369"/>
      <c r="AH94" s="370"/>
      <c r="AI94" s="371"/>
      <c r="AJ94" s="372"/>
      <c r="AK94" s="373"/>
      <c r="AL94" s="374"/>
      <c r="AM94" s="491" t="str">
        <f t="shared" ref="AM94" si="258">IF(AO92="","",IF(OR(N92="",AND(N94="ベア加算なし",P94="ベア加算",AG94=""),AND(OR(P92="処遇加算Ⅰ",P92="処遇加算Ⅱ"),AH92=""),AND(P92="処遇加算Ⅲ",AI92=""),AND(P92="処遇加算Ⅰ",AJ92=""),AND(OR(P93="特定加算Ⅰ",P93="特定加算Ⅱ"),AK93=""),AND(P93="特定加算Ⅰ",AL93="")),"！記入が必要な欄（緑色、水色、黄色のセル）に空欄があります。空欄を埋めてください。",""))</f>
        <v/>
      </c>
      <c r="AO94" s="492" t="str">
        <f>IF(K92&lt;&gt;"","P列・R列に色付け","")</f>
        <v/>
      </c>
      <c r="AP94" s="493"/>
      <c r="AQ94" s="493"/>
      <c r="AW94" s="494"/>
      <c r="AX94" s="453" t="str">
        <f>G92</f>
        <v/>
      </c>
    </row>
    <row r="95" spans="1:50" ht="32.1" customHeight="1">
      <c r="A95" s="1273">
        <v>28</v>
      </c>
      <c r="B95" s="1210" t="str">
        <f>IF(基本情報入力シート!C81="","",基本情報入力シート!C81)</f>
        <v/>
      </c>
      <c r="C95" s="1210"/>
      <c r="D95" s="1210"/>
      <c r="E95" s="1210"/>
      <c r="F95" s="1210"/>
      <c r="G95" s="1213" t="str">
        <f>IF(基本情報入力シート!M81="","",基本情報入力シート!M81)</f>
        <v/>
      </c>
      <c r="H95" s="1213" t="str">
        <f>IF(基本情報入力シート!R81="","",基本情報入力シート!R81)</f>
        <v/>
      </c>
      <c r="I95" s="1213" t="str">
        <f>IF(基本情報入力シート!W81="","",基本情報入力シート!W81)</f>
        <v/>
      </c>
      <c r="J95" s="1213" t="str">
        <f>IF(基本情報入力シート!X81="","",基本情報入力シート!X81)</f>
        <v/>
      </c>
      <c r="K95" s="1213" t="str">
        <f>IF(基本情報入力シート!Y81="","",基本情報入力シート!Y81)</f>
        <v/>
      </c>
      <c r="L95" s="1216" t="str">
        <f>IF(基本情報入力シート!AB81="","",基本情報入力シート!AB81)</f>
        <v/>
      </c>
      <c r="M95" s="457" t="s">
        <v>132</v>
      </c>
      <c r="N95" s="75"/>
      <c r="O95" s="458" t="str">
        <f>IFERROR(VLOOKUP(K95,【参考】数式用!$A$5:$J$37,MATCH(N95,【参考】数式用!$B$4:$J$4,0)+1,0),"")</f>
        <v/>
      </c>
      <c r="P95" s="75"/>
      <c r="Q95" s="458" t="str">
        <f>IFERROR(VLOOKUP(K95,【参考】数式用!$A$5:$J$37,MATCH(P95,【参考】数式用!$B$4:$J$4,0)+1,0),"")</f>
        <v/>
      </c>
      <c r="R95" s="459" t="s">
        <v>15</v>
      </c>
      <c r="S95" s="460">
        <v>6</v>
      </c>
      <c r="T95" s="126" t="s">
        <v>10</v>
      </c>
      <c r="U95" s="39">
        <v>4</v>
      </c>
      <c r="V95" s="126" t="s">
        <v>38</v>
      </c>
      <c r="W95" s="460">
        <v>6</v>
      </c>
      <c r="X95" s="126" t="s">
        <v>10</v>
      </c>
      <c r="Y95" s="39">
        <v>5</v>
      </c>
      <c r="Z95" s="126" t="s">
        <v>13</v>
      </c>
      <c r="AA95" s="461" t="s">
        <v>20</v>
      </c>
      <c r="AB95" s="462">
        <f t="shared" ref="AB95:AB158" si="259">IF(U95&gt;=1,(W95*12+Y95)-(S95*12+U95)+1,"")</f>
        <v>2</v>
      </c>
      <c r="AC95" s="126" t="s">
        <v>33</v>
      </c>
      <c r="AD95" s="463" t="str">
        <f t="shared" ref="AD95" si="260">IFERROR(ROUNDDOWN(ROUND(L95*Q95,0),0)*AB95,"")</f>
        <v/>
      </c>
      <c r="AE95" s="464" t="str">
        <f t="shared" ref="AE95" si="261">IFERROR(ROUNDDOWN(ROUND(L95*(Q95-O95),0),0)*AB95,"")</f>
        <v/>
      </c>
      <c r="AF95" s="465"/>
      <c r="AG95" s="375"/>
      <c r="AH95" s="383"/>
      <c r="AI95" s="380"/>
      <c r="AJ95" s="381"/>
      <c r="AK95" s="361"/>
      <c r="AL95" s="362"/>
      <c r="AM95" s="466" t="str">
        <f t="shared" ref="AM95" si="262">IF(AO95="","",IF(Q95&lt;O95,"！加算の要件上は問題ありませんが、令和６年３月と比較して４・５月に加算率が下がる計画になっています。",""))</f>
        <v/>
      </c>
      <c r="AO95" s="467" t="str">
        <f>IF(K95&lt;&gt;"","P列・R列に色付け","")</f>
        <v/>
      </c>
      <c r="AP95" s="468" t="str">
        <f>IFERROR(VLOOKUP(K95,【参考】数式用!$AH$2:$AI$34,2,FALSE),"")</f>
        <v/>
      </c>
      <c r="AQ95" s="470" t="str">
        <f>P95&amp;P96&amp;P97</f>
        <v/>
      </c>
      <c r="AR95" s="468" t="str">
        <f t="shared" ref="AR95" si="263">IF(AF97&lt;&gt;0,IF(AG97="○","入力済","未入力"),"")</f>
        <v/>
      </c>
      <c r="AS95" s="469" t="str">
        <f>IF(OR(P95="処遇加算Ⅰ",P95="処遇加算Ⅱ"),IF(OR(AH95="○",AH95="令和６年度中に満たす"),"入力済","未入力"),"")</f>
        <v/>
      </c>
      <c r="AT95" s="470" t="str">
        <f>IF(P95="処遇加算Ⅲ",IF(AI95="○","入力済","未入力"),"")</f>
        <v/>
      </c>
      <c r="AU95" s="468" t="str">
        <f>IF(P95="処遇加算Ⅰ",IF(OR(AJ95="○",AJ95="令和６年度中に満たす"),"入力済","未入力"),"")</f>
        <v/>
      </c>
      <c r="AV95" s="468" t="str">
        <f t="shared" ref="AV95" si="264">IF(OR(P96="特定加算Ⅰ",P96="特定加算Ⅱ"),1,"")</f>
        <v/>
      </c>
      <c r="AW95" s="453" t="str">
        <f>IF(P96="特定加算Ⅰ",IF(AL96="","未入力","入力済"),"")</f>
        <v/>
      </c>
      <c r="AX95" s="453" t="str">
        <f>G95</f>
        <v/>
      </c>
    </row>
    <row r="96" spans="1:50" ht="32.1" customHeight="1">
      <c r="A96" s="1274"/>
      <c r="B96" s="1211"/>
      <c r="C96" s="1211"/>
      <c r="D96" s="1211"/>
      <c r="E96" s="1211"/>
      <c r="F96" s="1211"/>
      <c r="G96" s="1214"/>
      <c r="H96" s="1214"/>
      <c r="I96" s="1214"/>
      <c r="J96" s="1214"/>
      <c r="K96" s="1214"/>
      <c r="L96" s="1217"/>
      <c r="M96" s="471" t="s">
        <v>121</v>
      </c>
      <c r="N96" s="76"/>
      <c r="O96" s="472" t="str">
        <f>IFERROR(VLOOKUP(K95,【参考】数式用!$A$5:$J$37,MATCH(N96,【参考】数式用!$B$4:$J$4,0)+1,0),"")</f>
        <v/>
      </c>
      <c r="P96" s="76"/>
      <c r="Q96" s="472" t="str">
        <f>IFERROR(VLOOKUP(K95,【参考】数式用!$A$5:$J$37,MATCH(P96,【参考】数式用!$B$4:$J$4,0)+1,0),"")</f>
        <v/>
      </c>
      <c r="R96" s="97" t="s">
        <v>15</v>
      </c>
      <c r="S96" s="473">
        <v>6</v>
      </c>
      <c r="T96" s="98" t="s">
        <v>10</v>
      </c>
      <c r="U96" s="58">
        <v>4</v>
      </c>
      <c r="V96" s="98" t="s">
        <v>38</v>
      </c>
      <c r="W96" s="473">
        <v>6</v>
      </c>
      <c r="X96" s="98" t="s">
        <v>10</v>
      </c>
      <c r="Y96" s="58">
        <v>5</v>
      </c>
      <c r="Z96" s="98" t="s">
        <v>13</v>
      </c>
      <c r="AA96" s="474" t="s">
        <v>20</v>
      </c>
      <c r="AB96" s="475">
        <f t="shared" si="259"/>
        <v>2</v>
      </c>
      <c r="AC96" s="98" t="s">
        <v>33</v>
      </c>
      <c r="AD96" s="476" t="str">
        <f t="shared" ref="AD96" si="265">IFERROR(ROUNDDOWN(ROUND(L95*Q96,0),0)*AB96,"")</f>
        <v/>
      </c>
      <c r="AE96" s="477" t="str">
        <f t="shared" ref="AE96" si="266">IFERROR(ROUNDDOWN(ROUND(L95*(Q96-O96),0),0)*AB96,"")</f>
        <v/>
      </c>
      <c r="AF96" s="478"/>
      <c r="AG96" s="363"/>
      <c r="AH96" s="364"/>
      <c r="AI96" s="365"/>
      <c r="AJ96" s="366"/>
      <c r="AK96" s="367"/>
      <c r="AL96" s="368"/>
      <c r="AM96" s="479" t="str">
        <f t="shared" ref="AM96" si="267">IF(AO95="","",IF(OR(Y95=4,Y96=4,Y97=4),"！加算の要件上は問題ありませんが、算定期間の終わりが令和６年５月になっていません。区分変更の場合は、「基本情報入力シート」で同じ事業所を２行に分けて記入してください。",""))</f>
        <v/>
      </c>
      <c r="AN96" s="480"/>
      <c r="AO96" s="467" t="str">
        <f>IF(K95&lt;&gt;"","P列・R列に色付け","")</f>
        <v/>
      </c>
      <c r="AX96" s="453" t="str">
        <f>G95</f>
        <v/>
      </c>
    </row>
    <row r="97" spans="1:50" ht="32.1" customHeight="1" thickBot="1">
      <c r="A97" s="1275"/>
      <c r="B97" s="1212"/>
      <c r="C97" s="1212"/>
      <c r="D97" s="1212"/>
      <c r="E97" s="1212"/>
      <c r="F97" s="1212"/>
      <c r="G97" s="1215"/>
      <c r="H97" s="1215"/>
      <c r="I97" s="1215"/>
      <c r="J97" s="1215"/>
      <c r="K97" s="1215"/>
      <c r="L97" s="1218"/>
      <c r="M97" s="481" t="s">
        <v>114</v>
      </c>
      <c r="N97" s="79"/>
      <c r="O97" s="482" t="str">
        <f>IFERROR(VLOOKUP(K95,【参考】数式用!$A$5:$J$37,MATCH(N97,【参考】数式用!$B$4:$J$4,0)+1,0),"")</f>
        <v/>
      </c>
      <c r="P97" s="77"/>
      <c r="Q97" s="482" t="str">
        <f>IFERROR(VLOOKUP(K95,【参考】数式用!$A$5:$J$37,MATCH(P97,【参考】数式用!$B$4:$J$4,0)+1,0),"")</f>
        <v/>
      </c>
      <c r="R97" s="483" t="s">
        <v>15</v>
      </c>
      <c r="S97" s="484">
        <v>6</v>
      </c>
      <c r="T97" s="485" t="s">
        <v>10</v>
      </c>
      <c r="U97" s="59">
        <v>4</v>
      </c>
      <c r="V97" s="485" t="s">
        <v>38</v>
      </c>
      <c r="W97" s="484">
        <v>6</v>
      </c>
      <c r="X97" s="485" t="s">
        <v>10</v>
      </c>
      <c r="Y97" s="59">
        <v>5</v>
      </c>
      <c r="Z97" s="485" t="s">
        <v>13</v>
      </c>
      <c r="AA97" s="486" t="s">
        <v>20</v>
      </c>
      <c r="AB97" s="487">
        <f t="shared" si="259"/>
        <v>2</v>
      </c>
      <c r="AC97" s="485" t="s">
        <v>33</v>
      </c>
      <c r="AD97" s="488" t="str">
        <f t="shared" ref="AD97" si="268">IFERROR(ROUNDDOWN(ROUND(L95*Q97,0),0)*AB97,"")</f>
        <v/>
      </c>
      <c r="AE97" s="489" t="str">
        <f t="shared" ref="AE97" si="269">IFERROR(ROUNDDOWN(ROUND(L95*(Q97-O97),0),0)*AB97,"")</f>
        <v/>
      </c>
      <c r="AF97" s="490">
        <f t="shared" si="141"/>
        <v>0</v>
      </c>
      <c r="AG97" s="369"/>
      <c r="AH97" s="370"/>
      <c r="AI97" s="371"/>
      <c r="AJ97" s="372"/>
      <c r="AK97" s="373"/>
      <c r="AL97" s="374"/>
      <c r="AM97" s="491" t="str">
        <f t="shared" ref="AM97" si="270">IF(AO95="","",IF(OR(N95="",AND(N97="ベア加算なし",P97="ベア加算",AG97=""),AND(OR(P95="処遇加算Ⅰ",P95="処遇加算Ⅱ"),AH95=""),AND(P95="処遇加算Ⅲ",AI95=""),AND(P95="処遇加算Ⅰ",AJ95=""),AND(OR(P96="特定加算Ⅰ",P96="特定加算Ⅱ"),AK96=""),AND(P96="特定加算Ⅰ",AL96="")),"！記入が必要な欄（緑色、水色、黄色のセル）に空欄があります。空欄を埋めてください。",""))</f>
        <v/>
      </c>
      <c r="AO97" s="492" t="str">
        <f>IF(K95&lt;&gt;"","P列・R列に色付け","")</f>
        <v/>
      </c>
      <c r="AP97" s="493"/>
      <c r="AQ97" s="493"/>
      <c r="AW97" s="494"/>
      <c r="AX97" s="453" t="str">
        <f>G95</f>
        <v/>
      </c>
    </row>
    <row r="98" spans="1:50" ht="32.1" customHeight="1">
      <c r="A98" s="1273">
        <v>29</v>
      </c>
      <c r="B98" s="1210" t="str">
        <f>IF(基本情報入力シート!C82="","",基本情報入力シート!C82)</f>
        <v/>
      </c>
      <c r="C98" s="1210"/>
      <c r="D98" s="1210"/>
      <c r="E98" s="1210"/>
      <c r="F98" s="1210"/>
      <c r="G98" s="1213" t="str">
        <f>IF(基本情報入力シート!M82="","",基本情報入力シート!M82)</f>
        <v/>
      </c>
      <c r="H98" s="1213" t="str">
        <f>IF(基本情報入力シート!R82="","",基本情報入力シート!R82)</f>
        <v/>
      </c>
      <c r="I98" s="1213" t="str">
        <f>IF(基本情報入力シート!W82="","",基本情報入力シート!W82)</f>
        <v/>
      </c>
      <c r="J98" s="1213" t="str">
        <f>IF(基本情報入力シート!X82="","",基本情報入力シート!X82)</f>
        <v/>
      </c>
      <c r="K98" s="1213" t="str">
        <f>IF(基本情報入力シート!Y82="","",基本情報入力シート!Y82)</f>
        <v/>
      </c>
      <c r="L98" s="1216" t="str">
        <f>IF(基本情報入力シート!AB82="","",基本情報入力シート!AB82)</f>
        <v/>
      </c>
      <c r="M98" s="457" t="s">
        <v>132</v>
      </c>
      <c r="N98" s="75"/>
      <c r="O98" s="458" t="str">
        <f>IFERROR(VLOOKUP(K98,【参考】数式用!$A$5:$J$37,MATCH(N98,【参考】数式用!$B$4:$J$4,0)+1,0),"")</f>
        <v/>
      </c>
      <c r="P98" s="75"/>
      <c r="Q98" s="458" t="str">
        <f>IFERROR(VLOOKUP(K98,【参考】数式用!$A$5:$J$37,MATCH(P98,【参考】数式用!$B$4:$J$4,0)+1,0),"")</f>
        <v/>
      </c>
      <c r="R98" s="459" t="s">
        <v>15</v>
      </c>
      <c r="S98" s="460">
        <v>6</v>
      </c>
      <c r="T98" s="126" t="s">
        <v>10</v>
      </c>
      <c r="U98" s="39">
        <v>4</v>
      </c>
      <c r="V98" s="126" t="s">
        <v>38</v>
      </c>
      <c r="W98" s="460">
        <v>6</v>
      </c>
      <c r="X98" s="126" t="s">
        <v>10</v>
      </c>
      <c r="Y98" s="39">
        <v>5</v>
      </c>
      <c r="Z98" s="126" t="s">
        <v>13</v>
      </c>
      <c r="AA98" s="461" t="s">
        <v>20</v>
      </c>
      <c r="AB98" s="462">
        <f t="shared" si="259"/>
        <v>2</v>
      </c>
      <c r="AC98" s="126" t="s">
        <v>33</v>
      </c>
      <c r="AD98" s="463" t="str">
        <f t="shared" ref="AD98" si="271">IFERROR(ROUNDDOWN(ROUND(L98*Q98,0),0)*AB98,"")</f>
        <v/>
      </c>
      <c r="AE98" s="464" t="str">
        <f t="shared" ref="AE98:AE161" si="272">IFERROR(ROUNDDOWN(ROUND(L98*(Q98-O98),0),0)*AB98,"")</f>
        <v/>
      </c>
      <c r="AF98" s="465"/>
      <c r="AG98" s="375"/>
      <c r="AH98" s="383"/>
      <c r="AI98" s="380"/>
      <c r="AJ98" s="381"/>
      <c r="AK98" s="361"/>
      <c r="AL98" s="362"/>
      <c r="AM98" s="466" t="str">
        <f t="shared" ref="AM98" si="273">IF(AO98="","",IF(Q98&lt;O98,"！加算の要件上は問題ありませんが、令和６年３月と比較して４・５月に加算率が下がる計画になっています。",""))</f>
        <v/>
      </c>
      <c r="AO98" s="467" t="str">
        <f>IF(K98&lt;&gt;"","P列・R列に色付け","")</f>
        <v/>
      </c>
      <c r="AP98" s="468" t="str">
        <f>IFERROR(VLOOKUP(K98,【参考】数式用!$AH$2:$AI$34,2,FALSE),"")</f>
        <v/>
      </c>
      <c r="AQ98" s="470" t="str">
        <f>P98&amp;P99&amp;P100</f>
        <v/>
      </c>
      <c r="AR98" s="468" t="str">
        <f t="shared" ref="AR98" si="274">IF(AF100&lt;&gt;0,IF(AG100="○","入力済","未入力"),"")</f>
        <v/>
      </c>
      <c r="AS98" s="469" t="str">
        <f>IF(OR(P98="処遇加算Ⅰ",P98="処遇加算Ⅱ"),IF(OR(AH98="○",AH98="令和６年度中に満たす"),"入力済","未入力"),"")</f>
        <v/>
      </c>
      <c r="AT98" s="470" t="str">
        <f>IF(P98="処遇加算Ⅲ",IF(AI98="○","入力済","未入力"),"")</f>
        <v/>
      </c>
      <c r="AU98" s="468" t="str">
        <f>IF(P98="処遇加算Ⅰ",IF(OR(AJ98="○",AJ98="令和６年度中に満たす"),"入力済","未入力"),"")</f>
        <v/>
      </c>
      <c r="AV98" s="468" t="str">
        <f t="shared" ref="AV98" si="275">IF(OR(P99="特定加算Ⅰ",P99="特定加算Ⅱ"),1,"")</f>
        <v/>
      </c>
      <c r="AW98" s="453" t="str">
        <f>IF(P99="特定加算Ⅰ",IF(AL99="","未入力","入力済"),"")</f>
        <v/>
      </c>
      <c r="AX98" s="453" t="str">
        <f>G98</f>
        <v/>
      </c>
    </row>
    <row r="99" spans="1:50" ht="32.1" customHeight="1">
      <c r="A99" s="1274"/>
      <c r="B99" s="1211"/>
      <c r="C99" s="1211"/>
      <c r="D99" s="1211"/>
      <c r="E99" s="1211"/>
      <c r="F99" s="1211"/>
      <c r="G99" s="1214"/>
      <c r="H99" s="1214"/>
      <c r="I99" s="1214"/>
      <c r="J99" s="1214"/>
      <c r="K99" s="1214"/>
      <c r="L99" s="1217"/>
      <c r="M99" s="471" t="s">
        <v>121</v>
      </c>
      <c r="N99" s="76"/>
      <c r="O99" s="472" t="str">
        <f>IFERROR(VLOOKUP(K98,【参考】数式用!$A$5:$J$37,MATCH(N99,【参考】数式用!$B$4:$J$4,0)+1,0),"")</f>
        <v/>
      </c>
      <c r="P99" s="76"/>
      <c r="Q99" s="472" t="str">
        <f>IFERROR(VLOOKUP(K98,【参考】数式用!$A$5:$J$37,MATCH(P99,【参考】数式用!$B$4:$J$4,0)+1,0),"")</f>
        <v/>
      </c>
      <c r="R99" s="97" t="s">
        <v>15</v>
      </c>
      <c r="S99" s="473">
        <v>6</v>
      </c>
      <c r="T99" s="98" t="s">
        <v>10</v>
      </c>
      <c r="U99" s="58">
        <v>4</v>
      </c>
      <c r="V99" s="98" t="s">
        <v>38</v>
      </c>
      <c r="W99" s="473">
        <v>6</v>
      </c>
      <c r="X99" s="98" t="s">
        <v>10</v>
      </c>
      <c r="Y99" s="58">
        <v>5</v>
      </c>
      <c r="Z99" s="98" t="s">
        <v>13</v>
      </c>
      <c r="AA99" s="474" t="s">
        <v>20</v>
      </c>
      <c r="AB99" s="475">
        <f t="shared" si="259"/>
        <v>2</v>
      </c>
      <c r="AC99" s="98" t="s">
        <v>33</v>
      </c>
      <c r="AD99" s="476" t="str">
        <f t="shared" ref="AD99" si="276">IFERROR(ROUNDDOWN(ROUND(L98*Q99,0),0)*AB99,"")</f>
        <v/>
      </c>
      <c r="AE99" s="477" t="str">
        <f t="shared" ref="AE99:AE162" si="277">IFERROR(ROUNDDOWN(ROUND(L98*(Q99-O99),0),0)*AB99,"")</f>
        <v/>
      </c>
      <c r="AF99" s="478"/>
      <c r="AG99" s="363"/>
      <c r="AH99" s="364"/>
      <c r="AI99" s="365"/>
      <c r="AJ99" s="366"/>
      <c r="AK99" s="367"/>
      <c r="AL99" s="368"/>
      <c r="AM99" s="479" t="str">
        <f t="shared" ref="AM99" si="278">IF(AO98="","",IF(OR(Y98=4,Y99=4,Y100=4),"！加算の要件上は問題ありませんが、算定期間の終わりが令和６年５月になっていません。区分変更の場合は、「基本情報入力シート」で同じ事業所を２行に分けて記入してください。",""))</f>
        <v/>
      </c>
      <c r="AN99" s="480"/>
      <c r="AO99" s="467" t="str">
        <f>IF(K98&lt;&gt;"","P列・R列に色付け","")</f>
        <v/>
      </c>
      <c r="AX99" s="453" t="str">
        <f>G98</f>
        <v/>
      </c>
    </row>
    <row r="100" spans="1:50" ht="32.1" customHeight="1" thickBot="1">
      <c r="A100" s="1275"/>
      <c r="B100" s="1212"/>
      <c r="C100" s="1212"/>
      <c r="D100" s="1212"/>
      <c r="E100" s="1212"/>
      <c r="F100" s="1212"/>
      <c r="G100" s="1215"/>
      <c r="H100" s="1215"/>
      <c r="I100" s="1215"/>
      <c r="J100" s="1215"/>
      <c r="K100" s="1215"/>
      <c r="L100" s="1218"/>
      <c r="M100" s="481" t="s">
        <v>114</v>
      </c>
      <c r="N100" s="79"/>
      <c r="O100" s="482" t="str">
        <f>IFERROR(VLOOKUP(K98,【参考】数式用!$A$5:$J$37,MATCH(N100,【参考】数式用!$B$4:$J$4,0)+1,0),"")</f>
        <v/>
      </c>
      <c r="P100" s="77"/>
      <c r="Q100" s="482" t="str">
        <f>IFERROR(VLOOKUP(K98,【参考】数式用!$A$5:$J$37,MATCH(P100,【参考】数式用!$B$4:$J$4,0)+1,0),"")</f>
        <v/>
      </c>
      <c r="R100" s="483" t="s">
        <v>15</v>
      </c>
      <c r="S100" s="484">
        <v>6</v>
      </c>
      <c r="T100" s="485" t="s">
        <v>10</v>
      </c>
      <c r="U100" s="59">
        <v>4</v>
      </c>
      <c r="V100" s="485" t="s">
        <v>38</v>
      </c>
      <c r="W100" s="484">
        <v>6</v>
      </c>
      <c r="X100" s="485" t="s">
        <v>10</v>
      </c>
      <c r="Y100" s="59">
        <v>5</v>
      </c>
      <c r="Z100" s="485" t="s">
        <v>13</v>
      </c>
      <c r="AA100" s="486" t="s">
        <v>20</v>
      </c>
      <c r="AB100" s="487">
        <f t="shared" si="259"/>
        <v>2</v>
      </c>
      <c r="AC100" s="485" t="s">
        <v>33</v>
      </c>
      <c r="AD100" s="488" t="str">
        <f t="shared" ref="AD100" si="279">IFERROR(ROUNDDOWN(ROUND(L98*Q100,0),0)*AB100,"")</f>
        <v/>
      </c>
      <c r="AE100" s="489" t="str">
        <f t="shared" ref="AE100:AE163" si="280">IFERROR(ROUNDDOWN(ROUND(L98*(Q100-O100),0),0)*AB100,"")</f>
        <v/>
      </c>
      <c r="AF100" s="490">
        <f t="shared" si="141"/>
        <v>0</v>
      </c>
      <c r="AG100" s="369"/>
      <c r="AH100" s="370"/>
      <c r="AI100" s="371"/>
      <c r="AJ100" s="372"/>
      <c r="AK100" s="373"/>
      <c r="AL100" s="374"/>
      <c r="AM100" s="491" t="str">
        <f t="shared" ref="AM100" si="281">IF(AO98="","",IF(OR(N98="",AND(N100="ベア加算なし",P100="ベア加算",AG100=""),AND(OR(P98="処遇加算Ⅰ",P98="処遇加算Ⅱ"),AH98=""),AND(P98="処遇加算Ⅲ",AI98=""),AND(P98="処遇加算Ⅰ",AJ98=""),AND(OR(P99="特定加算Ⅰ",P99="特定加算Ⅱ"),AK99=""),AND(P99="特定加算Ⅰ",AL99="")),"！記入が必要な欄（緑色、水色、黄色のセル）に空欄があります。空欄を埋めてください。",""))</f>
        <v/>
      </c>
      <c r="AO100" s="492" t="str">
        <f>IF(K98&lt;&gt;"","P列・R列に色付け","")</f>
        <v/>
      </c>
      <c r="AP100" s="493"/>
      <c r="AQ100" s="493"/>
      <c r="AW100" s="494"/>
      <c r="AX100" s="453" t="str">
        <f>G98</f>
        <v/>
      </c>
    </row>
    <row r="101" spans="1:50" ht="32.1" customHeight="1">
      <c r="A101" s="1273">
        <v>30</v>
      </c>
      <c r="B101" s="1210" t="str">
        <f>IF(基本情報入力シート!C83="","",基本情報入力シート!C83)</f>
        <v/>
      </c>
      <c r="C101" s="1210"/>
      <c r="D101" s="1210"/>
      <c r="E101" s="1210"/>
      <c r="F101" s="1210"/>
      <c r="G101" s="1213" t="str">
        <f>IF(基本情報入力シート!M83="","",基本情報入力シート!M83)</f>
        <v/>
      </c>
      <c r="H101" s="1213" t="str">
        <f>IF(基本情報入力シート!R83="","",基本情報入力シート!R83)</f>
        <v/>
      </c>
      <c r="I101" s="1213" t="str">
        <f>IF(基本情報入力シート!W83="","",基本情報入力シート!W83)</f>
        <v/>
      </c>
      <c r="J101" s="1213" t="str">
        <f>IF(基本情報入力シート!X83="","",基本情報入力シート!X83)</f>
        <v/>
      </c>
      <c r="K101" s="1213" t="str">
        <f>IF(基本情報入力シート!Y83="","",基本情報入力シート!Y83)</f>
        <v/>
      </c>
      <c r="L101" s="1216" t="str">
        <f>IF(基本情報入力シート!AB83="","",基本情報入力シート!AB83)</f>
        <v/>
      </c>
      <c r="M101" s="457" t="s">
        <v>132</v>
      </c>
      <c r="N101" s="75"/>
      <c r="O101" s="458" t="str">
        <f>IFERROR(VLOOKUP(K101,【参考】数式用!$A$5:$J$37,MATCH(N101,【参考】数式用!$B$4:$J$4,0)+1,0),"")</f>
        <v/>
      </c>
      <c r="P101" s="75"/>
      <c r="Q101" s="458" t="str">
        <f>IFERROR(VLOOKUP(K101,【参考】数式用!$A$5:$J$37,MATCH(P101,【参考】数式用!$B$4:$J$4,0)+1,0),"")</f>
        <v/>
      </c>
      <c r="R101" s="459" t="s">
        <v>15</v>
      </c>
      <c r="S101" s="460">
        <v>6</v>
      </c>
      <c r="T101" s="126" t="s">
        <v>10</v>
      </c>
      <c r="U101" s="39">
        <v>4</v>
      </c>
      <c r="V101" s="126" t="s">
        <v>38</v>
      </c>
      <c r="W101" s="460">
        <v>6</v>
      </c>
      <c r="X101" s="126" t="s">
        <v>10</v>
      </c>
      <c r="Y101" s="39">
        <v>5</v>
      </c>
      <c r="Z101" s="126" t="s">
        <v>13</v>
      </c>
      <c r="AA101" s="461" t="s">
        <v>20</v>
      </c>
      <c r="AB101" s="462">
        <f t="shared" si="259"/>
        <v>2</v>
      </c>
      <c r="AC101" s="126" t="s">
        <v>33</v>
      </c>
      <c r="AD101" s="463" t="str">
        <f t="shared" ref="AD101" si="282">IFERROR(ROUNDDOWN(ROUND(L101*Q101,0),0)*AB101,"")</f>
        <v/>
      </c>
      <c r="AE101" s="464" t="str">
        <f t="shared" ref="AE101:AE164" si="283">IFERROR(ROUNDDOWN(ROUND(L101*(Q101-O101),0),0)*AB101,"")</f>
        <v/>
      </c>
      <c r="AF101" s="465"/>
      <c r="AG101" s="375"/>
      <c r="AH101" s="383"/>
      <c r="AI101" s="380"/>
      <c r="AJ101" s="381"/>
      <c r="AK101" s="361"/>
      <c r="AL101" s="362"/>
      <c r="AM101" s="466" t="str">
        <f t="shared" ref="AM101" si="284">IF(AO101="","",IF(Q101&lt;O101,"！加算の要件上は問題ありませんが、令和６年３月と比較して４・５月に加算率が下がる計画になっています。",""))</f>
        <v/>
      </c>
      <c r="AO101" s="467" t="str">
        <f>IF(K101&lt;&gt;"","P列・R列に色付け","")</f>
        <v/>
      </c>
      <c r="AP101" s="468" t="str">
        <f>IFERROR(VLOOKUP(K101,【参考】数式用!$AH$2:$AI$34,2,FALSE),"")</f>
        <v/>
      </c>
      <c r="AQ101" s="470" t="str">
        <f>P101&amp;P102&amp;P103</f>
        <v/>
      </c>
      <c r="AR101" s="468" t="str">
        <f t="shared" ref="AR101" si="285">IF(AF103&lt;&gt;0,IF(AG103="○","入力済","未入力"),"")</f>
        <v/>
      </c>
      <c r="AS101" s="469" t="str">
        <f>IF(OR(P101="処遇加算Ⅰ",P101="処遇加算Ⅱ"),IF(OR(AH101="○",AH101="令和６年度中に満たす"),"入力済","未入力"),"")</f>
        <v/>
      </c>
      <c r="AT101" s="470" t="str">
        <f>IF(P101="処遇加算Ⅲ",IF(AI101="○","入力済","未入力"),"")</f>
        <v/>
      </c>
      <c r="AU101" s="468" t="str">
        <f>IF(P101="処遇加算Ⅰ",IF(OR(AJ101="○",AJ101="令和６年度中に満たす"),"入力済","未入力"),"")</f>
        <v/>
      </c>
      <c r="AV101" s="468" t="str">
        <f t="shared" ref="AV101" si="286">IF(OR(P102="特定加算Ⅰ",P102="特定加算Ⅱ"),1,"")</f>
        <v/>
      </c>
      <c r="AW101" s="453" t="str">
        <f>IF(P102="特定加算Ⅰ",IF(AL102="","未入力","入力済"),"")</f>
        <v/>
      </c>
      <c r="AX101" s="453" t="str">
        <f>G101</f>
        <v/>
      </c>
    </row>
    <row r="102" spans="1:50" ht="32.1" customHeight="1">
      <c r="A102" s="1274"/>
      <c r="B102" s="1211"/>
      <c r="C102" s="1211"/>
      <c r="D102" s="1211"/>
      <c r="E102" s="1211"/>
      <c r="F102" s="1211"/>
      <c r="G102" s="1214"/>
      <c r="H102" s="1214"/>
      <c r="I102" s="1214"/>
      <c r="J102" s="1214"/>
      <c r="K102" s="1214"/>
      <c r="L102" s="1217"/>
      <c r="M102" s="471" t="s">
        <v>121</v>
      </c>
      <c r="N102" s="76"/>
      <c r="O102" s="472" t="str">
        <f>IFERROR(VLOOKUP(K101,【参考】数式用!$A$5:$J$37,MATCH(N102,【参考】数式用!$B$4:$J$4,0)+1,0),"")</f>
        <v/>
      </c>
      <c r="P102" s="76"/>
      <c r="Q102" s="472" t="str">
        <f>IFERROR(VLOOKUP(K101,【参考】数式用!$A$5:$J$37,MATCH(P102,【参考】数式用!$B$4:$J$4,0)+1,0),"")</f>
        <v/>
      </c>
      <c r="R102" s="97" t="s">
        <v>15</v>
      </c>
      <c r="S102" s="473">
        <v>6</v>
      </c>
      <c r="T102" s="98" t="s">
        <v>10</v>
      </c>
      <c r="U102" s="58">
        <v>4</v>
      </c>
      <c r="V102" s="98" t="s">
        <v>38</v>
      </c>
      <c r="W102" s="473">
        <v>6</v>
      </c>
      <c r="X102" s="98" t="s">
        <v>10</v>
      </c>
      <c r="Y102" s="58">
        <v>5</v>
      </c>
      <c r="Z102" s="98" t="s">
        <v>13</v>
      </c>
      <c r="AA102" s="474" t="s">
        <v>20</v>
      </c>
      <c r="AB102" s="475">
        <f t="shared" si="259"/>
        <v>2</v>
      </c>
      <c r="AC102" s="98" t="s">
        <v>33</v>
      </c>
      <c r="AD102" s="476" t="str">
        <f t="shared" ref="AD102" si="287">IFERROR(ROUNDDOWN(ROUND(L101*Q102,0),0)*AB102,"")</f>
        <v/>
      </c>
      <c r="AE102" s="477" t="str">
        <f t="shared" ref="AE102:AE165" si="288">IFERROR(ROUNDDOWN(ROUND(L101*(Q102-O102),0),0)*AB102,"")</f>
        <v/>
      </c>
      <c r="AF102" s="478"/>
      <c r="AG102" s="363"/>
      <c r="AH102" s="364"/>
      <c r="AI102" s="365"/>
      <c r="AJ102" s="366"/>
      <c r="AK102" s="367"/>
      <c r="AL102" s="368"/>
      <c r="AM102" s="479" t="str">
        <f t="shared" ref="AM102" si="289">IF(AO101="","",IF(OR(Y101=4,Y102=4,Y103=4),"！加算の要件上は問題ありませんが、算定期間の終わりが令和６年５月になっていません。区分変更の場合は、「基本情報入力シート」で同じ事業所を２行に分けて記入してください。",""))</f>
        <v/>
      </c>
      <c r="AN102" s="480"/>
      <c r="AO102" s="467" t="str">
        <f>IF(K101&lt;&gt;"","P列・R列に色付け","")</f>
        <v/>
      </c>
      <c r="AX102" s="453" t="str">
        <f>G101</f>
        <v/>
      </c>
    </row>
    <row r="103" spans="1:50" ht="32.1" customHeight="1" thickBot="1">
      <c r="A103" s="1275"/>
      <c r="B103" s="1212"/>
      <c r="C103" s="1212"/>
      <c r="D103" s="1212"/>
      <c r="E103" s="1212"/>
      <c r="F103" s="1212"/>
      <c r="G103" s="1215"/>
      <c r="H103" s="1215"/>
      <c r="I103" s="1215"/>
      <c r="J103" s="1215"/>
      <c r="K103" s="1215"/>
      <c r="L103" s="1218"/>
      <c r="M103" s="481" t="s">
        <v>114</v>
      </c>
      <c r="N103" s="79"/>
      <c r="O103" s="482" t="str">
        <f>IFERROR(VLOOKUP(K101,【参考】数式用!$A$5:$J$37,MATCH(N103,【参考】数式用!$B$4:$J$4,0)+1,0),"")</f>
        <v/>
      </c>
      <c r="P103" s="77"/>
      <c r="Q103" s="482" t="str">
        <f>IFERROR(VLOOKUP(K101,【参考】数式用!$A$5:$J$37,MATCH(P103,【参考】数式用!$B$4:$J$4,0)+1,0),"")</f>
        <v/>
      </c>
      <c r="R103" s="483" t="s">
        <v>15</v>
      </c>
      <c r="S103" s="484">
        <v>6</v>
      </c>
      <c r="T103" s="485" t="s">
        <v>10</v>
      </c>
      <c r="U103" s="59">
        <v>4</v>
      </c>
      <c r="V103" s="485" t="s">
        <v>38</v>
      </c>
      <c r="W103" s="484">
        <v>6</v>
      </c>
      <c r="X103" s="485" t="s">
        <v>10</v>
      </c>
      <c r="Y103" s="59">
        <v>5</v>
      </c>
      <c r="Z103" s="485" t="s">
        <v>13</v>
      </c>
      <c r="AA103" s="486" t="s">
        <v>20</v>
      </c>
      <c r="AB103" s="487">
        <f t="shared" si="259"/>
        <v>2</v>
      </c>
      <c r="AC103" s="485" t="s">
        <v>33</v>
      </c>
      <c r="AD103" s="488" t="str">
        <f t="shared" ref="AD103" si="290">IFERROR(ROUNDDOWN(ROUND(L101*Q103,0),0)*AB103,"")</f>
        <v/>
      </c>
      <c r="AE103" s="489" t="str">
        <f t="shared" ref="AE103:AE166" si="291">IFERROR(ROUNDDOWN(ROUND(L101*(Q103-O103),0),0)*AB103,"")</f>
        <v/>
      </c>
      <c r="AF103" s="490">
        <f t="shared" si="141"/>
        <v>0</v>
      </c>
      <c r="AG103" s="369"/>
      <c r="AH103" s="370"/>
      <c r="AI103" s="371"/>
      <c r="AJ103" s="372"/>
      <c r="AK103" s="373"/>
      <c r="AL103" s="374"/>
      <c r="AM103" s="491" t="str">
        <f t="shared" ref="AM103" si="292">IF(AO101="","",IF(OR(N101="",AND(N103="ベア加算なし",P103="ベア加算",AG103=""),AND(OR(P101="処遇加算Ⅰ",P101="処遇加算Ⅱ"),AH101=""),AND(P101="処遇加算Ⅲ",AI101=""),AND(P101="処遇加算Ⅰ",AJ101=""),AND(OR(P102="特定加算Ⅰ",P102="特定加算Ⅱ"),AK102=""),AND(P102="特定加算Ⅰ",AL102="")),"！記入が必要な欄（緑色、水色、黄色のセル）に空欄があります。空欄を埋めてください。",""))</f>
        <v/>
      </c>
      <c r="AO103" s="492" t="str">
        <f>IF(K101&lt;&gt;"","P列・R列に色付け","")</f>
        <v/>
      </c>
      <c r="AP103" s="493"/>
      <c r="AQ103" s="493"/>
      <c r="AW103" s="494"/>
      <c r="AX103" s="453" t="str">
        <f>G101</f>
        <v/>
      </c>
    </row>
    <row r="104" spans="1:50" ht="32.1" customHeight="1">
      <c r="A104" s="1273">
        <v>31</v>
      </c>
      <c r="B104" s="1210" t="str">
        <f>IF(基本情報入力シート!C84="","",基本情報入力シート!C84)</f>
        <v/>
      </c>
      <c r="C104" s="1210"/>
      <c r="D104" s="1210"/>
      <c r="E104" s="1210"/>
      <c r="F104" s="1210"/>
      <c r="G104" s="1213" t="str">
        <f>IF(基本情報入力シート!M84="","",基本情報入力シート!M84)</f>
        <v/>
      </c>
      <c r="H104" s="1213" t="str">
        <f>IF(基本情報入力シート!R84="","",基本情報入力シート!R84)</f>
        <v/>
      </c>
      <c r="I104" s="1213" t="str">
        <f>IF(基本情報入力シート!W84="","",基本情報入力シート!W84)</f>
        <v/>
      </c>
      <c r="J104" s="1213" t="str">
        <f>IF(基本情報入力シート!X84="","",基本情報入力シート!X84)</f>
        <v/>
      </c>
      <c r="K104" s="1213" t="str">
        <f>IF(基本情報入力シート!Y84="","",基本情報入力シート!Y84)</f>
        <v/>
      </c>
      <c r="L104" s="1216" t="str">
        <f>IF(基本情報入力シート!AB84="","",基本情報入力シート!AB84)</f>
        <v/>
      </c>
      <c r="M104" s="457" t="s">
        <v>132</v>
      </c>
      <c r="N104" s="75"/>
      <c r="O104" s="458" t="str">
        <f>IFERROR(VLOOKUP(K104,【参考】数式用!$A$5:$J$37,MATCH(N104,【参考】数式用!$B$4:$J$4,0)+1,0),"")</f>
        <v/>
      </c>
      <c r="P104" s="75"/>
      <c r="Q104" s="458" t="str">
        <f>IFERROR(VLOOKUP(K104,【参考】数式用!$A$5:$J$37,MATCH(P104,【参考】数式用!$B$4:$J$4,0)+1,0),"")</f>
        <v/>
      </c>
      <c r="R104" s="459" t="s">
        <v>15</v>
      </c>
      <c r="S104" s="460">
        <v>6</v>
      </c>
      <c r="T104" s="126" t="s">
        <v>10</v>
      </c>
      <c r="U104" s="39">
        <v>4</v>
      </c>
      <c r="V104" s="126" t="s">
        <v>38</v>
      </c>
      <c r="W104" s="460">
        <v>6</v>
      </c>
      <c r="X104" s="126" t="s">
        <v>10</v>
      </c>
      <c r="Y104" s="39">
        <v>5</v>
      </c>
      <c r="Z104" s="126" t="s">
        <v>13</v>
      </c>
      <c r="AA104" s="461" t="s">
        <v>20</v>
      </c>
      <c r="AB104" s="462">
        <f t="shared" si="259"/>
        <v>2</v>
      </c>
      <c r="AC104" s="126" t="s">
        <v>33</v>
      </c>
      <c r="AD104" s="463" t="str">
        <f t="shared" ref="AD104" si="293">IFERROR(ROUNDDOWN(ROUND(L104*Q104,0),0)*AB104,"")</f>
        <v/>
      </c>
      <c r="AE104" s="464" t="str">
        <f t="shared" ref="AE104" si="294">IFERROR(ROUNDDOWN(ROUND(L104*(Q104-O104),0),0)*AB104,"")</f>
        <v/>
      </c>
      <c r="AF104" s="465"/>
      <c r="AG104" s="375"/>
      <c r="AH104" s="383"/>
      <c r="AI104" s="380"/>
      <c r="AJ104" s="381"/>
      <c r="AK104" s="361"/>
      <c r="AL104" s="362"/>
      <c r="AM104" s="466" t="str">
        <f t="shared" ref="AM104" si="295">IF(AO104="","",IF(Q104&lt;O104,"！加算の要件上は問題ありませんが、令和６年３月と比較して４・５月に加算率が下がる計画になっています。",""))</f>
        <v/>
      </c>
      <c r="AO104" s="467" t="str">
        <f>IF(K104&lt;&gt;"","P列・R列に色付け","")</f>
        <v/>
      </c>
      <c r="AP104" s="468" t="str">
        <f>IFERROR(VLOOKUP(K104,【参考】数式用!$AH$2:$AI$34,2,FALSE),"")</f>
        <v/>
      </c>
      <c r="AQ104" s="470" t="str">
        <f>P104&amp;P105&amp;P106</f>
        <v/>
      </c>
      <c r="AR104" s="468" t="str">
        <f t="shared" ref="AR104" si="296">IF(AF106&lt;&gt;0,IF(AG106="○","入力済","未入力"),"")</f>
        <v/>
      </c>
      <c r="AS104" s="469" t="str">
        <f>IF(OR(P104="処遇加算Ⅰ",P104="処遇加算Ⅱ"),IF(OR(AH104="○",AH104="令和６年度中に満たす"),"入力済","未入力"),"")</f>
        <v/>
      </c>
      <c r="AT104" s="470" t="str">
        <f>IF(P104="処遇加算Ⅲ",IF(AI104="○","入力済","未入力"),"")</f>
        <v/>
      </c>
      <c r="AU104" s="468" t="str">
        <f>IF(P104="処遇加算Ⅰ",IF(OR(AJ104="○",AJ104="令和６年度中に満たす"),"入力済","未入力"),"")</f>
        <v/>
      </c>
      <c r="AV104" s="468" t="str">
        <f t="shared" ref="AV104" si="297">IF(OR(P105="特定加算Ⅰ",P105="特定加算Ⅱ"),1,"")</f>
        <v/>
      </c>
      <c r="AW104" s="453" t="str">
        <f>IF(P105="特定加算Ⅰ",IF(AL105="","未入力","入力済"),"")</f>
        <v/>
      </c>
      <c r="AX104" s="453" t="str">
        <f>G104</f>
        <v/>
      </c>
    </row>
    <row r="105" spans="1:50" ht="32.1" customHeight="1">
      <c r="A105" s="1274"/>
      <c r="B105" s="1211"/>
      <c r="C105" s="1211"/>
      <c r="D105" s="1211"/>
      <c r="E105" s="1211"/>
      <c r="F105" s="1211"/>
      <c r="G105" s="1214"/>
      <c r="H105" s="1214"/>
      <c r="I105" s="1214"/>
      <c r="J105" s="1214"/>
      <c r="K105" s="1214"/>
      <c r="L105" s="1217"/>
      <c r="M105" s="471" t="s">
        <v>121</v>
      </c>
      <c r="N105" s="76"/>
      <c r="O105" s="472" t="str">
        <f>IFERROR(VLOOKUP(K104,【参考】数式用!$A$5:$J$37,MATCH(N105,【参考】数式用!$B$4:$J$4,0)+1,0),"")</f>
        <v/>
      </c>
      <c r="P105" s="76"/>
      <c r="Q105" s="472" t="str">
        <f>IFERROR(VLOOKUP(K104,【参考】数式用!$A$5:$J$37,MATCH(P105,【参考】数式用!$B$4:$J$4,0)+1,0),"")</f>
        <v/>
      </c>
      <c r="R105" s="97" t="s">
        <v>15</v>
      </c>
      <c r="S105" s="473">
        <v>6</v>
      </c>
      <c r="T105" s="98" t="s">
        <v>10</v>
      </c>
      <c r="U105" s="58">
        <v>4</v>
      </c>
      <c r="V105" s="98" t="s">
        <v>38</v>
      </c>
      <c r="W105" s="473">
        <v>6</v>
      </c>
      <c r="X105" s="98" t="s">
        <v>10</v>
      </c>
      <c r="Y105" s="58">
        <v>5</v>
      </c>
      <c r="Z105" s="98" t="s">
        <v>13</v>
      </c>
      <c r="AA105" s="474" t="s">
        <v>20</v>
      </c>
      <c r="AB105" s="475">
        <f t="shared" si="259"/>
        <v>2</v>
      </c>
      <c r="AC105" s="98" t="s">
        <v>33</v>
      </c>
      <c r="AD105" s="476" t="str">
        <f t="shared" ref="AD105" si="298">IFERROR(ROUNDDOWN(ROUND(L104*Q105,0),0)*AB105,"")</f>
        <v/>
      </c>
      <c r="AE105" s="477" t="str">
        <f t="shared" ref="AE105" si="299">IFERROR(ROUNDDOWN(ROUND(L104*(Q105-O105),0),0)*AB105,"")</f>
        <v/>
      </c>
      <c r="AF105" s="478"/>
      <c r="AG105" s="363"/>
      <c r="AH105" s="364"/>
      <c r="AI105" s="365"/>
      <c r="AJ105" s="366"/>
      <c r="AK105" s="367"/>
      <c r="AL105" s="368"/>
      <c r="AM105" s="479" t="str">
        <f t="shared" ref="AM105" si="300">IF(AO104="","",IF(OR(Y104=4,Y105=4,Y106=4),"！加算の要件上は問題ありませんが、算定期間の終わりが令和６年５月になっていません。区分変更の場合は、「基本情報入力シート」で同じ事業所を２行に分けて記入してください。",""))</f>
        <v/>
      </c>
      <c r="AN105" s="480"/>
      <c r="AO105" s="467" t="str">
        <f>IF(K104&lt;&gt;"","P列・R列に色付け","")</f>
        <v/>
      </c>
      <c r="AX105" s="453" t="str">
        <f>G104</f>
        <v/>
      </c>
    </row>
    <row r="106" spans="1:50" ht="32.1" customHeight="1" thickBot="1">
      <c r="A106" s="1275"/>
      <c r="B106" s="1212"/>
      <c r="C106" s="1212"/>
      <c r="D106" s="1212"/>
      <c r="E106" s="1212"/>
      <c r="F106" s="1212"/>
      <c r="G106" s="1215"/>
      <c r="H106" s="1215"/>
      <c r="I106" s="1215"/>
      <c r="J106" s="1215"/>
      <c r="K106" s="1215"/>
      <c r="L106" s="1218"/>
      <c r="M106" s="481" t="s">
        <v>114</v>
      </c>
      <c r="N106" s="79"/>
      <c r="O106" s="482" t="str">
        <f>IFERROR(VLOOKUP(K104,【参考】数式用!$A$5:$J$37,MATCH(N106,【参考】数式用!$B$4:$J$4,0)+1,0),"")</f>
        <v/>
      </c>
      <c r="P106" s="77"/>
      <c r="Q106" s="482" t="str">
        <f>IFERROR(VLOOKUP(K104,【参考】数式用!$A$5:$J$37,MATCH(P106,【参考】数式用!$B$4:$J$4,0)+1,0),"")</f>
        <v/>
      </c>
      <c r="R106" s="483" t="s">
        <v>15</v>
      </c>
      <c r="S106" s="484">
        <v>6</v>
      </c>
      <c r="T106" s="485" t="s">
        <v>10</v>
      </c>
      <c r="U106" s="59">
        <v>4</v>
      </c>
      <c r="V106" s="485" t="s">
        <v>38</v>
      </c>
      <c r="W106" s="484">
        <v>6</v>
      </c>
      <c r="X106" s="485" t="s">
        <v>10</v>
      </c>
      <c r="Y106" s="59">
        <v>5</v>
      </c>
      <c r="Z106" s="485" t="s">
        <v>13</v>
      </c>
      <c r="AA106" s="486" t="s">
        <v>20</v>
      </c>
      <c r="AB106" s="487">
        <f t="shared" si="259"/>
        <v>2</v>
      </c>
      <c r="AC106" s="485" t="s">
        <v>33</v>
      </c>
      <c r="AD106" s="488" t="str">
        <f t="shared" ref="AD106" si="301">IFERROR(ROUNDDOWN(ROUND(L104*Q106,0),0)*AB106,"")</f>
        <v/>
      </c>
      <c r="AE106" s="489" t="str">
        <f t="shared" ref="AE106" si="302">IFERROR(ROUNDDOWN(ROUND(L104*(Q106-O106),0),0)*AB106,"")</f>
        <v/>
      </c>
      <c r="AF106" s="490">
        <f t="shared" si="141"/>
        <v>0</v>
      </c>
      <c r="AG106" s="369"/>
      <c r="AH106" s="370"/>
      <c r="AI106" s="371"/>
      <c r="AJ106" s="372"/>
      <c r="AK106" s="373"/>
      <c r="AL106" s="374"/>
      <c r="AM106" s="491" t="str">
        <f t="shared" ref="AM106" si="303">IF(AO104="","",IF(OR(N104="",AND(N106="ベア加算なし",P106="ベア加算",AG106=""),AND(OR(P104="処遇加算Ⅰ",P104="処遇加算Ⅱ"),AH104=""),AND(P104="処遇加算Ⅲ",AI104=""),AND(P104="処遇加算Ⅰ",AJ104=""),AND(OR(P105="特定加算Ⅰ",P105="特定加算Ⅱ"),AK105=""),AND(P105="特定加算Ⅰ",AL105="")),"！記入が必要な欄（緑色、水色、黄色のセル）に空欄があります。空欄を埋めてください。",""))</f>
        <v/>
      </c>
      <c r="AO106" s="492" t="str">
        <f>IF(K104&lt;&gt;"","P列・R列に色付け","")</f>
        <v/>
      </c>
      <c r="AP106" s="493"/>
      <c r="AQ106" s="493"/>
      <c r="AW106" s="494"/>
      <c r="AX106" s="453" t="str">
        <f>G104</f>
        <v/>
      </c>
    </row>
    <row r="107" spans="1:50" ht="32.1" customHeight="1">
      <c r="A107" s="1273">
        <v>32</v>
      </c>
      <c r="B107" s="1210" t="str">
        <f>IF(基本情報入力シート!C85="","",基本情報入力シート!C85)</f>
        <v/>
      </c>
      <c r="C107" s="1210"/>
      <c r="D107" s="1210"/>
      <c r="E107" s="1210"/>
      <c r="F107" s="1210"/>
      <c r="G107" s="1213" t="str">
        <f>IF(基本情報入力シート!M85="","",基本情報入力シート!M85)</f>
        <v/>
      </c>
      <c r="H107" s="1213" t="str">
        <f>IF(基本情報入力シート!R85="","",基本情報入力シート!R85)</f>
        <v/>
      </c>
      <c r="I107" s="1213" t="str">
        <f>IF(基本情報入力シート!W85="","",基本情報入力シート!W85)</f>
        <v/>
      </c>
      <c r="J107" s="1213" t="str">
        <f>IF(基本情報入力シート!X85="","",基本情報入力シート!X85)</f>
        <v/>
      </c>
      <c r="K107" s="1213" t="str">
        <f>IF(基本情報入力シート!Y85="","",基本情報入力シート!Y85)</f>
        <v/>
      </c>
      <c r="L107" s="1216" t="str">
        <f>IF(基本情報入力シート!AB85="","",基本情報入力シート!AB85)</f>
        <v/>
      </c>
      <c r="M107" s="457" t="s">
        <v>132</v>
      </c>
      <c r="N107" s="75"/>
      <c r="O107" s="458" t="str">
        <f>IFERROR(VLOOKUP(K107,【参考】数式用!$A$5:$J$37,MATCH(N107,【参考】数式用!$B$4:$J$4,0)+1,0),"")</f>
        <v/>
      </c>
      <c r="P107" s="75"/>
      <c r="Q107" s="458" t="str">
        <f>IFERROR(VLOOKUP(K107,【参考】数式用!$A$5:$J$37,MATCH(P107,【参考】数式用!$B$4:$J$4,0)+1,0),"")</f>
        <v/>
      </c>
      <c r="R107" s="459" t="s">
        <v>15</v>
      </c>
      <c r="S107" s="460">
        <v>6</v>
      </c>
      <c r="T107" s="126" t="s">
        <v>10</v>
      </c>
      <c r="U107" s="39">
        <v>4</v>
      </c>
      <c r="V107" s="126" t="s">
        <v>38</v>
      </c>
      <c r="W107" s="460">
        <v>6</v>
      </c>
      <c r="X107" s="126" t="s">
        <v>10</v>
      </c>
      <c r="Y107" s="39">
        <v>5</v>
      </c>
      <c r="Z107" s="126" t="s">
        <v>13</v>
      </c>
      <c r="AA107" s="461" t="s">
        <v>20</v>
      </c>
      <c r="AB107" s="462">
        <f t="shared" si="259"/>
        <v>2</v>
      </c>
      <c r="AC107" s="126" t="s">
        <v>33</v>
      </c>
      <c r="AD107" s="463" t="str">
        <f t="shared" ref="AD107" si="304">IFERROR(ROUNDDOWN(ROUND(L107*Q107,0),0)*AB107,"")</f>
        <v/>
      </c>
      <c r="AE107" s="464" t="str">
        <f t="shared" si="272"/>
        <v/>
      </c>
      <c r="AF107" s="465"/>
      <c r="AG107" s="375"/>
      <c r="AH107" s="383"/>
      <c r="AI107" s="380"/>
      <c r="AJ107" s="381"/>
      <c r="AK107" s="361"/>
      <c r="AL107" s="362"/>
      <c r="AM107" s="466" t="str">
        <f t="shared" ref="AM107" si="305">IF(AO107="","",IF(Q107&lt;O107,"！加算の要件上は問題ありませんが、令和６年３月と比較して４・５月に加算率が下がる計画になっています。",""))</f>
        <v/>
      </c>
      <c r="AO107" s="467" t="str">
        <f>IF(K107&lt;&gt;"","P列・R列に色付け","")</f>
        <v/>
      </c>
      <c r="AP107" s="468" t="str">
        <f>IFERROR(VLOOKUP(K107,【参考】数式用!$AH$2:$AI$34,2,FALSE),"")</f>
        <v/>
      </c>
      <c r="AQ107" s="470" t="str">
        <f>P107&amp;P108&amp;P109</f>
        <v/>
      </c>
      <c r="AR107" s="468" t="str">
        <f t="shared" ref="AR107" si="306">IF(AF109&lt;&gt;0,IF(AG109="○","入力済","未入力"),"")</f>
        <v/>
      </c>
      <c r="AS107" s="469" t="str">
        <f>IF(OR(P107="処遇加算Ⅰ",P107="処遇加算Ⅱ"),IF(OR(AH107="○",AH107="令和６年度中に満たす"),"入力済","未入力"),"")</f>
        <v/>
      </c>
      <c r="AT107" s="470" t="str">
        <f>IF(P107="処遇加算Ⅲ",IF(AI107="○","入力済","未入力"),"")</f>
        <v/>
      </c>
      <c r="AU107" s="468" t="str">
        <f>IF(P107="処遇加算Ⅰ",IF(OR(AJ107="○",AJ107="令和６年度中に満たす"),"入力済","未入力"),"")</f>
        <v/>
      </c>
      <c r="AV107" s="468" t="str">
        <f t="shared" ref="AV107" si="307">IF(OR(P108="特定加算Ⅰ",P108="特定加算Ⅱ"),1,"")</f>
        <v/>
      </c>
      <c r="AW107" s="453" t="str">
        <f>IF(P108="特定加算Ⅰ",IF(AL108="","未入力","入力済"),"")</f>
        <v/>
      </c>
      <c r="AX107" s="453" t="str">
        <f>G107</f>
        <v/>
      </c>
    </row>
    <row r="108" spans="1:50" ht="32.1" customHeight="1">
      <c r="A108" s="1274"/>
      <c r="B108" s="1211"/>
      <c r="C108" s="1211"/>
      <c r="D108" s="1211"/>
      <c r="E108" s="1211"/>
      <c r="F108" s="1211"/>
      <c r="G108" s="1214"/>
      <c r="H108" s="1214"/>
      <c r="I108" s="1214"/>
      <c r="J108" s="1214"/>
      <c r="K108" s="1214"/>
      <c r="L108" s="1217"/>
      <c r="M108" s="471" t="s">
        <v>121</v>
      </c>
      <c r="N108" s="76"/>
      <c r="O108" s="472" t="str">
        <f>IFERROR(VLOOKUP(K107,【参考】数式用!$A$5:$J$37,MATCH(N108,【参考】数式用!$B$4:$J$4,0)+1,0),"")</f>
        <v/>
      </c>
      <c r="P108" s="76"/>
      <c r="Q108" s="472" t="str">
        <f>IFERROR(VLOOKUP(K107,【参考】数式用!$A$5:$J$37,MATCH(P108,【参考】数式用!$B$4:$J$4,0)+1,0),"")</f>
        <v/>
      </c>
      <c r="R108" s="97" t="s">
        <v>15</v>
      </c>
      <c r="S108" s="473">
        <v>6</v>
      </c>
      <c r="T108" s="98" t="s">
        <v>10</v>
      </c>
      <c r="U108" s="58">
        <v>4</v>
      </c>
      <c r="V108" s="98" t="s">
        <v>38</v>
      </c>
      <c r="W108" s="473">
        <v>6</v>
      </c>
      <c r="X108" s="98" t="s">
        <v>10</v>
      </c>
      <c r="Y108" s="58">
        <v>5</v>
      </c>
      <c r="Z108" s="98" t="s">
        <v>13</v>
      </c>
      <c r="AA108" s="474" t="s">
        <v>20</v>
      </c>
      <c r="AB108" s="475">
        <f t="shared" si="259"/>
        <v>2</v>
      </c>
      <c r="AC108" s="98" t="s">
        <v>33</v>
      </c>
      <c r="AD108" s="476" t="str">
        <f t="shared" ref="AD108" si="308">IFERROR(ROUNDDOWN(ROUND(L107*Q108,0),0)*AB108,"")</f>
        <v/>
      </c>
      <c r="AE108" s="477" t="str">
        <f t="shared" si="277"/>
        <v/>
      </c>
      <c r="AF108" s="478"/>
      <c r="AG108" s="363"/>
      <c r="AH108" s="364"/>
      <c r="AI108" s="365"/>
      <c r="AJ108" s="366"/>
      <c r="AK108" s="367"/>
      <c r="AL108" s="368"/>
      <c r="AM108" s="479" t="str">
        <f t="shared" ref="AM108" si="309">IF(AO107="","",IF(OR(Y107=4,Y108=4,Y109=4),"！加算の要件上は問題ありませんが、算定期間の終わりが令和６年５月になっていません。区分変更の場合は、「基本情報入力シート」で同じ事業所を２行に分けて記入してください。",""))</f>
        <v/>
      </c>
      <c r="AN108" s="480"/>
      <c r="AO108" s="467" t="str">
        <f>IF(K107&lt;&gt;"","P列・R列に色付け","")</f>
        <v/>
      </c>
      <c r="AX108" s="453" t="str">
        <f>G107</f>
        <v/>
      </c>
    </row>
    <row r="109" spans="1:50" ht="32.1" customHeight="1" thickBot="1">
      <c r="A109" s="1275"/>
      <c r="B109" s="1212"/>
      <c r="C109" s="1212"/>
      <c r="D109" s="1212"/>
      <c r="E109" s="1212"/>
      <c r="F109" s="1212"/>
      <c r="G109" s="1215"/>
      <c r="H109" s="1215"/>
      <c r="I109" s="1215"/>
      <c r="J109" s="1215"/>
      <c r="K109" s="1215"/>
      <c r="L109" s="1218"/>
      <c r="M109" s="481" t="s">
        <v>114</v>
      </c>
      <c r="N109" s="79"/>
      <c r="O109" s="482" t="str">
        <f>IFERROR(VLOOKUP(K107,【参考】数式用!$A$5:$J$37,MATCH(N109,【参考】数式用!$B$4:$J$4,0)+1,0),"")</f>
        <v/>
      </c>
      <c r="P109" s="77"/>
      <c r="Q109" s="482" t="str">
        <f>IFERROR(VLOOKUP(K107,【参考】数式用!$A$5:$J$37,MATCH(P109,【参考】数式用!$B$4:$J$4,0)+1,0),"")</f>
        <v/>
      </c>
      <c r="R109" s="483" t="s">
        <v>15</v>
      </c>
      <c r="S109" s="484">
        <v>6</v>
      </c>
      <c r="T109" s="485" t="s">
        <v>10</v>
      </c>
      <c r="U109" s="59">
        <v>4</v>
      </c>
      <c r="V109" s="485" t="s">
        <v>38</v>
      </c>
      <c r="W109" s="484">
        <v>6</v>
      </c>
      <c r="X109" s="485" t="s">
        <v>10</v>
      </c>
      <c r="Y109" s="59">
        <v>5</v>
      </c>
      <c r="Z109" s="485" t="s">
        <v>13</v>
      </c>
      <c r="AA109" s="486" t="s">
        <v>20</v>
      </c>
      <c r="AB109" s="487">
        <f t="shared" si="259"/>
        <v>2</v>
      </c>
      <c r="AC109" s="485" t="s">
        <v>33</v>
      </c>
      <c r="AD109" s="488" t="str">
        <f t="shared" ref="AD109" si="310">IFERROR(ROUNDDOWN(ROUND(L107*Q109,0),0)*AB109,"")</f>
        <v/>
      </c>
      <c r="AE109" s="489" t="str">
        <f t="shared" si="280"/>
        <v/>
      </c>
      <c r="AF109" s="490">
        <f t="shared" si="141"/>
        <v>0</v>
      </c>
      <c r="AG109" s="369"/>
      <c r="AH109" s="370"/>
      <c r="AI109" s="371"/>
      <c r="AJ109" s="372"/>
      <c r="AK109" s="373"/>
      <c r="AL109" s="374"/>
      <c r="AM109" s="491" t="str">
        <f t="shared" ref="AM109" si="311">IF(AO107="","",IF(OR(N107="",AND(N109="ベア加算なし",P109="ベア加算",AG109=""),AND(OR(P107="処遇加算Ⅰ",P107="処遇加算Ⅱ"),AH107=""),AND(P107="処遇加算Ⅲ",AI107=""),AND(P107="処遇加算Ⅰ",AJ107=""),AND(OR(P108="特定加算Ⅰ",P108="特定加算Ⅱ"),AK108=""),AND(P108="特定加算Ⅰ",AL108="")),"！記入が必要な欄（緑色、水色、黄色のセル）に空欄があります。空欄を埋めてください。",""))</f>
        <v/>
      </c>
      <c r="AO109" s="492" t="str">
        <f>IF(K107&lt;&gt;"","P列・R列に色付け","")</f>
        <v/>
      </c>
      <c r="AP109" s="493"/>
      <c r="AQ109" s="493"/>
      <c r="AW109" s="494"/>
      <c r="AX109" s="453" t="str">
        <f>G107</f>
        <v/>
      </c>
    </row>
    <row r="110" spans="1:50" ht="32.1" customHeight="1">
      <c r="A110" s="1273">
        <v>33</v>
      </c>
      <c r="B110" s="1210" t="str">
        <f>IF(基本情報入力シート!C86="","",基本情報入力シート!C86)</f>
        <v/>
      </c>
      <c r="C110" s="1210"/>
      <c r="D110" s="1210"/>
      <c r="E110" s="1210"/>
      <c r="F110" s="1210"/>
      <c r="G110" s="1213" t="str">
        <f>IF(基本情報入力シート!M86="","",基本情報入力シート!M86)</f>
        <v/>
      </c>
      <c r="H110" s="1213" t="str">
        <f>IF(基本情報入力シート!R86="","",基本情報入力シート!R86)</f>
        <v/>
      </c>
      <c r="I110" s="1213" t="str">
        <f>IF(基本情報入力シート!W86="","",基本情報入力シート!W86)</f>
        <v/>
      </c>
      <c r="J110" s="1213" t="str">
        <f>IF(基本情報入力シート!X86="","",基本情報入力シート!X86)</f>
        <v/>
      </c>
      <c r="K110" s="1213" t="str">
        <f>IF(基本情報入力シート!Y86="","",基本情報入力シート!Y86)</f>
        <v/>
      </c>
      <c r="L110" s="1216" t="str">
        <f>IF(基本情報入力シート!AB86="","",基本情報入力シート!AB86)</f>
        <v/>
      </c>
      <c r="M110" s="457" t="s">
        <v>132</v>
      </c>
      <c r="N110" s="75"/>
      <c r="O110" s="458" t="str">
        <f>IFERROR(VLOOKUP(K110,【参考】数式用!$A$5:$J$37,MATCH(N110,【参考】数式用!$B$4:$J$4,0)+1,0),"")</f>
        <v/>
      </c>
      <c r="P110" s="75"/>
      <c r="Q110" s="458" t="str">
        <f>IFERROR(VLOOKUP(K110,【参考】数式用!$A$5:$J$37,MATCH(P110,【参考】数式用!$B$4:$J$4,0)+1,0),"")</f>
        <v/>
      </c>
      <c r="R110" s="459" t="s">
        <v>15</v>
      </c>
      <c r="S110" s="460">
        <v>6</v>
      </c>
      <c r="T110" s="126" t="s">
        <v>10</v>
      </c>
      <c r="U110" s="39">
        <v>4</v>
      </c>
      <c r="V110" s="126" t="s">
        <v>38</v>
      </c>
      <c r="W110" s="460">
        <v>6</v>
      </c>
      <c r="X110" s="126" t="s">
        <v>10</v>
      </c>
      <c r="Y110" s="39">
        <v>5</v>
      </c>
      <c r="Z110" s="126" t="s">
        <v>13</v>
      </c>
      <c r="AA110" s="461" t="s">
        <v>20</v>
      </c>
      <c r="AB110" s="462">
        <f t="shared" si="259"/>
        <v>2</v>
      </c>
      <c r="AC110" s="126" t="s">
        <v>33</v>
      </c>
      <c r="AD110" s="463" t="str">
        <f t="shared" ref="AD110" si="312">IFERROR(ROUNDDOWN(ROUND(L110*Q110,0),0)*AB110,"")</f>
        <v/>
      </c>
      <c r="AE110" s="464" t="str">
        <f t="shared" si="283"/>
        <v/>
      </c>
      <c r="AF110" s="465"/>
      <c r="AG110" s="375"/>
      <c r="AH110" s="383"/>
      <c r="AI110" s="380"/>
      <c r="AJ110" s="381"/>
      <c r="AK110" s="361"/>
      <c r="AL110" s="362"/>
      <c r="AM110" s="466" t="str">
        <f t="shared" ref="AM110" si="313">IF(AO110="","",IF(Q110&lt;O110,"！加算の要件上は問題ありませんが、令和６年３月と比較して４・５月に加算率が下がる計画になっています。",""))</f>
        <v/>
      </c>
      <c r="AO110" s="467" t="str">
        <f>IF(K110&lt;&gt;"","P列・R列に色付け","")</f>
        <v/>
      </c>
      <c r="AP110" s="468" t="str">
        <f>IFERROR(VLOOKUP(K110,【参考】数式用!$AH$2:$AI$34,2,FALSE),"")</f>
        <v/>
      </c>
      <c r="AQ110" s="470" t="str">
        <f>P110&amp;P111&amp;P112</f>
        <v/>
      </c>
      <c r="AR110" s="468" t="str">
        <f t="shared" ref="AR110" si="314">IF(AF112&lt;&gt;0,IF(AG112="○","入力済","未入力"),"")</f>
        <v/>
      </c>
      <c r="AS110" s="469" t="str">
        <f>IF(OR(P110="処遇加算Ⅰ",P110="処遇加算Ⅱ"),IF(OR(AH110="○",AH110="令和６年度中に満たす"),"入力済","未入力"),"")</f>
        <v/>
      </c>
      <c r="AT110" s="470" t="str">
        <f>IF(P110="処遇加算Ⅲ",IF(AI110="○","入力済","未入力"),"")</f>
        <v/>
      </c>
      <c r="AU110" s="468" t="str">
        <f>IF(P110="処遇加算Ⅰ",IF(OR(AJ110="○",AJ110="令和６年度中に満たす"),"入力済","未入力"),"")</f>
        <v/>
      </c>
      <c r="AV110" s="468" t="str">
        <f t="shared" ref="AV110" si="315">IF(OR(P111="特定加算Ⅰ",P111="特定加算Ⅱ"),1,"")</f>
        <v/>
      </c>
      <c r="AW110" s="453" t="str">
        <f>IF(P111="特定加算Ⅰ",IF(AL111="","未入力","入力済"),"")</f>
        <v/>
      </c>
      <c r="AX110" s="453" t="str">
        <f>G110</f>
        <v/>
      </c>
    </row>
    <row r="111" spans="1:50" ht="32.1" customHeight="1">
      <c r="A111" s="1274"/>
      <c r="B111" s="1211"/>
      <c r="C111" s="1211"/>
      <c r="D111" s="1211"/>
      <c r="E111" s="1211"/>
      <c r="F111" s="1211"/>
      <c r="G111" s="1214"/>
      <c r="H111" s="1214"/>
      <c r="I111" s="1214"/>
      <c r="J111" s="1214"/>
      <c r="K111" s="1214"/>
      <c r="L111" s="1217"/>
      <c r="M111" s="471" t="s">
        <v>121</v>
      </c>
      <c r="N111" s="76"/>
      <c r="O111" s="472" t="str">
        <f>IFERROR(VLOOKUP(K110,【参考】数式用!$A$5:$J$37,MATCH(N111,【参考】数式用!$B$4:$J$4,0)+1,0),"")</f>
        <v/>
      </c>
      <c r="P111" s="76"/>
      <c r="Q111" s="472" t="str">
        <f>IFERROR(VLOOKUP(K110,【参考】数式用!$A$5:$J$37,MATCH(P111,【参考】数式用!$B$4:$J$4,0)+1,0),"")</f>
        <v/>
      </c>
      <c r="R111" s="97" t="s">
        <v>15</v>
      </c>
      <c r="S111" s="473">
        <v>6</v>
      </c>
      <c r="T111" s="98" t="s">
        <v>10</v>
      </c>
      <c r="U111" s="58">
        <v>4</v>
      </c>
      <c r="V111" s="98" t="s">
        <v>38</v>
      </c>
      <c r="W111" s="473">
        <v>6</v>
      </c>
      <c r="X111" s="98" t="s">
        <v>10</v>
      </c>
      <c r="Y111" s="58">
        <v>5</v>
      </c>
      <c r="Z111" s="98" t="s">
        <v>13</v>
      </c>
      <c r="AA111" s="474" t="s">
        <v>20</v>
      </c>
      <c r="AB111" s="475">
        <f t="shared" si="259"/>
        <v>2</v>
      </c>
      <c r="AC111" s="98" t="s">
        <v>33</v>
      </c>
      <c r="AD111" s="476" t="str">
        <f t="shared" ref="AD111" si="316">IFERROR(ROUNDDOWN(ROUND(L110*Q111,0),0)*AB111,"")</f>
        <v/>
      </c>
      <c r="AE111" s="477" t="str">
        <f t="shared" si="288"/>
        <v/>
      </c>
      <c r="AF111" s="478"/>
      <c r="AG111" s="363"/>
      <c r="AH111" s="364"/>
      <c r="AI111" s="365"/>
      <c r="AJ111" s="366"/>
      <c r="AK111" s="367"/>
      <c r="AL111" s="368"/>
      <c r="AM111" s="479" t="str">
        <f t="shared" ref="AM111" si="317">IF(AO110="","",IF(OR(Y110=4,Y111=4,Y112=4),"！加算の要件上は問題ありませんが、算定期間の終わりが令和６年５月になっていません。区分変更の場合は、「基本情報入力シート」で同じ事業所を２行に分けて記入してください。",""))</f>
        <v/>
      </c>
      <c r="AN111" s="480"/>
      <c r="AO111" s="467" t="str">
        <f>IF(K110&lt;&gt;"","P列・R列に色付け","")</f>
        <v/>
      </c>
      <c r="AX111" s="453" t="str">
        <f>G110</f>
        <v/>
      </c>
    </row>
    <row r="112" spans="1:50" ht="32.1" customHeight="1" thickBot="1">
      <c r="A112" s="1275"/>
      <c r="B112" s="1212"/>
      <c r="C112" s="1212"/>
      <c r="D112" s="1212"/>
      <c r="E112" s="1212"/>
      <c r="F112" s="1212"/>
      <c r="G112" s="1215"/>
      <c r="H112" s="1215"/>
      <c r="I112" s="1215"/>
      <c r="J112" s="1215"/>
      <c r="K112" s="1215"/>
      <c r="L112" s="1218"/>
      <c r="M112" s="481" t="s">
        <v>114</v>
      </c>
      <c r="N112" s="79"/>
      <c r="O112" s="482" t="str">
        <f>IFERROR(VLOOKUP(K110,【参考】数式用!$A$5:$J$37,MATCH(N112,【参考】数式用!$B$4:$J$4,0)+1,0),"")</f>
        <v/>
      </c>
      <c r="P112" s="77"/>
      <c r="Q112" s="482" t="str">
        <f>IFERROR(VLOOKUP(K110,【参考】数式用!$A$5:$J$37,MATCH(P112,【参考】数式用!$B$4:$J$4,0)+1,0),"")</f>
        <v/>
      </c>
      <c r="R112" s="483" t="s">
        <v>15</v>
      </c>
      <c r="S112" s="484">
        <v>6</v>
      </c>
      <c r="T112" s="485" t="s">
        <v>10</v>
      </c>
      <c r="U112" s="59">
        <v>4</v>
      </c>
      <c r="V112" s="485" t="s">
        <v>38</v>
      </c>
      <c r="W112" s="484">
        <v>6</v>
      </c>
      <c r="X112" s="485" t="s">
        <v>10</v>
      </c>
      <c r="Y112" s="59">
        <v>5</v>
      </c>
      <c r="Z112" s="485" t="s">
        <v>13</v>
      </c>
      <c r="AA112" s="486" t="s">
        <v>20</v>
      </c>
      <c r="AB112" s="487">
        <f t="shared" si="259"/>
        <v>2</v>
      </c>
      <c r="AC112" s="485" t="s">
        <v>33</v>
      </c>
      <c r="AD112" s="488" t="str">
        <f t="shared" ref="AD112" si="318">IFERROR(ROUNDDOWN(ROUND(L110*Q112,0),0)*AB112,"")</f>
        <v/>
      </c>
      <c r="AE112" s="489" t="str">
        <f t="shared" si="291"/>
        <v/>
      </c>
      <c r="AF112" s="490">
        <f t="shared" si="141"/>
        <v>0</v>
      </c>
      <c r="AG112" s="369"/>
      <c r="AH112" s="370"/>
      <c r="AI112" s="371"/>
      <c r="AJ112" s="372"/>
      <c r="AK112" s="373"/>
      <c r="AL112" s="374"/>
      <c r="AM112" s="491" t="str">
        <f t="shared" ref="AM112" si="319">IF(AO110="","",IF(OR(N110="",AND(N112="ベア加算なし",P112="ベア加算",AG112=""),AND(OR(P110="処遇加算Ⅰ",P110="処遇加算Ⅱ"),AH110=""),AND(P110="処遇加算Ⅲ",AI110=""),AND(P110="処遇加算Ⅰ",AJ110=""),AND(OR(P111="特定加算Ⅰ",P111="特定加算Ⅱ"),AK111=""),AND(P111="特定加算Ⅰ",AL111="")),"！記入が必要な欄（緑色、水色、黄色のセル）に空欄があります。空欄を埋めてください。",""))</f>
        <v/>
      </c>
      <c r="AO112" s="492" t="str">
        <f>IF(K110&lt;&gt;"","P列・R列に色付け","")</f>
        <v/>
      </c>
      <c r="AP112" s="493"/>
      <c r="AQ112" s="493"/>
      <c r="AW112" s="494"/>
      <c r="AX112" s="453" t="str">
        <f>G110</f>
        <v/>
      </c>
    </row>
    <row r="113" spans="1:50" ht="32.1" customHeight="1">
      <c r="A113" s="1273">
        <v>34</v>
      </c>
      <c r="B113" s="1210" t="str">
        <f>IF(基本情報入力シート!C87="","",基本情報入力シート!C87)</f>
        <v/>
      </c>
      <c r="C113" s="1210"/>
      <c r="D113" s="1210"/>
      <c r="E113" s="1210"/>
      <c r="F113" s="1210"/>
      <c r="G113" s="1213" t="str">
        <f>IF(基本情報入力シート!M87="","",基本情報入力シート!M87)</f>
        <v/>
      </c>
      <c r="H113" s="1213" t="str">
        <f>IF(基本情報入力シート!R87="","",基本情報入力シート!R87)</f>
        <v/>
      </c>
      <c r="I113" s="1213" t="str">
        <f>IF(基本情報入力シート!W87="","",基本情報入力シート!W87)</f>
        <v/>
      </c>
      <c r="J113" s="1213" t="str">
        <f>IF(基本情報入力シート!X87="","",基本情報入力シート!X87)</f>
        <v/>
      </c>
      <c r="K113" s="1213" t="str">
        <f>IF(基本情報入力シート!Y87="","",基本情報入力シート!Y87)</f>
        <v/>
      </c>
      <c r="L113" s="1216" t="str">
        <f>IF(基本情報入力シート!AB87="","",基本情報入力シート!AB87)</f>
        <v/>
      </c>
      <c r="M113" s="457" t="s">
        <v>132</v>
      </c>
      <c r="N113" s="75"/>
      <c r="O113" s="458" t="str">
        <f>IFERROR(VLOOKUP(K113,【参考】数式用!$A$5:$J$37,MATCH(N113,【参考】数式用!$B$4:$J$4,0)+1,0),"")</f>
        <v/>
      </c>
      <c r="P113" s="75"/>
      <c r="Q113" s="458" t="str">
        <f>IFERROR(VLOOKUP(K113,【参考】数式用!$A$5:$J$37,MATCH(P113,【参考】数式用!$B$4:$J$4,0)+1,0),"")</f>
        <v/>
      </c>
      <c r="R113" s="459" t="s">
        <v>15</v>
      </c>
      <c r="S113" s="460">
        <v>6</v>
      </c>
      <c r="T113" s="126" t="s">
        <v>10</v>
      </c>
      <c r="U113" s="39">
        <v>4</v>
      </c>
      <c r="V113" s="126" t="s">
        <v>38</v>
      </c>
      <c r="W113" s="460">
        <v>6</v>
      </c>
      <c r="X113" s="126" t="s">
        <v>10</v>
      </c>
      <c r="Y113" s="39">
        <v>5</v>
      </c>
      <c r="Z113" s="126" t="s">
        <v>13</v>
      </c>
      <c r="AA113" s="461" t="s">
        <v>20</v>
      </c>
      <c r="AB113" s="462">
        <f t="shared" si="259"/>
        <v>2</v>
      </c>
      <c r="AC113" s="126" t="s">
        <v>33</v>
      </c>
      <c r="AD113" s="463" t="str">
        <f t="shared" ref="AD113" si="320">IFERROR(ROUNDDOWN(ROUND(L113*Q113,0),0)*AB113,"")</f>
        <v/>
      </c>
      <c r="AE113" s="464" t="str">
        <f t="shared" ref="AE113" si="321">IFERROR(ROUNDDOWN(ROUND(L113*(Q113-O113),0),0)*AB113,"")</f>
        <v/>
      </c>
      <c r="AF113" s="465"/>
      <c r="AG113" s="375"/>
      <c r="AH113" s="383"/>
      <c r="AI113" s="380"/>
      <c r="AJ113" s="381"/>
      <c r="AK113" s="361"/>
      <c r="AL113" s="362"/>
      <c r="AM113" s="466" t="str">
        <f t="shared" ref="AM113" si="322">IF(AO113="","",IF(Q113&lt;O113,"！加算の要件上は問題ありませんが、令和６年３月と比較して４・５月に加算率が下がる計画になっています。",""))</f>
        <v/>
      </c>
      <c r="AO113" s="467" t="str">
        <f>IF(K113&lt;&gt;"","P列・R列に色付け","")</f>
        <v/>
      </c>
      <c r="AP113" s="468" t="str">
        <f>IFERROR(VLOOKUP(K113,【参考】数式用!$AH$2:$AI$34,2,FALSE),"")</f>
        <v/>
      </c>
      <c r="AQ113" s="470" t="str">
        <f>P113&amp;P114&amp;P115</f>
        <v/>
      </c>
      <c r="AR113" s="468" t="str">
        <f t="shared" ref="AR113" si="323">IF(AF115&lt;&gt;0,IF(AG115="○","入力済","未入力"),"")</f>
        <v/>
      </c>
      <c r="AS113" s="469" t="str">
        <f>IF(OR(P113="処遇加算Ⅰ",P113="処遇加算Ⅱ"),IF(OR(AH113="○",AH113="令和６年度中に満たす"),"入力済","未入力"),"")</f>
        <v/>
      </c>
      <c r="AT113" s="470" t="str">
        <f>IF(P113="処遇加算Ⅲ",IF(AI113="○","入力済","未入力"),"")</f>
        <v/>
      </c>
      <c r="AU113" s="468" t="str">
        <f>IF(P113="処遇加算Ⅰ",IF(OR(AJ113="○",AJ113="令和６年度中に満たす"),"入力済","未入力"),"")</f>
        <v/>
      </c>
      <c r="AV113" s="468" t="str">
        <f t="shared" ref="AV113" si="324">IF(OR(P114="特定加算Ⅰ",P114="特定加算Ⅱ"),1,"")</f>
        <v/>
      </c>
      <c r="AW113" s="453" t="str">
        <f>IF(P114="特定加算Ⅰ",IF(AL114="","未入力","入力済"),"")</f>
        <v/>
      </c>
      <c r="AX113" s="453" t="str">
        <f>G113</f>
        <v/>
      </c>
    </row>
    <row r="114" spans="1:50" ht="32.1" customHeight="1">
      <c r="A114" s="1274"/>
      <c r="B114" s="1211"/>
      <c r="C114" s="1211"/>
      <c r="D114" s="1211"/>
      <c r="E114" s="1211"/>
      <c r="F114" s="1211"/>
      <c r="G114" s="1214"/>
      <c r="H114" s="1214"/>
      <c r="I114" s="1214"/>
      <c r="J114" s="1214"/>
      <c r="K114" s="1214"/>
      <c r="L114" s="1217"/>
      <c r="M114" s="471" t="s">
        <v>121</v>
      </c>
      <c r="N114" s="76"/>
      <c r="O114" s="472" t="str">
        <f>IFERROR(VLOOKUP(K113,【参考】数式用!$A$5:$J$37,MATCH(N114,【参考】数式用!$B$4:$J$4,0)+1,0),"")</f>
        <v/>
      </c>
      <c r="P114" s="76"/>
      <c r="Q114" s="472" t="str">
        <f>IFERROR(VLOOKUP(K113,【参考】数式用!$A$5:$J$37,MATCH(P114,【参考】数式用!$B$4:$J$4,0)+1,0),"")</f>
        <v/>
      </c>
      <c r="R114" s="97" t="s">
        <v>15</v>
      </c>
      <c r="S114" s="473">
        <v>6</v>
      </c>
      <c r="T114" s="98" t="s">
        <v>10</v>
      </c>
      <c r="U114" s="58">
        <v>4</v>
      </c>
      <c r="V114" s="98" t="s">
        <v>38</v>
      </c>
      <c r="W114" s="473">
        <v>6</v>
      </c>
      <c r="X114" s="98" t="s">
        <v>10</v>
      </c>
      <c r="Y114" s="58">
        <v>5</v>
      </c>
      <c r="Z114" s="98" t="s">
        <v>13</v>
      </c>
      <c r="AA114" s="474" t="s">
        <v>20</v>
      </c>
      <c r="AB114" s="475">
        <f t="shared" si="259"/>
        <v>2</v>
      </c>
      <c r="AC114" s="98" t="s">
        <v>33</v>
      </c>
      <c r="AD114" s="476" t="str">
        <f t="shared" ref="AD114" si="325">IFERROR(ROUNDDOWN(ROUND(L113*Q114,0),0)*AB114,"")</f>
        <v/>
      </c>
      <c r="AE114" s="477" t="str">
        <f t="shared" ref="AE114" si="326">IFERROR(ROUNDDOWN(ROUND(L113*(Q114-O114),0),0)*AB114,"")</f>
        <v/>
      </c>
      <c r="AF114" s="478"/>
      <c r="AG114" s="363"/>
      <c r="AH114" s="364"/>
      <c r="AI114" s="365"/>
      <c r="AJ114" s="366"/>
      <c r="AK114" s="367"/>
      <c r="AL114" s="368"/>
      <c r="AM114" s="479" t="str">
        <f t="shared" ref="AM114" si="327">IF(AO113="","",IF(OR(Y113=4,Y114=4,Y115=4),"！加算の要件上は問題ありませんが、算定期間の終わりが令和６年５月になっていません。区分変更の場合は、「基本情報入力シート」で同じ事業所を２行に分けて記入してください。",""))</f>
        <v/>
      </c>
      <c r="AN114" s="480"/>
      <c r="AO114" s="467" t="str">
        <f>IF(K113&lt;&gt;"","P列・R列に色付け","")</f>
        <v/>
      </c>
      <c r="AX114" s="453" t="str">
        <f>G113</f>
        <v/>
      </c>
    </row>
    <row r="115" spans="1:50" ht="32.1" customHeight="1" thickBot="1">
      <c r="A115" s="1275"/>
      <c r="B115" s="1212"/>
      <c r="C115" s="1212"/>
      <c r="D115" s="1212"/>
      <c r="E115" s="1212"/>
      <c r="F115" s="1212"/>
      <c r="G115" s="1215"/>
      <c r="H115" s="1215"/>
      <c r="I115" s="1215"/>
      <c r="J115" s="1215"/>
      <c r="K115" s="1215"/>
      <c r="L115" s="1218"/>
      <c r="M115" s="481" t="s">
        <v>114</v>
      </c>
      <c r="N115" s="79"/>
      <c r="O115" s="482" t="str">
        <f>IFERROR(VLOOKUP(K113,【参考】数式用!$A$5:$J$37,MATCH(N115,【参考】数式用!$B$4:$J$4,0)+1,0),"")</f>
        <v/>
      </c>
      <c r="P115" s="77"/>
      <c r="Q115" s="482" t="str">
        <f>IFERROR(VLOOKUP(K113,【参考】数式用!$A$5:$J$37,MATCH(P115,【参考】数式用!$B$4:$J$4,0)+1,0),"")</f>
        <v/>
      </c>
      <c r="R115" s="483" t="s">
        <v>15</v>
      </c>
      <c r="S115" s="484">
        <v>6</v>
      </c>
      <c r="T115" s="485" t="s">
        <v>10</v>
      </c>
      <c r="U115" s="59">
        <v>4</v>
      </c>
      <c r="V115" s="485" t="s">
        <v>38</v>
      </c>
      <c r="W115" s="484">
        <v>6</v>
      </c>
      <c r="X115" s="485" t="s">
        <v>10</v>
      </c>
      <c r="Y115" s="59">
        <v>5</v>
      </c>
      <c r="Z115" s="485" t="s">
        <v>13</v>
      </c>
      <c r="AA115" s="486" t="s">
        <v>20</v>
      </c>
      <c r="AB115" s="487">
        <f t="shared" si="259"/>
        <v>2</v>
      </c>
      <c r="AC115" s="485" t="s">
        <v>33</v>
      </c>
      <c r="AD115" s="488" t="str">
        <f t="shared" ref="AD115" si="328">IFERROR(ROUNDDOWN(ROUND(L113*Q115,0),0)*AB115,"")</f>
        <v/>
      </c>
      <c r="AE115" s="489" t="str">
        <f t="shared" ref="AE115" si="329">IFERROR(ROUNDDOWN(ROUND(L113*(Q115-O115),0),0)*AB115,"")</f>
        <v/>
      </c>
      <c r="AF115" s="490">
        <f t="shared" si="141"/>
        <v>0</v>
      </c>
      <c r="AG115" s="369"/>
      <c r="AH115" s="370"/>
      <c r="AI115" s="371"/>
      <c r="AJ115" s="372"/>
      <c r="AK115" s="373"/>
      <c r="AL115" s="374"/>
      <c r="AM115" s="491" t="str">
        <f t="shared" ref="AM115" si="330">IF(AO113="","",IF(OR(N113="",AND(N115="ベア加算なし",P115="ベア加算",AG115=""),AND(OR(P113="処遇加算Ⅰ",P113="処遇加算Ⅱ"),AH113=""),AND(P113="処遇加算Ⅲ",AI113=""),AND(P113="処遇加算Ⅰ",AJ113=""),AND(OR(P114="特定加算Ⅰ",P114="特定加算Ⅱ"),AK114=""),AND(P114="特定加算Ⅰ",AL114="")),"！記入が必要な欄（緑色、水色、黄色のセル）に空欄があります。空欄を埋めてください。",""))</f>
        <v/>
      </c>
      <c r="AO115" s="492" t="str">
        <f>IF(K113&lt;&gt;"","P列・R列に色付け","")</f>
        <v/>
      </c>
      <c r="AP115" s="493"/>
      <c r="AQ115" s="493"/>
      <c r="AW115" s="494"/>
      <c r="AX115" s="453" t="str">
        <f>G113</f>
        <v/>
      </c>
    </row>
    <row r="116" spans="1:50" ht="32.1" customHeight="1">
      <c r="A116" s="1273">
        <v>35</v>
      </c>
      <c r="B116" s="1210" t="str">
        <f>IF(基本情報入力シート!C88="","",基本情報入力シート!C88)</f>
        <v/>
      </c>
      <c r="C116" s="1210"/>
      <c r="D116" s="1210"/>
      <c r="E116" s="1210"/>
      <c r="F116" s="1210"/>
      <c r="G116" s="1213" t="str">
        <f>IF(基本情報入力シート!M88="","",基本情報入力シート!M88)</f>
        <v/>
      </c>
      <c r="H116" s="1213" t="str">
        <f>IF(基本情報入力シート!R88="","",基本情報入力シート!R88)</f>
        <v/>
      </c>
      <c r="I116" s="1213" t="str">
        <f>IF(基本情報入力シート!W88="","",基本情報入力シート!W88)</f>
        <v/>
      </c>
      <c r="J116" s="1213" t="str">
        <f>IF(基本情報入力シート!X88="","",基本情報入力シート!X88)</f>
        <v/>
      </c>
      <c r="K116" s="1213" t="str">
        <f>IF(基本情報入力シート!Y88="","",基本情報入力シート!Y88)</f>
        <v/>
      </c>
      <c r="L116" s="1216" t="str">
        <f>IF(基本情報入力シート!AB88="","",基本情報入力シート!AB88)</f>
        <v/>
      </c>
      <c r="M116" s="457" t="s">
        <v>132</v>
      </c>
      <c r="N116" s="75"/>
      <c r="O116" s="458" t="str">
        <f>IFERROR(VLOOKUP(K116,【参考】数式用!$A$5:$J$37,MATCH(N116,【参考】数式用!$B$4:$J$4,0)+1,0),"")</f>
        <v/>
      </c>
      <c r="P116" s="75"/>
      <c r="Q116" s="458" t="str">
        <f>IFERROR(VLOOKUP(K116,【参考】数式用!$A$5:$J$37,MATCH(P116,【参考】数式用!$B$4:$J$4,0)+1,0),"")</f>
        <v/>
      </c>
      <c r="R116" s="459" t="s">
        <v>15</v>
      </c>
      <c r="S116" s="460">
        <v>6</v>
      </c>
      <c r="T116" s="126" t="s">
        <v>10</v>
      </c>
      <c r="U116" s="39">
        <v>4</v>
      </c>
      <c r="V116" s="126" t="s">
        <v>38</v>
      </c>
      <c r="W116" s="460">
        <v>6</v>
      </c>
      <c r="X116" s="126" t="s">
        <v>10</v>
      </c>
      <c r="Y116" s="39">
        <v>5</v>
      </c>
      <c r="Z116" s="126" t="s">
        <v>13</v>
      </c>
      <c r="AA116" s="461" t="s">
        <v>20</v>
      </c>
      <c r="AB116" s="462">
        <f t="shared" si="259"/>
        <v>2</v>
      </c>
      <c r="AC116" s="126" t="s">
        <v>33</v>
      </c>
      <c r="AD116" s="463" t="str">
        <f t="shared" ref="AD116" si="331">IFERROR(ROUNDDOWN(ROUND(L116*Q116,0),0)*AB116,"")</f>
        <v/>
      </c>
      <c r="AE116" s="464" t="str">
        <f t="shared" si="272"/>
        <v/>
      </c>
      <c r="AF116" s="465"/>
      <c r="AG116" s="375"/>
      <c r="AH116" s="383"/>
      <c r="AI116" s="380"/>
      <c r="AJ116" s="381"/>
      <c r="AK116" s="361"/>
      <c r="AL116" s="362"/>
      <c r="AM116" s="466" t="str">
        <f t="shared" ref="AM116" si="332">IF(AO116="","",IF(Q116&lt;O116,"！加算の要件上は問題ありませんが、令和６年３月と比較して４・５月に加算率が下がる計画になっています。",""))</f>
        <v/>
      </c>
      <c r="AO116" s="467" t="str">
        <f>IF(K116&lt;&gt;"","P列・R列に色付け","")</f>
        <v/>
      </c>
      <c r="AP116" s="468" t="str">
        <f>IFERROR(VLOOKUP(K116,【参考】数式用!$AH$2:$AI$34,2,FALSE),"")</f>
        <v/>
      </c>
      <c r="AQ116" s="470" t="str">
        <f>P116&amp;P117&amp;P118</f>
        <v/>
      </c>
      <c r="AR116" s="468" t="str">
        <f t="shared" ref="AR116" si="333">IF(AF118&lt;&gt;0,IF(AG118="○","入力済","未入力"),"")</f>
        <v/>
      </c>
      <c r="AS116" s="469" t="str">
        <f>IF(OR(P116="処遇加算Ⅰ",P116="処遇加算Ⅱ"),IF(OR(AH116="○",AH116="令和６年度中に満たす"),"入力済","未入力"),"")</f>
        <v/>
      </c>
      <c r="AT116" s="470" t="str">
        <f>IF(P116="処遇加算Ⅲ",IF(AI116="○","入力済","未入力"),"")</f>
        <v/>
      </c>
      <c r="AU116" s="468" t="str">
        <f>IF(P116="処遇加算Ⅰ",IF(OR(AJ116="○",AJ116="令和６年度中に満たす"),"入力済","未入力"),"")</f>
        <v/>
      </c>
      <c r="AV116" s="468" t="str">
        <f t="shared" ref="AV116" si="334">IF(OR(P117="特定加算Ⅰ",P117="特定加算Ⅱ"),1,"")</f>
        <v/>
      </c>
      <c r="AW116" s="453" t="str">
        <f>IF(P117="特定加算Ⅰ",IF(AL117="","未入力","入力済"),"")</f>
        <v/>
      </c>
      <c r="AX116" s="453" t="str">
        <f>G116</f>
        <v/>
      </c>
    </row>
    <row r="117" spans="1:50" ht="32.1" customHeight="1">
      <c r="A117" s="1274"/>
      <c r="B117" s="1211"/>
      <c r="C117" s="1211"/>
      <c r="D117" s="1211"/>
      <c r="E117" s="1211"/>
      <c r="F117" s="1211"/>
      <c r="G117" s="1214"/>
      <c r="H117" s="1214"/>
      <c r="I117" s="1214"/>
      <c r="J117" s="1214"/>
      <c r="K117" s="1214"/>
      <c r="L117" s="1217"/>
      <c r="M117" s="471" t="s">
        <v>121</v>
      </c>
      <c r="N117" s="76"/>
      <c r="O117" s="472" t="str">
        <f>IFERROR(VLOOKUP(K116,【参考】数式用!$A$5:$J$37,MATCH(N117,【参考】数式用!$B$4:$J$4,0)+1,0),"")</f>
        <v/>
      </c>
      <c r="P117" s="76"/>
      <c r="Q117" s="472" t="str">
        <f>IFERROR(VLOOKUP(K116,【参考】数式用!$A$5:$J$37,MATCH(P117,【参考】数式用!$B$4:$J$4,0)+1,0),"")</f>
        <v/>
      </c>
      <c r="R117" s="97" t="s">
        <v>15</v>
      </c>
      <c r="S117" s="473">
        <v>6</v>
      </c>
      <c r="T117" s="98" t="s">
        <v>10</v>
      </c>
      <c r="U117" s="58">
        <v>4</v>
      </c>
      <c r="V117" s="98" t="s">
        <v>38</v>
      </c>
      <c r="W117" s="473">
        <v>6</v>
      </c>
      <c r="X117" s="98" t="s">
        <v>10</v>
      </c>
      <c r="Y117" s="58">
        <v>5</v>
      </c>
      <c r="Z117" s="98" t="s">
        <v>13</v>
      </c>
      <c r="AA117" s="474" t="s">
        <v>20</v>
      </c>
      <c r="AB117" s="475">
        <f t="shared" si="259"/>
        <v>2</v>
      </c>
      <c r="AC117" s="98" t="s">
        <v>33</v>
      </c>
      <c r="AD117" s="476" t="str">
        <f t="shared" ref="AD117" si="335">IFERROR(ROUNDDOWN(ROUND(L116*Q117,0),0)*AB117,"")</f>
        <v/>
      </c>
      <c r="AE117" s="477" t="str">
        <f t="shared" si="277"/>
        <v/>
      </c>
      <c r="AF117" s="478"/>
      <c r="AG117" s="363"/>
      <c r="AH117" s="364"/>
      <c r="AI117" s="365"/>
      <c r="AJ117" s="366"/>
      <c r="AK117" s="367"/>
      <c r="AL117" s="368"/>
      <c r="AM117" s="479" t="str">
        <f t="shared" ref="AM117" si="336">IF(AO116="","",IF(OR(Y116=4,Y117=4,Y118=4),"！加算の要件上は問題ありませんが、算定期間の終わりが令和６年５月になっていません。区分変更の場合は、「基本情報入力シート」で同じ事業所を２行に分けて記入してください。",""))</f>
        <v/>
      </c>
      <c r="AN117" s="480"/>
      <c r="AO117" s="467" t="str">
        <f>IF(K116&lt;&gt;"","P列・R列に色付け","")</f>
        <v/>
      </c>
      <c r="AX117" s="453" t="str">
        <f>G116</f>
        <v/>
      </c>
    </row>
    <row r="118" spans="1:50" ht="32.1" customHeight="1" thickBot="1">
      <c r="A118" s="1275"/>
      <c r="B118" s="1212"/>
      <c r="C118" s="1212"/>
      <c r="D118" s="1212"/>
      <c r="E118" s="1212"/>
      <c r="F118" s="1212"/>
      <c r="G118" s="1215"/>
      <c r="H118" s="1215"/>
      <c r="I118" s="1215"/>
      <c r="J118" s="1215"/>
      <c r="K118" s="1215"/>
      <c r="L118" s="1218"/>
      <c r="M118" s="481" t="s">
        <v>114</v>
      </c>
      <c r="N118" s="79"/>
      <c r="O118" s="482" t="str">
        <f>IFERROR(VLOOKUP(K116,【参考】数式用!$A$5:$J$37,MATCH(N118,【参考】数式用!$B$4:$J$4,0)+1,0),"")</f>
        <v/>
      </c>
      <c r="P118" s="77"/>
      <c r="Q118" s="482" t="str">
        <f>IFERROR(VLOOKUP(K116,【参考】数式用!$A$5:$J$37,MATCH(P118,【参考】数式用!$B$4:$J$4,0)+1,0),"")</f>
        <v/>
      </c>
      <c r="R118" s="483" t="s">
        <v>15</v>
      </c>
      <c r="S118" s="484">
        <v>6</v>
      </c>
      <c r="T118" s="485" t="s">
        <v>10</v>
      </c>
      <c r="U118" s="59">
        <v>4</v>
      </c>
      <c r="V118" s="485" t="s">
        <v>38</v>
      </c>
      <c r="W118" s="484">
        <v>6</v>
      </c>
      <c r="X118" s="485" t="s">
        <v>10</v>
      </c>
      <c r="Y118" s="59">
        <v>5</v>
      </c>
      <c r="Z118" s="485" t="s">
        <v>13</v>
      </c>
      <c r="AA118" s="486" t="s">
        <v>20</v>
      </c>
      <c r="AB118" s="487">
        <f t="shared" si="259"/>
        <v>2</v>
      </c>
      <c r="AC118" s="485" t="s">
        <v>33</v>
      </c>
      <c r="AD118" s="488" t="str">
        <f t="shared" ref="AD118" si="337">IFERROR(ROUNDDOWN(ROUND(L116*Q118,0),0)*AB118,"")</f>
        <v/>
      </c>
      <c r="AE118" s="489" t="str">
        <f t="shared" si="280"/>
        <v/>
      </c>
      <c r="AF118" s="490">
        <f t="shared" si="141"/>
        <v>0</v>
      </c>
      <c r="AG118" s="369"/>
      <c r="AH118" s="370"/>
      <c r="AI118" s="371"/>
      <c r="AJ118" s="372"/>
      <c r="AK118" s="373"/>
      <c r="AL118" s="374"/>
      <c r="AM118" s="491" t="str">
        <f t="shared" ref="AM118" si="338">IF(AO116="","",IF(OR(N116="",AND(N118="ベア加算なし",P118="ベア加算",AG118=""),AND(OR(P116="処遇加算Ⅰ",P116="処遇加算Ⅱ"),AH116=""),AND(P116="処遇加算Ⅲ",AI116=""),AND(P116="処遇加算Ⅰ",AJ116=""),AND(OR(P117="特定加算Ⅰ",P117="特定加算Ⅱ"),AK117=""),AND(P117="特定加算Ⅰ",AL117="")),"！記入が必要な欄（緑色、水色、黄色のセル）に空欄があります。空欄を埋めてください。",""))</f>
        <v/>
      </c>
      <c r="AO118" s="492" t="str">
        <f>IF(K116&lt;&gt;"","P列・R列に色付け","")</f>
        <v/>
      </c>
      <c r="AP118" s="493"/>
      <c r="AQ118" s="493"/>
      <c r="AW118" s="494"/>
      <c r="AX118" s="453" t="str">
        <f>G116</f>
        <v/>
      </c>
    </row>
    <row r="119" spans="1:50" ht="32.1" customHeight="1">
      <c r="A119" s="1273">
        <v>36</v>
      </c>
      <c r="B119" s="1210" t="str">
        <f>IF(基本情報入力シート!C89="","",基本情報入力シート!C89)</f>
        <v/>
      </c>
      <c r="C119" s="1210"/>
      <c r="D119" s="1210"/>
      <c r="E119" s="1210"/>
      <c r="F119" s="1210"/>
      <c r="G119" s="1213" t="str">
        <f>IF(基本情報入力シート!M89="","",基本情報入力シート!M89)</f>
        <v/>
      </c>
      <c r="H119" s="1213" t="str">
        <f>IF(基本情報入力シート!R89="","",基本情報入力シート!R89)</f>
        <v/>
      </c>
      <c r="I119" s="1213" t="str">
        <f>IF(基本情報入力シート!W89="","",基本情報入力シート!W89)</f>
        <v/>
      </c>
      <c r="J119" s="1213" t="str">
        <f>IF(基本情報入力シート!X89="","",基本情報入力シート!X89)</f>
        <v/>
      </c>
      <c r="K119" s="1213" t="str">
        <f>IF(基本情報入力シート!Y89="","",基本情報入力シート!Y89)</f>
        <v/>
      </c>
      <c r="L119" s="1216" t="str">
        <f>IF(基本情報入力シート!AB89="","",基本情報入力シート!AB89)</f>
        <v/>
      </c>
      <c r="M119" s="457" t="s">
        <v>132</v>
      </c>
      <c r="N119" s="75"/>
      <c r="O119" s="458" t="str">
        <f>IFERROR(VLOOKUP(K119,【参考】数式用!$A$5:$J$37,MATCH(N119,【参考】数式用!$B$4:$J$4,0)+1,0),"")</f>
        <v/>
      </c>
      <c r="P119" s="75"/>
      <c r="Q119" s="458" t="str">
        <f>IFERROR(VLOOKUP(K119,【参考】数式用!$A$5:$J$37,MATCH(P119,【参考】数式用!$B$4:$J$4,0)+1,0),"")</f>
        <v/>
      </c>
      <c r="R119" s="459" t="s">
        <v>15</v>
      </c>
      <c r="S119" s="460">
        <v>6</v>
      </c>
      <c r="T119" s="126" t="s">
        <v>10</v>
      </c>
      <c r="U119" s="39">
        <v>4</v>
      </c>
      <c r="V119" s="126" t="s">
        <v>38</v>
      </c>
      <c r="W119" s="460">
        <v>6</v>
      </c>
      <c r="X119" s="126" t="s">
        <v>10</v>
      </c>
      <c r="Y119" s="39">
        <v>5</v>
      </c>
      <c r="Z119" s="126" t="s">
        <v>13</v>
      </c>
      <c r="AA119" s="461" t="s">
        <v>20</v>
      </c>
      <c r="AB119" s="462">
        <f t="shared" si="259"/>
        <v>2</v>
      </c>
      <c r="AC119" s="126" t="s">
        <v>33</v>
      </c>
      <c r="AD119" s="463" t="str">
        <f t="shared" ref="AD119" si="339">IFERROR(ROUNDDOWN(ROUND(L119*Q119,0),0)*AB119,"")</f>
        <v/>
      </c>
      <c r="AE119" s="464" t="str">
        <f t="shared" si="283"/>
        <v/>
      </c>
      <c r="AF119" s="465"/>
      <c r="AG119" s="375"/>
      <c r="AH119" s="383"/>
      <c r="AI119" s="380"/>
      <c r="AJ119" s="381"/>
      <c r="AK119" s="361"/>
      <c r="AL119" s="362"/>
      <c r="AM119" s="466" t="str">
        <f t="shared" ref="AM119" si="340">IF(AO119="","",IF(Q119&lt;O119,"！加算の要件上は問題ありませんが、令和６年３月と比較して４・５月に加算率が下がる計画になっています。",""))</f>
        <v/>
      </c>
      <c r="AO119" s="467" t="str">
        <f>IF(K119&lt;&gt;"","P列・R列に色付け","")</f>
        <v/>
      </c>
      <c r="AP119" s="468" t="str">
        <f>IFERROR(VLOOKUP(K119,【参考】数式用!$AH$2:$AI$34,2,FALSE),"")</f>
        <v/>
      </c>
      <c r="AQ119" s="470" t="str">
        <f>P119&amp;P120&amp;P121</f>
        <v/>
      </c>
      <c r="AR119" s="468" t="str">
        <f t="shared" ref="AR119" si="341">IF(AF121&lt;&gt;0,IF(AG121="○","入力済","未入力"),"")</f>
        <v/>
      </c>
      <c r="AS119" s="469" t="str">
        <f>IF(OR(P119="処遇加算Ⅰ",P119="処遇加算Ⅱ"),IF(OR(AH119="○",AH119="令和６年度中に満たす"),"入力済","未入力"),"")</f>
        <v/>
      </c>
      <c r="AT119" s="470" t="str">
        <f>IF(P119="処遇加算Ⅲ",IF(AI119="○","入力済","未入力"),"")</f>
        <v/>
      </c>
      <c r="AU119" s="468" t="str">
        <f>IF(P119="処遇加算Ⅰ",IF(OR(AJ119="○",AJ119="令和６年度中に満たす"),"入力済","未入力"),"")</f>
        <v/>
      </c>
      <c r="AV119" s="468" t="str">
        <f t="shared" ref="AV119" si="342">IF(OR(P120="特定加算Ⅰ",P120="特定加算Ⅱ"),1,"")</f>
        <v/>
      </c>
      <c r="AW119" s="453" t="str">
        <f>IF(P120="特定加算Ⅰ",IF(AL120="","未入力","入力済"),"")</f>
        <v/>
      </c>
      <c r="AX119" s="453" t="str">
        <f>G119</f>
        <v/>
      </c>
    </row>
    <row r="120" spans="1:50" ht="32.1" customHeight="1">
      <c r="A120" s="1274"/>
      <c r="B120" s="1211"/>
      <c r="C120" s="1211"/>
      <c r="D120" s="1211"/>
      <c r="E120" s="1211"/>
      <c r="F120" s="1211"/>
      <c r="G120" s="1214"/>
      <c r="H120" s="1214"/>
      <c r="I120" s="1214"/>
      <c r="J120" s="1214"/>
      <c r="K120" s="1214"/>
      <c r="L120" s="1217"/>
      <c r="M120" s="471" t="s">
        <v>121</v>
      </c>
      <c r="N120" s="76"/>
      <c r="O120" s="472" t="str">
        <f>IFERROR(VLOOKUP(K119,【参考】数式用!$A$5:$J$37,MATCH(N120,【参考】数式用!$B$4:$J$4,0)+1,0),"")</f>
        <v/>
      </c>
      <c r="P120" s="76"/>
      <c r="Q120" s="472" t="str">
        <f>IFERROR(VLOOKUP(K119,【参考】数式用!$A$5:$J$37,MATCH(P120,【参考】数式用!$B$4:$J$4,0)+1,0),"")</f>
        <v/>
      </c>
      <c r="R120" s="97" t="s">
        <v>15</v>
      </c>
      <c r="S120" s="473">
        <v>6</v>
      </c>
      <c r="T120" s="98" t="s">
        <v>10</v>
      </c>
      <c r="U120" s="58">
        <v>4</v>
      </c>
      <c r="V120" s="98" t="s">
        <v>38</v>
      </c>
      <c r="W120" s="473">
        <v>6</v>
      </c>
      <c r="X120" s="98" t="s">
        <v>10</v>
      </c>
      <c r="Y120" s="58">
        <v>5</v>
      </c>
      <c r="Z120" s="98" t="s">
        <v>13</v>
      </c>
      <c r="AA120" s="474" t="s">
        <v>20</v>
      </c>
      <c r="AB120" s="475">
        <f t="shared" si="259"/>
        <v>2</v>
      </c>
      <c r="AC120" s="98" t="s">
        <v>33</v>
      </c>
      <c r="AD120" s="476" t="str">
        <f t="shared" ref="AD120" si="343">IFERROR(ROUNDDOWN(ROUND(L119*Q120,0),0)*AB120,"")</f>
        <v/>
      </c>
      <c r="AE120" s="477" t="str">
        <f t="shared" si="288"/>
        <v/>
      </c>
      <c r="AF120" s="478"/>
      <c r="AG120" s="363"/>
      <c r="AH120" s="364"/>
      <c r="AI120" s="365"/>
      <c r="AJ120" s="366"/>
      <c r="AK120" s="367"/>
      <c r="AL120" s="368"/>
      <c r="AM120" s="479" t="str">
        <f t="shared" ref="AM120" si="344">IF(AO119="","",IF(OR(Y119=4,Y120=4,Y121=4),"！加算の要件上は問題ありませんが、算定期間の終わりが令和６年５月になっていません。区分変更の場合は、「基本情報入力シート」で同じ事業所を２行に分けて記入してください。",""))</f>
        <v/>
      </c>
      <c r="AN120" s="480"/>
      <c r="AO120" s="467" t="str">
        <f>IF(K119&lt;&gt;"","P列・R列に色付け","")</f>
        <v/>
      </c>
      <c r="AX120" s="453" t="str">
        <f>G119</f>
        <v/>
      </c>
    </row>
    <row r="121" spans="1:50" ht="32.1" customHeight="1" thickBot="1">
      <c r="A121" s="1275"/>
      <c r="B121" s="1212"/>
      <c r="C121" s="1212"/>
      <c r="D121" s="1212"/>
      <c r="E121" s="1212"/>
      <c r="F121" s="1212"/>
      <c r="G121" s="1215"/>
      <c r="H121" s="1215"/>
      <c r="I121" s="1215"/>
      <c r="J121" s="1215"/>
      <c r="K121" s="1215"/>
      <c r="L121" s="1218"/>
      <c r="M121" s="481" t="s">
        <v>114</v>
      </c>
      <c r="N121" s="79"/>
      <c r="O121" s="482" t="str">
        <f>IFERROR(VLOOKUP(K119,【参考】数式用!$A$5:$J$37,MATCH(N121,【参考】数式用!$B$4:$J$4,0)+1,0),"")</f>
        <v/>
      </c>
      <c r="P121" s="77"/>
      <c r="Q121" s="482" t="str">
        <f>IFERROR(VLOOKUP(K119,【参考】数式用!$A$5:$J$37,MATCH(P121,【参考】数式用!$B$4:$J$4,0)+1,0),"")</f>
        <v/>
      </c>
      <c r="R121" s="483" t="s">
        <v>15</v>
      </c>
      <c r="S121" s="484">
        <v>6</v>
      </c>
      <c r="T121" s="485" t="s">
        <v>10</v>
      </c>
      <c r="U121" s="59">
        <v>4</v>
      </c>
      <c r="V121" s="485" t="s">
        <v>38</v>
      </c>
      <c r="W121" s="484">
        <v>6</v>
      </c>
      <c r="X121" s="485" t="s">
        <v>10</v>
      </c>
      <c r="Y121" s="59">
        <v>5</v>
      </c>
      <c r="Z121" s="485" t="s">
        <v>13</v>
      </c>
      <c r="AA121" s="486" t="s">
        <v>20</v>
      </c>
      <c r="AB121" s="487">
        <f t="shared" si="259"/>
        <v>2</v>
      </c>
      <c r="AC121" s="485" t="s">
        <v>33</v>
      </c>
      <c r="AD121" s="488" t="str">
        <f t="shared" ref="AD121" si="345">IFERROR(ROUNDDOWN(ROUND(L119*Q121,0),0)*AB121,"")</f>
        <v/>
      </c>
      <c r="AE121" s="489" t="str">
        <f t="shared" si="291"/>
        <v/>
      </c>
      <c r="AF121" s="490">
        <f t="shared" ref="AF121:AF184" si="346">IF(AND(N121="ベア加算なし",P121="ベア加算"),AD121,0)</f>
        <v>0</v>
      </c>
      <c r="AG121" s="369"/>
      <c r="AH121" s="370"/>
      <c r="AI121" s="371"/>
      <c r="AJ121" s="372"/>
      <c r="AK121" s="373"/>
      <c r="AL121" s="374"/>
      <c r="AM121" s="491" t="str">
        <f t="shared" ref="AM121" si="347">IF(AO119="","",IF(OR(N119="",AND(N121="ベア加算なし",P121="ベア加算",AG121=""),AND(OR(P119="処遇加算Ⅰ",P119="処遇加算Ⅱ"),AH119=""),AND(P119="処遇加算Ⅲ",AI119=""),AND(P119="処遇加算Ⅰ",AJ119=""),AND(OR(P120="特定加算Ⅰ",P120="特定加算Ⅱ"),AK120=""),AND(P120="特定加算Ⅰ",AL120="")),"！記入が必要な欄（緑色、水色、黄色のセル）に空欄があります。空欄を埋めてください。",""))</f>
        <v/>
      </c>
      <c r="AO121" s="492" t="str">
        <f>IF(K119&lt;&gt;"","P列・R列に色付け","")</f>
        <v/>
      </c>
      <c r="AP121" s="493"/>
      <c r="AQ121" s="493"/>
      <c r="AW121" s="494"/>
      <c r="AX121" s="453" t="str">
        <f>G119</f>
        <v/>
      </c>
    </row>
    <row r="122" spans="1:50" ht="32.1" customHeight="1">
      <c r="A122" s="1273">
        <v>37</v>
      </c>
      <c r="B122" s="1210" t="str">
        <f>IF(基本情報入力シート!C90="","",基本情報入力シート!C90)</f>
        <v/>
      </c>
      <c r="C122" s="1210"/>
      <c r="D122" s="1210"/>
      <c r="E122" s="1210"/>
      <c r="F122" s="1210"/>
      <c r="G122" s="1213" t="str">
        <f>IF(基本情報入力シート!M90="","",基本情報入力シート!M90)</f>
        <v/>
      </c>
      <c r="H122" s="1213" t="str">
        <f>IF(基本情報入力シート!R90="","",基本情報入力シート!R90)</f>
        <v/>
      </c>
      <c r="I122" s="1213" t="str">
        <f>IF(基本情報入力シート!W90="","",基本情報入力シート!W90)</f>
        <v/>
      </c>
      <c r="J122" s="1213" t="str">
        <f>IF(基本情報入力シート!X90="","",基本情報入力シート!X90)</f>
        <v/>
      </c>
      <c r="K122" s="1213" t="str">
        <f>IF(基本情報入力シート!Y90="","",基本情報入力シート!Y90)</f>
        <v/>
      </c>
      <c r="L122" s="1216" t="str">
        <f>IF(基本情報入力シート!AB90="","",基本情報入力シート!AB90)</f>
        <v/>
      </c>
      <c r="M122" s="457" t="s">
        <v>132</v>
      </c>
      <c r="N122" s="75"/>
      <c r="O122" s="458" t="str">
        <f>IFERROR(VLOOKUP(K122,【参考】数式用!$A$5:$J$37,MATCH(N122,【参考】数式用!$B$4:$J$4,0)+1,0),"")</f>
        <v/>
      </c>
      <c r="P122" s="75"/>
      <c r="Q122" s="458" t="str">
        <f>IFERROR(VLOOKUP(K122,【参考】数式用!$A$5:$J$37,MATCH(P122,【参考】数式用!$B$4:$J$4,0)+1,0),"")</f>
        <v/>
      </c>
      <c r="R122" s="459" t="s">
        <v>15</v>
      </c>
      <c r="S122" s="460">
        <v>6</v>
      </c>
      <c r="T122" s="126" t="s">
        <v>10</v>
      </c>
      <c r="U122" s="39">
        <v>4</v>
      </c>
      <c r="V122" s="126" t="s">
        <v>38</v>
      </c>
      <c r="W122" s="460">
        <v>6</v>
      </c>
      <c r="X122" s="126" t="s">
        <v>10</v>
      </c>
      <c r="Y122" s="39">
        <v>5</v>
      </c>
      <c r="Z122" s="126" t="s">
        <v>13</v>
      </c>
      <c r="AA122" s="461" t="s">
        <v>20</v>
      </c>
      <c r="AB122" s="462">
        <f t="shared" si="259"/>
        <v>2</v>
      </c>
      <c r="AC122" s="126" t="s">
        <v>33</v>
      </c>
      <c r="AD122" s="463" t="str">
        <f t="shared" ref="AD122" si="348">IFERROR(ROUNDDOWN(ROUND(L122*Q122,0),0)*AB122,"")</f>
        <v/>
      </c>
      <c r="AE122" s="464" t="str">
        <f t="shared" ref="AE122" si="349">IFERROR(ROUNDDOWN(ROUND(L122*(Q122-O122),0),0)*AB122,"")</f>
        <v/>
      </c>
      <c r="AF122" s="465"/>
      <c r="AG122" s="375"/>
      <c r="AH122" s="383"/>
      <c r="AI122" s="380"/>
      <c r="AJ122" s="381"/>
      <c r="AK122" s="361"/>
      <c r="AL122" s="362"/>
      <c r="AM122" s="466" t="str">
        <f t="shared" ref="AM122" si="350">IF(AO122="","",IF(Q122&lt;O122,"！加算の要件上は問題ありませんが、令和６年３月と比較して４・５月に加算率が下がる計画になっています。",""))</f>
        <v/>
      </c>
      <c r="AO122" s="467" t="str">
        <f>IF(K122&lt;&gt;"","P列・R列に色付け","")</f>
        <v/>
      </c>
      <c r="AP122" s="468" t="str">
        <f>IFERROR(VLOOKUP(K122,【参考】数式用!$AH$2:$AI$34,2,FALSE),"")</f>
        <v/>
      </c>
      <c r="AQ122" s="470" t="str">
        <f>P122&amp;P123&amp;P124</f>
        <v/>
      </c>
      <c r="AR122" s="468" t="str">
        <f t="shared" ref="AR122" si="351">IF(AF124&lt;&gt;0,IF(AG124="○","入力済","未入力"),"")</f>
        <v/>
      </c>
      <c r="AS122" s="469" t="str">
        <f>IF(OR(P122="処遇加算Ⅰ",P122="処遇加算Ⅱ"),IF(OR(AH122="○",AH122="令和６年度中に満たす"),"入力済","未入力"),"")</f>
        <v/>
      </c>
      <c r="AT122" s="470" t="str">
        <f>IF(P122="処遇加算Ⅲ",IF(AI122="○","入力済","未入力"),"")</f>
        <v/>
      </c>
      <c r="AU122" s="468" t="str">
        <f>IF(P122="処遇加算Ⅰ",IF(OR(AJ122="○",AJ122="令和６年度中に満たす"),"入力済","未入力"),"")</f>
        <v/>
      </c>
      <c r="AV122" s="468" t="str">
        <f t="shared" ref="AV122" si="352">IF(OR(P123="特定加算Ⅰ",P123="特定加算Ⅱ"),1,"")</f>
        <v/>
      </c>
      <c r="AW122" s="453" t="str">
        <f>IF(P123="特定加算Ⅰ",IF(AL123="","未入力","入力済"),"")</f>
        <v/>
      </c>
      <c r="AX122" s="453" t="str">
        <f>G122</f>
        <v/>
      </c>
    </row>
    <row r="123" spans="1:50" ht="32.1" customHeight="1">
      <c r="A123" s="1274"/>
      <c r="B123" s="1211"/>
      <c r="C123" s="1211"/>
      <c r="D123" s="1211"/>
      <c r="E123" s="1211"/>
      <c r="F123" s="1211"/>
      <c r="G123" s="1214"/>
      <c r="H123" s="1214"/>
      <c r="I123" s="1214"/>
      <c r="J123" s="1214"/>
      <c r="K123" s="1214"/>
      <c r="L123" s="1217"/>
      <c r="M123" s="471" t="s">
        <v>121</v>
      </c>
      <c r="N123" s="76"/>
      <c r="O123" s="472" t="str">
        <f>IFERROR(VLOOKUP(K122,【参考】数式用!$A$5:$J$37,MATCH(N123,【参考】数式用!$B$4:$J$4,0)+1,0),"")</f>
        <v/>
      </c>
      <c r="P123" s="76"/>
      <c r="Q123" s="472" t="str">
        <f>IFERROR(VLOOKUP(K122,【参考】数式用!$A$5:$J$37,MATCH(P123,【参考】数式用!$B$4:$J$4,0)+1,0),"")</f>
        <v/>
      </c>
      <c r="R123" s="97" t="s">
        <v>15</v>
      </c>
      <c r="S123" s="473">
        <v>6</v>
      </c>
      <c r="T123" s="98" t="s">
        <v>10</v>
      </c>
      <c r="U123" s="58">
        <v>4</v>
      </c>
      <c r="V123" s="98" t="s">
        <v>38</v>
      </c>
      <c r="W123" s="473">
        <v>6</v>
      </c>
      <c r="X123" s="98" t="s">
        <v>10</v>
      </c>
      <c r="Y123" s="58">
        <v>5</v>
      </c>
      <c r="Z123" s="98" t="s">
        <v>13</v>
      </c>
      <c r="AA123" s="474" t="s">
        <v>20</v>
      </c>
      <c r="AB123" s="475">
        <f t="shared" si="259"/>
        <v>2</v>
      </c>
      <c r="AC123" s="98" t="s">
        <v>33</v>
      </c>
      <c r="AD123" s="476" t="str">
        <f t="shared" ref="AD123" si="353">IFERROR(ROUNDDOWN(ROUND(L122*Q123,0),0)*AB123,"")</f>
        <v/>
      </c>
      <c r="AE123" s="477" t="str">
        <f t="shared" ref="AE123" si="354">IFERROR(ROUNDDOWN(ROUND(L122*(Q123-O123),0),0)*AB123,"")</f>
        <v/>
      </c>
      <c r="AF123" s="478"/>
      <c r="AG123" s="363"/>
      <c r="AH123" s="364"/>
      <c r="AI123" s="365"/>
      <c r="AJ123" s="366"/>
      <c r="AK123" s="367"/>
      <c r="AL123" s="368"/>
      <c r="AM123" s="479" t="str">
        <f t="shared" ref="AM123" si="355">IF(AO122="","",IF(OR(Y122=4,Y123=4,Y124=4),"！加算の要件上は問題ありませんが、算定期間の終わりが令和６年５月になっていません。区分変更の場合は、「基本情報入力シート」で同じ事業所を２行に分けて記入してください。",""))</f>
        <v/>
      </c>
      <c r="AN123" s="480"/>
      <c r="AO123" s="467" t="str">
        <f>IF(K122&lt;&gt;"","P列・R列に色付け","")</f>
        <v/>
      </c>
      <c r="AX123" s="453" t="str">
        <f>G122</f>
        <v/>
      </c>
    </row>
    <row r="124" spans="1:50" ht="32.1" customHeight="1" thickBot="1">
      <c r="A124" s="1275"/>
      <c r="B124" s="1212"/>
      <c r="C124" s="1212"/>
      <c r="D124" s="1212"/>
      <c r="E124" s="1212"/>
      <c r="F124" s="1212"/>
      <c r="G124" s="1215"/>
      <c r="H124" s="1215"/>
      <c r="I124" s="1215"/>
      <c r="J124" s="1215"/>
      <c r="K124" s="1215"/>
      <c r="L124" s="1218"/>
      <c r="M124" s="481" t="s">
        <v>114</v>
      </c>
      <c r="N124" s="79"/>
      <c r="O124" s="482" t="str">
        <f>IFERROR(VLOOKUP(K122,【参考】数式用!$A$5:$J$37,MATCH(N124,【参考】数式用!$B$4:$J$4,0)+1,0),"")</f>
        <v/>
      </c>
      <c r="P124" s="77"/>
      <c r="Q124" s="482" t="str">
        <f>IFERROR(VLOOKUP(K122,【参考】数式用!$A$5:$J$37,MATCH(P124,【参考】数式用!$B$4:$J$4,0)+1,0),"")</f>
        <v/>
      </c>
      <c r="R124" s="483" t="s">
        <v>15</v>
      </c>
      <c r="S124" s="484">
        <v>6</v>
      </c>
      <c r="T124" s="485" t="s">
        <v>10</v>
      </c>
      <c r="U124" s="59">
        <v>4</v>
      </c>
      <c r="V124" s="485" t="s">
        <v>38</v>
      </c>
      <c r="W124" s="484">
        <v>6</v>
      </c>
      <c r="X124" s="485" t="s">
        <v>10</v>
      </c>
      <c r="Y124" s="59">
        <v>5</v>
      </c>
      <c r="Z124" s="485" t="s">
        <v>13</v>
      </c>
      <c r="AA124" s="486" t="s">
        <v>20</v>
      </c>
      <c r="AB124" s="487">
        <f t="shared" si="259"/>
        <v>2</v>
      </c>
      <c r="AC124" s="485" t="s">
        <v>33</v>
      </c>
      <c r="AD124" s="488" t="str">
        <f t="shared" ref="AD124" si="356">IFERROR(ROUNDDOWN(ROUND(L122*Q124,0),0)*AB124,"")</f>
        <v/>
      </c>
      <c r="AE124" s="489" t="str">
        <f t="shared" ref="AE124" si="357">IFERROR(ROUNDDOWN(ROUND(L122*(Q124-O124),0),0)*AB124,"")</f>
        <v/>
      </c>
      <c r="AF124" s="490">
        <f t="shared" si="346"/>
        <v>0</v>
      </c>
      <c r="AG124" s="369"/>
      <c r="AH124" s="370"/>
      <c r="AI124" s="371"/>
      <c r="AJ124" s="372"/>
      <c r="AK124" s="373"/>
      <c r="AL124" s="374"/>
      <c r="AM124" s="491" t="str">
        <f t="shared" ref="AM124" si="358">IF(AO122="","",IF(OR(N122="",AND(N124="ベア加算なし",P124="ベア加算",AG124=""),AND(OR(P122="処遇加算Ⅰ",P122="処遇加算Ⅱ"),AH122=""),AND(P122="処遇加算Ⅲ",AI122=""),AND(P122="処遇加算Ⅰ",AJ122=""),AND(OR(P123="特定加算Ⅰ",P123="特定加算Ⅱ"),AK123=""),AND(P123="特定加算Ⅰ",AL123="")),"！記入が必要な欄（緑色、水色、黄色のセル）に空欄があります。空欄を埋めてください。",""))</f>
        <v/>
      </c>
      <c r="AO124" s="492" t="str">
        <f>IF(K122&lt;&gt;"","P列・R列に色付け","")</f>
        <v/>
      </c>
      <c r="AP124" s="493"/>
      <c r="AQ124" s="493"/>
      <c r="AW124" s="494"/>
      <c r="AX124" s="453" t="str">
        <f>G122</f>
        <v/>
      </c>
    </row>
    <row r="125" spans="1:50" ht="32.1" customHeight="1">
      <c r="A125" s="1273">
        <v>38</v>
      </c>
      <c r="B125" s="1210" t="str">
        <f>IF(基本情報入力シート!C91="","",基本情報入力シート!C91)</f>
        <v/>
      </c>
      <c r="C125" s="1210"/>
      <c r="D125" s="1210"/>
      <c r="E125" s="1210"/>
      <c r="F125" s="1210"/>
      <c r="G125" s="1213" t="str">
        <f>IF(基本情報入力シート!M91="","",基本情報入力シート!M91)</f>
        <v/>
      </c>
      <c r="H125" s="1213" t="str">
        <f>IF(基本情報入力シート!R91="","",基本情報入力シート!R91)</f>
        <v/>
      </c>
      <c r="I125" s="1213" t="str">
        <f>IF(基本情報入力シート!W91="","",基本情報入力シート!W91)</f>
        <v/>
      </c>
      <c r="J125" s="1213" t="str">
        <f>IF(基本情報入力シート!X91="","",基本情報入力シート!X91)</f>
        <v/>
      </c>
      <c r="K125" s="1213" t="str">
        <f>IF(基本情報入力シート!Y91="","",基本情報入力シート!Y91)</f>
        <v/>
      </c>
      <c r="L125" s="1216" t="str">
        <f>IF(基本情報入力シート!AB91="","",基本情報入力シート!AB91)</f>
        <v/>
      </c>
      <c r="M125" s="457" t="s">
        <v>132</v>
      </c>
      <c r="N125" s="75"/>
      <c r="O125" s="458" t="str">
        <f>IFERROR(VLOOKUP(K125,【参考】数式用!$A$5:$J$37,MATCH(N125,【参考】数式用!$B$4:$J$4,0)+1,0),"")</f>
        <v/>
      </c>
      <c r="P125" s="75"/>
      <c r="Q125" s="458" t="str">
        <f>IFERROR(VLOOKUP(K125,【参考】数式用!$A$5:$J$37,MATCH(P125,【参考】数式用!$B$4:$J$4,0)+1,0),"")</f>
        <v/>
      </c>
      <c r="R125" s="459" t="s">
        <v>15</v>
      </c>
      <c r="S125" s="460">
        <v>6</v>
      </c>
      <c r="T125" s="126" t="s">
        <v>10</v>
      </c>
      <c r="U125" s="39">
        <v>4</v>
      </c>
      <c r="V125" s="126" t="s">
        <v>38</v>
      </c>
      <c r="W125" s="460">
        <v>6</v>
      </c>
      <c r="X125" s="126" t="s">
        <v>10</v>
      </c>
      <c r="Y125" s="39">
        <v>5</v>
      </c>
      <c r="Z125" s="126" t="s">
        <v>13</v>
      </c>
      <c r="AA125" s="461" t="s">
        <v>20</v>
      </c>
      <c r="AB125" s="462">
        <f t="shared" si="259"/>
        <v>2</v>
      </c>
      <c r="AC125" s="126" t="s">
        <v>33</v>
      </c>
      <c r="AD125" s="463" t="str">
        <f t="shared" ref="AD125" si="359">IFERROR(ROUNDDOWN(ROUND(L125*Q125,0),0)*AB125,"")</f>
        <v/>
      </c>
      <c r="AE125" s="464" t="str">
        <f t="shared" si="272"/>
        <v/>
      </c>
      <c r="AF125" s="465"/>
      <c r="AG125" s="375"/>
      <c r="AH125" s="383"/>
      <c r="AI125" s="380"/>
      <c r="AJ125" s="381"/>
      <c r="AK125" s="361"/>
      <c r="AL125" s="362"/>
      <c r="AM125" s="466" t="str">
        <f t="shared" ref="AM125" si="360">IF(AO125="","",IF(Q125&lt;O125,"！加算の要件上は問題ありませんが、令和６年３月と比較して４・５月に加算率が下がる計画になっています。",""))</f>
        <v/>
      </c>
      <c r="AO125" s="467" t="str">
        <f>IF(K125&lt;&gt;"","P列・R列に色付け","")</f>
        <v/>
      </c>
      <c r="AP125" s="468" t="str">
        <f>IFERROR(VLOOKUP(K125,【参考】数式用!$AH$2:$AI$34,2,FALSE),"")</f>
        <v/>
      </c>
      <c r="AQ125" s="470" t="str">
        <f>P125&amp;P126&amp;P127</f>
        <v/>
      </c>
      <c r="AR125" s="468" t="str">
        <f t="shared" ref="AR125" si="361">IF(AF127&lt;&gt;0,IF(AG127="○","入力済","未入力"),"")</f>
        <v/>
      </c>
      <c r="AS125" s="469" t="str">
        <f>IF(OR(P125="処遇加算Ⅰ",P125="処遇加算Ⅱ"),IF(OR(AH125="○",AH125="令和６年度中に満たす"),"入力済","未入力"),"")</f>
        <v/>
      </c>
      <c r="AT125" s="470" t="str">
        <f>IF(P125="処遇加算Ⅲ",IF(AI125="○","入力済","未入力"),"")</f>
        <v/>
      </c>
      <c r="AU125" s="468" t="str">
        <f>IF(P125="処遇加算Ⅰ",IF(OR(AJ125="○",AJ125="令和６年度中に満たす"),"入力済","未入力"),"")</f>
        <v/>
      </c>
      <c r="AV125" s="468" t="str">
        <f t="shared" ref="AV125" si="362">IF(OR(P126="特定加算Ⅰ",P126="特定加算Ⅱ"),1,"")</f>
        <v/>
      </c>
      <c r="AW125" s="453" t="str">
        <f>IF(P126="特定加算Ⅰ",IF(AL126="","未入力","入力済"),"")</f>
        <v/>
      </c>
      <c r="AX125" s="453" t="str">
        <f>G125</f>
        <v/>
      </c>
    </row>
    <row r="126" spans="1:50" ht="32.1" customHeight="1">
      <c r="A126" s="1274"/>
      <c r="B126" s="1211"/>
      <c r="C126" s="1211"/>
      <c r="D126" s="1211"/>
      <c r="E126" s="1211"/>
      <c r="F126" s="1211"/>
      <c r="G126" s="1214"/>
      <c r="H126" s="1214"/>
      <c r="I126" s="1214"/>
      <c r="J126" s="1214"/>
      <c r="K126" s="1214"/>
      <c r="L126" s="1217"/>
      <c r="M126" s="471" t="s">
        <v>121</v>
      </c>
      <c r="N126" s="76"/>
      <c r="O126" s="472" t="str">
        <f>IFERROR(VLOOKUP(K125,【参考】数式用!$A$5:$J$37,MATCH(N126,【参考】数式用!$B$4:$J$4,0)+1,0),"")</f>
        <v/>
      </c>
      <c r="P126" s="76"/>
      <c r="Q126" s="472" t="str">
        <f>IFERROR(VLOOKUP(K125,【参考】数式用!$A$5:$J$37,MATCH(P126,【参考】数式用!$B$4:$J$4,0)+1,0),"")</f>
        <v/>
      </c>
      <c r="R126" s="97" t="s">
        <v>15</v>
      </c>
      <c r="S126" s="473">
        <v>6</v>
      </c>
      <c r="T126" s="98" t="s">
        <v>10</v>
      </c>
      <c r="U126" s="58">
        <v>4</v>
      </c>
      <c r="V126" s="98" t="s">
        <v>38</v>
      </c>
      <c r="W126" s="473">
        <v>6</v>
      </c>
      <c r="X126" s="98" t="s">
        <v>10</v>
      </c>
      <c r="Y126" s="58">
        <v>5</v>
      </c>
      <c r="Z126" s="98" t="s">
        <v>13</v>
      </c>
      <c r="AA126" s="474" t="s">
        <v>20</v>
      </c>
      <c r="AB126" s="475">
        <f t="shared" si="259"/>
        <v>2</v>
      </c>
      <c r="AC126" s="98" t="s">
        <v>33</v>
      </c>
      <c r="AD126" s="476" t="str">
        <f t="shared" ref="AD126" si="363">IFERROR(ROUNDDOWN(ROUND(L125*Q126,0),0)*AB126,"")</f>
        <v/>
      </c>
      <c r="AE126" s="477" t="str">
        <f t="shared" si="277"/>
        <v/>
      </c>
      <c r="AF126" s="478"/>
      <c r="AG126" s="363"/>
      <c r="AH126" s="364"/>
      <c r="AI126" s="365"/>
      <c r="AJ126" s="366"/>
      <c r="AK126" s="367"/>
      <c r="AL126" s="368"/>
      <c r="AM126" s="479" t="str">
        <f t="shared" ref="AM126" si="364">IF(AO125="","",IF(OR(Y125=4,Y126=4,Y127=4),"！加算の要件上は問題ありませんが、算定期間の終わりが令和６年５月になっていません。区分変更の場合は、「基本情報入力シート」で同じ事業所を２行に分けて記入してください。",""))</f>
        <v/>
      </c>
      <c r="AN126" s="480"/>
      <c r="AO126" s="467" t="str">
        <f>IF(K125&lt;&gt;"","P列・R列に色付け","")</f>
        <v/>
      </c>
      <c r="AX126" s="453" t="str">
        <f>G125</f>
        <v/>
      </c>
    </row>
    <row r="127" spans="1:50" ht="32.1" customHeight="1" thickBot="1">
      <c r="A127" s="1275"/>
      <c r="B127" s="1212"/>
      <c r="C127" s="1212"/>
      <c r="D127" s="1212"/>
      <c r="E127" s="1212"/>
      <c r="F127" s="1212"/>
      <c r="G127" s="1215"/>
      <c r="H127" s="1215"/>
      <c r="I127" s="1215"/>
      <c r="J127" s="1215"/>
      <c r="K127" s="1215"/>
      <c r="L127" s="1218"/>
      <c r="M127" s="481" t="s">
        <v>114</v>
      </c>
      <c r="N127" s="79"/>
      <c r="O127" s="482" t="str">
        <f>IFERROR(VLOOKUP(K125,【参考】数式用!$A$5:$J$37,MATCH(N127,【参考】数式用!$B$4:$J$4,0)+1,0),"")</f>
        <v/>
      </c>
      <c r="P127" s="77"/>
      <c r="Q127" s="482" t="str">
        <f>IFERROR(VLOOKUP(K125,【参考】数式用!$A$5:$J$37,MATCH(P127,【参考】数式用!$B$4:$J$4,0)+1,0),"")</f>
        <v/>
      </c>
      <c r="R127" s="483" t="s">
        <v>15</v>
      </c>
      <c r="S127" s="484">
        <v>6</v>
      </c>
      <c r="T127" s="485" t="s">
        <v>10</v>
      </c>
      <c r="U127" s="59">
        <v>4</v>
      </c>
      <c r="V127" s="485" t="s">
        <v>38</v>
      </c>
      <c r="W127" s="484">
        <v>6</v>
      </c>
      <c r="X127" s="485" t="s">
        <v>10</v>
      </c>
      <c r="Y127" s="59">
        <v>5</v>
      </c>
      <c r="Z127" s="485" t="s">
        <v>13</v>
      </c>
      <c r="AA127" s="486" t="s">
        <v>20</v>
      </c>
      <c r="AB127" s="487">
        <f t="shared" si="259"/>
        <v>2</v>
      </c>
      <c r="AC127" s="485" t="s">
        <v>33</v>
      </c>
      <c r="AD127" s="488" t="str">
        <f t="shared" ref="AD127" si="365">IFERROR(ROUNDDOWN(ROUND(L125*Q127,0),0)*AB127,"")</f>
        <v/>
      </c>
      <c r="AE127" s="489" t="str">
        <f t="shared" si="280"/>
        <v/>
      </c>
      <c r="AF127" s="490">
        <f t="shared" si="346"/>
        <v>0</v>
      </c>
      <c r="AG127" s="369"/>
      <c r="AH127" s="370"/>
      <c r="AI127" s="371"/>
      <c r="AJ127" s="372"/>
      <c r="AK127" s="373"/>
      <c r="AL127" s="374"/>
      <c r="AM127" s="491" t="str">
        <f t="shared" ref="AM127" si="366">IF(AO125="","",IF(OR(N125="",AND(N127="ベア加算なし",P127="ベア加算",AG127=""),AND(OR(P125="処遇加算Ⅰ",P125="処遇加算Ⅱ"),AH125=""),AND(P125="処遇加算Ⅲ",AI125=""),AND(P125="処遇加算Ⅰ",AJ125=""),AND(OR(P126="特定加算Ⅰ",P126="特定加算Ⅱ"),AK126=""),AND(P126="特定加算Ⅰ",AL126="")),"！記入が必要な欄（緑色、水色、黄色のセル）に空欄があります。空欄を埋めてください。",""))</f>
        <v/>
      </c>
      <c r="AO127" s="492" t="str">
        <f>IF(K125&lt;&gt;"","P列・R列に色付け","")</f>
        <v/>
      </c>
      <c r="AP127" s="493"/>
      <c r="AQ127" s="493"/>
      <c r="AW127" s="494"/>
      <c r="AX127" s="453" t="str">
        <f>G125</f>
        <v/>
      </c>
    </row>
    <row r="128" spans="1:50" ht="32.1" customHeight="1">
      <c r="A128" s="1273">
        <v>39</v>
      </c>
      <c r="B128" s="1210" t="str">
        <f>IF(基本情報入力シート!C92="","",基本情報入力シート!C92)</f>
        <v/>
      </c>
      <c r="C128" s="1210"/>
      <c r="D128" s="1210"/>
      <c r="E128" s="1210"/>
      <c r="F128" s="1210"/>
      <c r="G128" s="1213" t="str">
        <f>IF(基本情報入力シート!M92="","",基本情報入力シート!M92)</f>
        <v/>
      </c>
      <c r="H128" s="1213" t="str">
        <f>IF(基本情報入力シート!R92="","",基本情報入力シート!R92)</f>
        <v/>
      </c>
      <c r="I128" s="1213" t="str">
        <f>IF(基本情報入力シート!W92="","",基本情報入力シート!W92)</f>
        <v/>
      </c>
      <c r="J128" s="1213" t="str">
        <f>IF(基本情報入力シート!X92="","",基本情報入力シート!X92)</f>
        <v/>
      </c>
      <c r="K128" s="1213" t="str">
        <f>IF(基本情報入力シート!Y92="","",基本情報入力シート!Y92)</f>
        <v/>
      </c>
      <c r="L128" s="1216" t="str">
        <f>IF(基本情報入力シート!AB92="","",基本情報入力シート!AB92)</f>
        <v/>
      </c>
      <c r="M128" s="457" t="s">
        <v>132</v>
      </c>
      <c r="N128" s="75"/>
      <c r="O128" s="458" t="str">
        <f>IFERROR(VLOOKUP(K128,【参考】数式用!$A$5:$J$37,MATCH(N128,【参考】数式用!$B$4:$J$4,0)+1,0),"")</f>
        <v/>
      </c>
      <c r="P128" s="75"/>
      <c r="Q128" s="458" t="str">
        <f>IFERROR(VLOOKUP(K128,【参考】数式用!$A$5:$J$37,MATCH(P128,【参考】数式用!$B$4:$J$4,0)+1,0),"")</f>
        <v/>
      </c>
      <c r="R128" s="459" t="s">
        <v>15</v>
      </c>
      <c r="S128" s="460">
        <v>6</v>
      </c>
      <c r="T128" s="126" t="s">
        <v>10</v>
      </c>
      <c r="U128" s="39">
        <v>4</v>
      </c>
      <c r="V128" s="126" t="s">
        <v>38</v>
      </c>
      <c r="W128" s="460">
        <v>6</v>
      </c>
      <c r="X128" s="126" t="s">
        <v>10</v>
      </c>
      <c r="Y128" s="39">
        <v>5</v>
      </c>
      <c r="Z128" s="126" t="s">
        <v>13</v>
      </c>
      <c r="AA128" s="461" t="s">
        <v>20</v>
      </c>
      <c r="AB128" s="462">
        <f t="shared" si="259"/>
        <v>2</v>
      </c>
      <c r="AC128" s="126" t="s">
        <v>33</v>
      </c>
      <c r="AD128" s="463" t="str">
        <f t="shared" ref="AD128" si="367">IFERROR(ROUNDDOWN(ROUND(L128*Q128,0),0)*AB128,"")</f>
        <v/>
      </c>
      <c r="AE128" s="464" t="str">
        <f t="shared" si="283"/>
        <v/>
      </c>
      <c r="AF128" s="465"/>
      <c r="AG128" s="375"/>
      <c r="AH128" s="383"/>
      <c r="AI128" s="380"/>
      <c r="AJ128" s="381"/>
      <c r="AK128" s="361"/>
      <c r="AL128" s="362"/>
      <c r="AM128" s="466" t="str">
        <f t="shared" ref="AM128" si="368">IF(AO128="","",IF(Q128&lt;O128,"！加算の要件上は問題ありませんが、令和６年３月と比較して４・５月に加算率が下がる計画になっています。",""))</f>
        <v/>
      </c>
      <c r="AO128" s="467" t="str">
        <f>IF(K128&lt;&gt;"","P列・R列に色付け","")</f>
        <v/>
      </c>
      <c r="AP128" s="468" t="str">
        <f>IFERROR(VLOOKUP(K128,【参考】数式用!$AH$2:$AI$34,2,FALSE),"")</f>
        <v/>
      </c>
      <c r="AQ128" s="470" t="str">
        <f>P128&amp;P129&amp;P130</f>
        <v/>
      </c>
      <c r="AR128" s="468" t="str">
        <f t="shared" ref="AR128" si="369">IF(AF130&lt;&gt;0,IF(AG130="○","入力済","未入力"),"")</f>
        <v/>
      </c>
      <c r="AS128" s="469" t="str">
        <f>IF(OR(P128="処遇加算Ⅰ",P128="処遇加算Ⅱ"),IF(OR(AH128="○",AH128="令和６年度中に満たす"),"入力済","未入力"),"")</f>
        <v/>
      </c>
      <c r="AT128" s="470" t="str">
        <f>IF(P128="処遇加算Ⅲ",IF(AI128="○","入力済","未入力"),"")</f>
        <v/>
      </c>
      <c r="AU128" s="468" t="str">
        <f>IF(P128="処遇加算Ⅰ",IF(OR(AJ128="○",AJ128="令和６年度中に満たす"),"入力済","未入力"),"")</f>
        <v/>
      </c>
      <c r="AV128" s="468" t="str">
        <f t="shared" ref="AV128" si="370">IF(OR(P129="特定加算Ⅰ",P129="特定加算Ⅱ"),1,"")</f>
        <v/>
      </c>
      <c r="AW128" s="453" t="str">
        <f>IF(P129="特定加算Ⅰ",IF(AL129="","未入力","入力済"),"")</f>
        <v/>
      </c>
      <c r="AX128" s="453" t="str">
        <f>G128</f>
        <v/>
      </c>
    </row>
    <row r="129" spans="1:50" ht="32.1" customHeight="1">
      <c r="A129" s="1274"/>
      <c r="B129" s="1211"/>
      <c r="C129" s="1211"/>
      <c r="D129" s="1211"/>
      <c r="E129" s="1211"/>
      <c r="F129" s="1211"/>
      <c r="G129" s="1214"/>
      <c r="H129" s="1214"/>
      <c r="I129" s="1214"/>
      <c r="J129" s="1214"/>
      <c r="K129" s="1214"/>
      <c r="L129" s="1217"/>
      <c r="M129" s="471" t="s">
        <v>121</v>
      </c>
      <c r="N129" s="76"/>
      <c r="O129" s="472" t="str">
        <f>IFERROR(VLOOKUP(K128,【参考】数式用!$A$5:$J$37,MATCH(N129,【参考】数式用!$B$4:$J$4,0)+1,0),"")</f>
        <v/>
      </c>
      <c r="P129" s="76"/>
      <c r="Q129" s="472" t="str">
        <f>IFERROR(VLOOKUP(K128,【参考】数式用!$A$5:$J$37,MATCH(P129,【参考】数式用!$B$4:$J$4,0)+1,0),"")</f>
        <v/>
      </c>
      <c r="R129" s="97" t="s">
        <v>15</v>
      </c>
      <c r="S129" s="473">
        <v>6</v>
      </c>
      <c r="T129" s="98" t="s">
        <v>10</v>
      </c>
      <c r="U129" s="58">
        <v>4</v>
      </c>
      <c r="V129" s="98" t="s">
        <v>38</v>
      </c>
      <c r="W129" s="473">
        <v>6</v>
      </c>
      <c r="X129" s="98" t="s">
        <v>10</v>
      </c>
      <c r="Y129" s="58">
        <v>5</v>
      </c>
      <c r="Z129" s="98" t="s">
        <v>13</v>
      </c>
      <c r="AA129" s="474" t="s">
        <v>20</v>
      </c>
      <c r="AB129" s="475">
        <f t="shared" si="259"/>
        <v>2</v>
      </c>
      <c r="AC129" s="98" t="s">
        <v>33</v>
      </c>
      <c r="AD129" s="476" t="str">
        <f t="shared" ref="AD129" si="371">IFERROR(ROUNDDOWN(ROUND(L128*Q129,0),0)*AB129,"")</f>
        <v/>
      </c>
      <c r="AE129" s="477" t="str">
        <f t="shared" si="288"/>
        <v/>
      </c>
      <c r="AF129" s="478"/>
      <c r="AG129" s="363"/>
      <c r="AH129" s="364"/>
      <c r="AI129" s="365"/>
      <c r="AJ129" s="366"/>
      <c r="AK129" s="367"/>
      <c r="AL129" s="368"/>
      <c r="AM129" s="479" t="str">
        <f t="shared" ref="AM129" si="372">IF(AO128="","",IF(OR(Y128=4,Y129=4,Y130=4),"！加算の要件上は問題ありませんが、算定期間の終わりが令和６年５月になっていません。区分変更の場合は、「基本情報入力シート」で同じ事業所を２行に分けて記入してください。",""))</f>
        <v/>
      </c>
      <c r="AN129" s="480"/>
      <c r="AO129" s="467" t="str">
        <f>IF(K128&lt;&gt;"","P列・R列に色付け","")</f>
        <v/>
      </c>
      <c r="AX129" s="453" t="str">
        <f>G128</f>
        <v/>
      </c>
    </row>
    <row r="130" spans="1:50" ht="32.1" customHeight="1" thickBot="1">
      <c r="A130" s="1275"/>
      <c r="B130" s="1212"/>
      <c r="C130" s="1212"/>
      <c r="D130" s="1212"/>
      <c r="E130" s="1212"/>
      <c r="F130" s="1212"/>
      <c r="G130" s="1215"/>
      <c r="H130" s="1215"/>
      <c r="I130" s="1215"/>
      <c r="J130" s="1215"/>
      <c r="K130" s="1215"/>
      <c r="L130" s="1218"/>
      <c r="M130" s="481" t="s">
        <v>114</v>
      </c>
      <c r="N130" s="79"/>
      <c r="O130" s="482" t="str">
        <f>IFERROR(VLOOKUP(K128,【参考】数式用!$A$5:$J$37,MATCH(N130,【参考】数式用!$B$4:$J$4,0)+1,0),"")</f>
        <v/>
      </c>
      <c r="P130" s="77"/>
      <c r="Q130" s="482" t="str">
        <f>IFERROR(VLOOKUP(K128,【参考】数式用!$A$5:$J$37,MATCH(P130,【参考】数式用!$B$4:$J$4,0)+1,0),"")</f>
        <v/>
      </c>
      <c r="R130" s="483" t="s">
        <v>15</v>
      </c>
      <c r="S130" s="484">
        <v>6</v>
      </c>
      <c r="T130" s="485" t="s">
        <v>10</v>
      </c>
      <c r="U130" s="59">
        <v>4</v>
      </c>
      <c r="V130" s="485" t="s">
        <v>38</v>
      </c>
      <c r="W130" s="484">
        <v>6</v>
      </c>
      <c r="X130" s="485" t="s">
        <v>10</v>
      </c>
      <c r="Y130" s="59">
        <v>5</v>
      </c>
      <c r="Z130" s="485" t="s">
        <v>13</v>
      </c>
      <c r="AA130" s="486" t="s">
        <v>20</v>
      </c>
      <c r="AB130" s="487">
        <f t="shared" si="259"/>
        <v>2</v>
      </c>
      <c r="AC130" s="485" t="s">
        <v>33</v>
      </c>
      <c r="AD130" s="488" t="str">
        <f t="shared" ref="AD130" si="373">IFERROR(ROUNDDOWN(ROUND(L128*Q130,0),0)*AB130,"")</f>
        <v/>
      </c>
      <c r="AE130" s="489" t="str">
        <f t="shared" si="291"/>
        <v/>
      </c>
      <c r="AF130" s="490">
        <f t="shared" si="346"/>
        <v>0</v>
      </c>
      <c r="AG130" s="369"/>
      <c r="AH130" s="370"/>
      <c r="AI130" s="371"/>
      <c r="AJ130" s="372"/>
      <c r="AK130" s="373"/>
      <c r="AL130" s="374"/>
      <c r="AM130" s="491" t="str">
        <f t="shared" ref="AM130" si="374">IF(AO128="","",IF(OR(N128="",AND(N130="ベア加算なし",P130="ベア加算",AG130=""),AND(OR(P128="処遇加算Ⅰ",P128="処遇加算Ⅱ"),AH128=""),AND(P128="処遇加算Ⅲ",AI128=""),AND(P128="処遇加算Ⅰ",AJ128=""),AND(OR(P129="特定加算Ⅰ",P129="特定加算Ⅱ"),AK129=""),AND(P129="特定加算Ⅰ",AL129="")),"！記入が必要な欄（緑色、水色、黄色のセル）に空欄があります。空欄を埋めてください。",""))</f>
        <v/>
      </c>
      <c r="AO130" s="492" t="str">
        <f>IF(K128&lt;&gt;"","P列・R列に色付け","")</f>
        <v/>
      </c>
      <c r="AP130" s="493"/>
      <c r="AQ130" s="493"/>
      <c r="AW130" s="494"/>
      <c r="AX130" s="453" t="str">
        <f>G128</f>
        <v/>
      </c>
    </row>
    <row r="131" spans="1:50" ht="32.1" customHeight="1">
      <c r="A131" s="1273">
        <v>40</v>
      </c>
      <c r="B131" s="1210" t="str">
        <f>IF(基本情報入力シート!C93="","",基本情報入力シート!C93)</f>
        <v/>
      </c>
      <c r="C131" s="1210"/>
      <c r="D131" s="1210"/>
      <c r="E131" s="1210"/>
      <c r="F131" s="1210"/>
      <c r="G131" s="1213" t="str">
        <f>IF(基本情報入力シート!M93="","",基本情報入力シート!M93)</f>
        <v/>
      </c>
      <c r="H131" s="1213" t="str">
        <f>IF(基本情報入力シート!R93="","",基本情報入力シート!R93)</f>
        <v/>
      </c>
      <c r="I131" s="1213" t="str">
        <f>IF(基本情報入力シート!W93="","",基本情報入力シート!W93)</f>
        <v/>
      </c>
      <c r="J131" s="1213" t="str">
        <f>IF(基本情報入力シート!X93="","",基本情報入力シート!X93)</f>
        <v/>
      </c>
      <c r="K131" s="1213" t="str">
        <f>IF(基本情報入力シート!Y93="","",基本情報入力シート!Y93)</f>
        <v/>
      </c>
      <c r="L131" s="1216" t="str">
        <f>IF(基本情報入力シート!AB93="","",基本情報入力シート!AB93)</f>
        <v/>
      </c>
      <c r="M131" s="457" t="s">
        <v>132</v>
      </c>
      <c r="N131" s="75"/>
      <c r="O131" s="458" t="str">
        <f>IFERROR(VLOOKUP(K131,【参考】数式用!$A$5:$J$37,MATCH(N131,【参考】数式用!$B$4:$J$4,0)+1,0),"")</f>
        <v/>
      </c>
      <c r="P131" s="75"/>
      <c r="Q131" s="458" t="str">
        <f>IFERROR(VLOOKUP(K131,【参考】数式用!$A$5:$J$37,MATCH(P131,【参考】数式用!$B$4:$J$4,0)+1,0),"")</f>
        <v/>
      </c>
      <c r="R131" s="459" t="s">
        <v>15</v>
      </c>
      <c r="S131" s="460">
        <v>6</v>
      </c>
      <c r="T131" s="126" t="s">
        <v>10</v>
      </c>
      <c r="U131" s="39">
        <v>4</v>
      </c>
      <c r="V131" s="126" t="s">
        <v>38</v>
      </c>
      <c r="W131" s="460">
        <v>6</v>
      </c>
      <c r="X131" s="126" t="s">
        <v>10</v>
      </c>
      <c r="Y131" s="39">
        <v>5</v>
      </c>
      <c r="Z131" s="126" t="s">
        <v>13</v>
      </c>
      <c r="AA131" s="461" t="s">
        <v>20</v>
      </c>
      <c r="AB131" s="462">
        <f t="shared" si="259"/>
        <v>2</v>
      </c>
      <c r="AC131" s="126" t="s">
        <v>33</v>
      </c>
      <c r="AD131" s="463" t="str">
        <f t="shared" ref="AD131" si="375">IFERROR(ROUNDDOWN(ROUND(L131*Q131,0),0)*AB131,"")</f>
        <v/>
      </c>
      <c r="AE131" s="464" t="str">
        <f t="shared" ref="AE131" si="376">IFERROR(ROUNDDOWN(ROUND(L131*(Q131-O131),0),0)*AB131,"")</f>
        <v/>
      </c>
      <c r="AF131" s="465"/>
      <c r="AG131" s="375"/>
      <c r="AH131" s="383"/>
      <c r="AI131" s="380"/>
      <c r="AJ131" s="381"/>
      <c r="AK131" s="361"/>
      <c r="AL131" s="362"/>
      <c r="AM131" s="466" t="str">
        <f t="shared" ref="AM131" si="377">IF(AO131="","",IF(Q131&lt;O131,"！加算の要件上は問題ありませんが、令和６年３月と比較して４・５月に加算率が下がる計画になっています。",""))</f>
        <v/>
      </c>
      <c r="AO131" s="467" t="str">
        <f>IF(K131&lt;&gt;"","P列・R列に色付け","")</f>
        <v/>
      </c>
      <c r="AP131" s="468" t="str">
        <f>IFERROR(VLOOKUP(K131,【参考】数式用!$AH$2:$AI$34,2,FALSE),"")</f>
        <v/>
      </c>
      <c r="AQ131" s="470" t="str">
        <f>P131&amp;P132&amp;P133</f>
        <v/>
      </c>
      <c r="AR131" s="468" t="str">
        <f t="shared" ref="AR131" si="378">IF(AF133&lt;&gt;0,IF(AG133="○","入力済","未入力"),"")</f>
        <v/>
      </c>
      <c r="AS131" s="469" t="str">
        <f>IF(OR(P131="処遇加算Ⅰ",P131="処遇加算Ⅱ"),IF(OR(AH131="○",AH131="令和６年度中に満たす"),"入力済","未入力"),"")</f>
        <v/>
      </c>
      <c r="AT131" s="470" t="str">
        <f>IF(P131="処遇加算Ⅲ",IF(AI131="○","入力済","未入力"),"")</f>
        <v/>
      </c>
      <c r="AU131" s="468" t="str">
        <f>IF(P131="処遇加算Ⅰ",IF(OR(AJ131="○",AJ131="令和６年度中に満たす"),"入力済","未入力"),"")</f>
        <v/>
      </c>
      <c r="AV131" s="468" t="str">
        <f t="shared" ref="AV131" si="379">IF(OR(P132="特定加算Ⅰ",P132="特定加算Ⅱ"),1,"")</f>
        <v/>
      </c>
      <c r="AW131" s="453" t="str">
        <f>IF(P132="特定加算Ⅰ",IF(AL132="","未入力","入力済"),"")</f>
        <v/>
      </c>
      <c r="AX131" s="453" t="str">
        <f>G131</f>
        <v/>
      </c>
    </row>
    <row r="132" spans="1:50" ht="32.1" customHeight="1">
      <c r="A132" s="1274"/>
      <c r="B132" s="1211"/>
      <c r="C132" s="1211"/>
      <c r="D132" s="1211"/>
      <c r="E132" s="1211"/>
      <c r="F132" s="1211"/>
      <c r="G132" s="1214"/>
      <c r="H132" s="1214"/>
      <c r="I132" s="1214"/>
      <c r="J132" s="1214"/>
      <c r="K132" s="1214"/>
      <c r="L132" s="1217"/>
      <c r="M132" s="471" t="s">
        <v>121</v>
      </c>
      <c r="N132" s="76"/>
      <c r="O132" s="472" t="str">
        <f>IFERROR(VLOOKUP(K131,【参考】数式用!$A$5:$J$37,MATCH(N132,【参考】数式用!$B$4:$J$4,0)+1,0),"")</f>
        <v/>
      </c>
      <c r="P132" s="76"/>
      <c r="Q132" s="472" t="str">
        <f>IFERROR(VLOOKUP(K131,【参考】数式用!$A$5:$J$37,MATCH(P132,【参考】数式用!$B$4:$J$4,0)+1,0),"")</f>
        <v/>
      </c>
      <c r="R132" s="97" t="s">
        <v>15</v>
      </c>
      <c r="S132" s="473">
        <v>6</v>
      </c>
      <c r="T132" s="98" t="s">
        <v>10</v>
      </c>
      <c r="U132" s="58">
        <v>4</v>
      </c>
      <c r="V132" s="98" t="s">
        <v>38</v>
      </c>
      <c r="W132" s="473">
        <v>6</v>
      </c>
      <c r="X132" s="98" t="s">
        <v>10</v>
      </c>
      <c r="Y132" s="58">
        <v>5</v>
      </c>
      <c r="Z132" s="98" t="s">
        <v>13</v>
      </c>
      <c r="AA132" s="474" t="s">
        <v>20</v>
      </c>
      <c r="AB132" s="475">
        <f t="shared" si="259"/>
        <v>2</v>
      </c>
      <c r="AC132" s="98" t="s">
        <v>33</v>
      </c>
      <c r="AD132" s="476" t="str">
        <f t="shared" ref="AD132" si="380">IFERROR(ROUNDDOWN(ROUND(L131*Q132,0),0)*AB132,"")</f>
        <v/>
      </c>
      <c r="AE132" s="477" t="str">
        <f t="shared" ref="AE132" si="381">IFERROR(ROUNDDOWN(ROUND(L131*(Q132-O132),0),0)*AB132,"")</f>
        <v/>
      </c>
      <c r="AF132" s="478"/>
      <c r="AG132" s="363"/>
      <c r="AH132" s="364"/>
      <c r="AI132" s="365"/>
      <c r="AJ132" s="366"/>
      <c r="AK132" s="367"/>
      <c r="AL132" s="368"/>
      <c r="AM132" s="479" t="str">
        <f t="shared" ref="AM132" si="382">IF(AO131="","",IF(OR(Y131=4,Y132=4,Y133=4),"！加算の要件上は問題ありませんが、算定期間の終わりが令和６年５月になっていません。区分変更の場合は、「基本情報入力シート」で同じ事業所を２行に分けて記入してください。",""))</f>
        <v/>
      </c>
      <c r="AN132" s="480"/>
      <c r="AO132" s="467" t="str">
        <f>IF(K131&lt;&gt;"","P列・R列に色付け","")</f>
        <v/>
      </c>
      <c r="AX132" s="453" t="str">
        <f>G131</f>
        <v/>
      </c>
    </row>
    <row r="133" spans="1:50" ht="32.1" customHeight="1" thickBot="1">
      <c r="A133" s="1275"/>
      <c r="B133" s="1212"/>
      <c r="C133" s="1212"/>
      <c r="D133" s="1212"/>
      <c r="E133" s="1212"/>
      <c r="F133" s="1212"/>
      <c r="G133" s="1215"/>
      <c r="H133" s="1215"/>
      <c r="I133" s="1215"/>
      <c r="J133" s="1215"/>
      <c r="K133" s="1215"/>
      <c r="L133" s="1218"/>
      <c r="M133" s="481" t="s">
        <v>114</v>
      </c>
      <c r="N133" s="79"/>
      <c r="O133" s="482" t="str">
        <f>IFERROR(VLOOKUP(K131,【参考】数式用!$A$5:$J$37,MATCH(N133,【参考】数式用!$B$4:$J$4,0)+1,0),"")</f>
        <v/>
      </c>
      <c r="P133" s="77"/>
      <c r="Q133" s="482" t="str">
        <f>IFERROR(VLOOKUP(K131,【参考】数式用!$A$5:$J$37,MATCH(P133,【参考】数式用!$B$4:$J$4,0)+1,0),"")</f>
        <v/>
      </c>
      <c r="R133" s="483" t="s">
        <v>15</v>
      </c>
      <c r="S133" s="484">
        <v>6</v>
      </c>
      <c r="T133" s="485" t="s">
        <v>10</v>
      </c>
      <c r="U133" s="59">
        <v>4</v>
      </c>
      <c r="V133" s="485" t="s">
        <v>38</v>
      </c>
      <c r="W133" s="484">
        <v>6</v>
      </c>
      <c r="X133" s="485" t="s">
        <v>10</v>
      </c>
      <c r="Y133" s="59">
        <v>5</v>
      </c>
      <c r="Z133" s="485" t="s">
        <v>13</v>
      </c>
      <c r="AA133" s="486" t="s">
        <v>20</v>
      </c>
      <c r="AB133" s="487">
        <f t="shared" si="259"/>
        <v>2</v>
      </c>
      <c r="AC133" s="485" t="s">
        <v>33</v>
      </c>
      <c r="AD133" s="488" t="str">
        <f t="shared" ref="AD133" si="383">IFERROR(ROUNDDOWN(ROUND(L131*Q133,0),0)*AB133,"")</f>
        <v/>
      </c>
      <c r="AE133" s="489" t="str">
        <f t="shared" ref="AE133" si="384">IFERROR(ROUNDDOWN(ROUND(L131*(Q133-O133),0),0)*AB133,"")</f>
        <v/>
      </c>
      <c r="AF133" s="490">
        <f t="shared" si="346"/>
        <v>0</v>
      </c>
      <c r="AG133" s="369"/>
      <c r="AH133" s="370"/>
      <c r="AI133" s="371"/>
      <c r="AJ133" s="372"/>
      <c r="AK133" s="373"/>
      <c r="AL133" s="374"/>
      <c r="AM133" s="491" t="str">
        <f t="shared" ref="AM133" si="385">IF(AO131="","",IF(OR(N131="",AND(N133="ベア加算なし",P133="ベア加算",AG133=""),AND(OR(P131="処遇加算Ⅰ",P131="処遇加算Ⅱ"),AH131=""),AND(P131="処遇加算Ⅲ",AI131=""),AND(P131="処遇加算Ⅰ",AJ131=""),AND(OR(P132="特定加算Ⅰ",P132="特定加算Ⅱ"),AK132=""),AND(P132="特定加算Ⅰ",AL132="")),"！記入が必要な欄（緑色、水色、黄色のセル）に空欄があります。空欄を埋めてください。",""))</f>
        <v/>
      </c>
      <c r="AO133" s="492" t="str">
        <f>IF(K131&lt;&gt;"","P列・R列に色付け","")</f>
        <v/>
      </c>
      <c r="AP133" s="493"/>
      <c r="AQ133" s="493"/>
      <c r="AW133" s="494"/>
      <c r="AX133" s="453" t="str">
        <f>G131</f>
        <v/>
      </c>
    </row>
    <row r="134" spans="1:50" ht="32.1" customHeight="1">
      <c r="A134" s="1273">
        <v>41</v>
      </c>
      <c r="B134" s="1210" t="str">
        <f>IF(基本情報入力シート!C94="","",基本情報入力シート!C94)</f>
        <v/>
      </c>
      <c r="C134" s="1210"/>
      <c r="D134" s="1210"/>
      <c r="E134" s="1210"/>
      <c r="F134" s="1210"/>
      <c r="G134" s="1213" t="str">
        <f>IF(基本情報入力シート!M94="","",基本情報入力シート!M94)</f>
        <v/>
      </c>
      <c r="H134" s="1213" t="str">
        <f>IF(基本情報入力シート!R94="","",基本情報入力シート!R94)</f>
        <v/>
      </c>
      <c r="I134" s="1213" t="str">
        <f>IF(基本情報入力シート!W94="","",基本情報入力シート!W94)</f>
        <v/>
      </c>
      <c r="J134" s="1213" t="str">
        <f>IF(基本情報入力シート!X94="","",基本情報入力シート!X94)</f>
        <v/>
      </c>
      <c r="K134" s="1213" t="str">
        <f>IF(基本情報入力シート!Y94="","",基本情報入力シート!Y94)</f>
        <v/>
      </c>
      <c r="L134" s="1216" t="str">
        <f>IF(基本情報入力シート!AB94="","",基本情報入力シート!AB94)</f>
        <v/>
      </c>
      <c r="M134" s="457" t="s">
        <v>132</v>
      </c>
      <c r="N134" s="75"/>
      <c r="O134" s="458" t="str">
        <f>IFERROR(VLOOKUP(K134,【参考】数式用!$A$5:$J$37,MATCH(N134,【参考】数式用!$B$4:$J$4,0)+1,0),"")</f>
        <v/>
      </c>
      <c r="P134" s="75"/>
      <c r="Q134" s="458" t="str">
        <f>IFERROR(VLOOKUP(K134,【参考】数式用!$A$5:$J$37,MATCH(P134,【参考】数式用!$B$4:$J$4,0)+1,0),"")</f>
        <v/>
      </c>
      <c r="R134" s="459" t="s">
        <v>15</v>
      </c>
      <c r="S134" s="460">
        <v>6</v>
      </c>
      <c r="T134" s="126" t="s">
        <v>10</v>
      </c>
      <c r="U134" s="39">
        <v>4</v>
      </c>
      <c r="V134" s="126" t="s">
        <v>38</v>
      </c>
      <c r="W134" s="460">
        <v>6</v>
      </c>
      <c r="X134" s="126" t="s">
        <v>10</v>
      </c>
      <c r="Y134" s="39">
        <v>5</v>
      </c>
      <c r="Z134" s="126" t="s">
        <v>13</v>
      </c>
      <c r="AA134" s="461" t="s">
        <v>20</v>
      </c>
      <c r="AB134" s="462">
        <f t="shared" si="259"/>
        <v>2</v>
      </c>
      <c r="AC134" s="126" t="s">
        <v>33</v>
      </c>
      <c r="AD134" s="463" t="str">
        <f t="shared" ref="AD134" si="386">IFERROR(ROUNDDOWN(ROUND(L134*Q134,0),0)*AB134,"")</f>
        <v/>
      </c>
      <c r="AE134" s="464" t="str">
        <f>IFERROR(ROUNDDOWN(ROUND(L134*(Q134-O134),0),0)*AB134,"")</f>
        <v/>
      </c>
      <c r="AF134" s="465"/>
      <c r="AG134" s="375"/>
      <c r="AH134" s="383"/>
      <c r="AI134" s="380"/>
      <c r="AJ134" s="381"/>
      <c r="AK134" s="361"/>
      <c r="AL134" s="362"/>
      <c r="AM134" s="466" t="str">
        <f t="shared" ref="AM134" si="387">IF(AO134="","",IF(Q134&lt;O134,"！加算の要件上は問題ありませんが、令和６年３月と比較して４・５月に加算率が下がる計画になっています。",""))</f>
        <v/>
      </c>
      <c r="AO134" s="467" t="str">
        <f>IF(K134&lt;&gt;"","P列・R列に色付け","")</f>
        <v/>
      </c>
      <c r="AP134" s="468" t="str">
        <f>IFERROR(VLOOKUP(K134,【参考】数式用!$AH$2:$AI$34,2,FALSE),"")</f>
        <v/>
      </c>
      <c r="AQ134" s="470" t="str">
        <f>P134&amp;P135&amp;P136</f>
        <v/>
      </c>
      <c r="AR134" s="468" t="str">
        <f t="shared" ref="AR134" si="388">IF(AF136&lt;&gt;0,IF(AG136="○","入力済","未入力"),"")</f>
        <v/>
      </c>
      <c r="AS134" s="469" t="str">
        <f>IF(OR(P134="処遇加算Ⅰ",P134="処遇加算Ⅱ"),IF(OR(AH134="○",AH134="令和６年度中に満たす"),"入力済","未入力"),"")</f>
        <v/>
      </c>
      <c r="AT134" s="470" t="str">
        <f>IF(P134="処遇加算Ⅲ",IF(AI134="○","入力済","未入力"),"")</f>
        <v/>
      </c>
      <c r="AU134" s="468" t="str">
        <f>IF(P134="処遇加算Ⅰ",IF(OR(AJ134="○",AJ134="令和６年度中に満たす"),"入力済","未入力"),"")</f>
        <v/>
      </c>
      <c r="AV134" s="468" t="str">
        <f t="shared" ref="AV134" si="389">IF(OR(P135="特定加算Ⅰ",P135="特定加算Ⅱ"),1,"")</f>
        <v/>
      </c>
      <c r="AW134" s="453" t="str">
        <f>IF(P135="特定加算Ⅰ",IF(AL135="","未入力","入力済"),"")</f>
        <v/>
      </c>
      <c r="AX134" s="453" t="str">
        <f>G134</f>
        <v/>
      </c>
    </row>
    <row r="135" spans="1:50" ht="32.1" customHeight="1">
      <c r="A135" s="1274"/>
      <c r="B135" s="1211"/>
      <c r="C135" s="1211"/>
      <c r="D135" s="1211"/>
      <c r="E135" s="1211"/>
      <c r="F135" s="1211"/>
      <c r="G135" s="1214"/>
      <c r="H135" s="1214"/>
      <c r="I135" s="1214"/>
      <c r="J135" s="1214"/>
      <c r="K135" s="1214"/>
      <c r="L135" s="1217"/>
      <c r="M135" s="471" t="s">
        <v>121</v>
      </c>
      <c r="N135" s="76"/>
      <c r="O135" s="472" t="str">
        <f>IFERROR(VLOOKUP(K134,【参考】数式用!$A$5:$J$37,MATCH(N135,【参考】数式用!$B$4:$J$4,0)+1,0),"")</f>
        <v/>
      </c>
      <c r="P135" s="76"/>
      <c r="Q135" s="472" t="str">
        <f>IFERROR(VLOOKUP(K134,【参考】数式用!$A$5:$J$37,MATCH(P135,【参考】数式用!$B$4:$J$4,0)+1,0),"")</f>
        <v/>
      </c>
      <c r="R135" s="97" t="s">
        <v>15</v>
      </c>
      <c r="S135" s="473">
        <v>6</v>
      </c>
      <c r="T135" s="98" t="s">
        <v>10</v>
      </c>
      <c r="U135" s="58">
        <v>4</v>
      </c>
      <c r="V135" s="98" t="s">
        <v>38</v>
      </c>
      <c r="W135" s="473">
        <v>6</v>
      </c>
      <c r="X135" s="98" t="s">
        <v>10</v>
      </c>
      <c r="Y135" s="58">
        <v>5</v>
      </c>
      <c r="Z135" s="98" t="s">
        <v>13</v>
      </c>
      <c r="AA135" s="474" t="s">
        <v>20</v>
      </c>
      <c r="AB135" s="475">
        <f t="shared" si="259"/>
        <v>2</v>
      </c>
      <c r="AC135" s="98" t="s">
        <v>33</v>
      </c>
      <c r="AD135" s="476" t="str">
        <f t="shared" ref="AD135" si="390">IFERROR(ROUNDDOWN(ROUND(L134*Q135,0),0)*AB135,"")</f>
        <v/>
      </c>
      <c r="AE135" s="477" t="str">
        <f t="shared" si="277"/>
        <v/>
      </c>
      <c r="AF135" s="478"/>
      <c r="AG135" s="363"/>
      <c r="AH135" s="364"/>
      <c r="AI135" s="365"/>
      <c r="AJ135" s="366"/>
      <c r="AK135" s="367"/>
      <c r="AL135" s="368"/>
      <c r="AM135" s="479" t="str">
        <f t="shared" ref="AM135" si="391">IF(AO134="","",IF(OR(Y134=4,Y135=4,Y136=4),"！加算の要件上は問題ありませんが、算定期間の終わりが令和６年５月になっていません。区分変更の場合は、「基本情報入力シート」で同じ事業所を２行に分けて記入してください。",""))</f>
        <v/>
      </c>
      <c r="AN135" s="480"/>
      <c r="AO135" s="467" t="str">
        <f>IF(K134&lt;&gt;"","P列・R列に色付け","")</f>
        <v/>
      </c>
      <c r="AX135" s="453" t="str">
        <f>G134</f>
        <v/>
      </c>
    </row>
    <row r="136" spans="1:50" ht="32.1" customHeight="1" thickBot="1">
      <c r="A136" s="1275"/>
      <c r="B136" s="1212"/>
      <c r="C136" s="1212"/>
      <c r="D136" s="1212"/>
      <c r="E136" s="1212"/>
      <c r="F136" s="1212"/>
      <c r="G136" s="1215"/>
      <c r="H136" s="1215"/>
      <c r="I136" s="1215"/>
      <c r="J136" s="1215"/>
      <c r="K136" s="1215"/>
      <c r="L136" s="1218"/>
      <c r="M136" s="481" t="s">
        <v>114</v>
      </c>
      <c r="N136" s="79"/>
      <c r="O136" s="482" t="str">
        <f>IFERROR(VLOOKUP(K134,【参考】数式用!$A$5:$J$37,MATCH(N136,【参考】数式用!$B$4:$J$4,0)+1,0),"")</f>
        <v/>
      </c>
      <c r="P136" s="77"/>
      <c r="Q136" s="482" t="str">
        <f>IFERROR(VLOOKUP(K134,【参考】数式用!$A$5:$J$37,MATCH(P136,【参考】数式用!$B$4:$J$4,0)+1,0),"")</f>
        <v/>
      </c>
      <c r="R136" s="483" t="s">
        <v>15</v>
      </c>
      <c r="S136" s="484">
        <v>6</v>
      </c>
      <c r="T136" s="485" t="s">
        <v>10</v>
      </c>
      <c r="U136" s="59">
        <v>4</v>
      </c>
      <c r="V136" s="485" t="s">
        <v>38</v>
      </c>
      <c r="W136" s="484">
        <v>6</v>
      </c>
      <c r="X136" s="485" t="s">
        <v>10</v>
      </c>
      <c r="Y136" s="59">
        <v>5</v>
      </c>
      <c r="Z136" s="485" t="s">
        <v>13</v>
      </c>
      <c r="AA136" s="486" t="s">
        <v>20</v>
      </c>
      <c r="AB136" s="487">
        <f t="shared" si="259"/>
        <v>2</v>
      </c>
      <c r="AC136" s="485" t="s">
        <v>33</v>
      </c>
      <c r="AD136" s="488" t="str">
        <f t="shared" ref="AD136" si="392">IFERROR(ROUNDDOWN(ROUND(L134*Q136,0),0)*AB136,"")</f>
        <v/>
      </c>
      <c r="AE136" s="489" t="str">
        <f t="shared" si="280"/>
        <v/>
      </c>
      <c r="AF136" s="490">
        <f t="shared" si="346"/>
        <v>0</v>
      </c>
      <c r="AG136" s="369"/>
      <c r="AH136" s="370"/>
      <c r="AI136" s="371"/>
      <c r="AJ136" s="372"/>
      <c r="AK136" s="373"/>
      <c r="AL136" s="374"/>
      <c r="AM136" s="491" t="str">
        <f t="shared" ref="AM136" si="393">IF(AO134="","",IF(OR(N134="",AND(N136="ベア加算なし",P136="ベア加算",AG136=""),AND(OR(P134="処遇加算Ⅰ",P134="処遇加算Ⅱ"),AH134=""),AND(P134="処遇加算Ⅲ",AI134=""),AND(P134="処遇加算Ⅰ",AJ134=""),AND(OR(P135="特定加算Ⅰ",P135="特定加算Ⅱ"),AK135=""),AND(P135="特定加算Ⅰ",AL135="")),"！記入が必要な欄（緑色、水色、黄色のセル）に空欄があります。空欄を埋めてください。",""))</f>
        <v/>
      </c>
      <c r="AO136" s="492" t="str">
        <f>IF(K134&lt;&gt;"","P列・R列に色付け","")</f>
        <v/>
      </c>
      <c r="AP136" s="493"/>
      <c r="AQ136" s="493"/>
      <c r="AW136" s="494"/>
      <c r="AX136" s="453" t="str">
        <f>G134</f>
        <v/>
      </c>
    </row>
    <row r="137" spans="1:50" ht="32.1" customHeight="1">
      <c r="A137" s="1273">
        <v>42</v>
      </c>
      <c r="B137" s="1210" t="str">
        <f>IF(基本情報入力シート!C95="","",基本情報入力シート!C95)</f>
        <v/>
      </c>
      <c r="C137" s="1210"/>
      <c r="D137" s="1210"/>
      <c r="E137" s="1210"/>
      <c r="F137" s="1210"/>
      <c r="G137" s="1213" t="str">
        <f>IF(基本情報入力シート!M95="","",基本情報入力シート!M95)</f>
        <v/>
      </c>
      <c r="H137" s="1213" t="str">
        <f>IF(基本情報入力シート!R95="","",基本情報入力シート!R95)</f>
        <v/>
      </c>
      <c r="I137" s="1213" t="str">
        <f>IF(基本情報入力シート!W95="","",基本情報入力シート!W95)</f>
        <v/>
      </c>
      <c r="J137" s="1213" t="str">
        <f>IF(基本情報入力シート!X95="","",基本情報入力シート!X95)</f>
        <v/>
      </c>
      <c r="K137" s="1213" t="str">
        <f>IF(基本情報入力シート!Y95="","",基本情報入力シート!Y95)</f>
        <v/>
      </c>
      <c r="L137" s="1216" t="str">
        <f>IF(基本情報入力シート!AB95="","",基本情報入力シート!AB95)</f>
        <v/>
      </c>
      <c r="M137" s="457" t="s">
        <v>132</v>
      </c>
      <c r="N137" s="75"/>
      <c r="O137" s="458" t="str">
        <f>IFERROR(VLOOKUP(K137,【参考】数式用!$A$5:$J$37,MATCH(N137,【参考】数式用!$B$4:$J$4,0)+1,0),"")</f>
        <v/>
      </c>
      <c r="P137" s="75"/>
      <c r="Q137" s="458" t="str">
        <f>IFERROR(VLOOKUP(K137,【参考】数式用!$A$5:$J$37,MATCH(P137,【参考】数式用!$B$4:$J$4,0)+1,0),"")</f>
        <v/>
      </c>
      <c r="R137" s="459" t="s">
        <v>15</v>
      </c>
      <c r="S137" s="460">
        <v>6</v>
      </c>
      <c r="T137" s="126" t="s">
        <v>10</v>
      </c>
      <c r="U137" s="39">
        <v>4</v>
      </c>
      <c r="V137" s="126" t="s">
        <v>38</v>
      </c>
      <c r="W137" s="460">
        <v>6</v>
      </c>
      <c r="X137" s="126" t="s">
        <v>10</v>
      </c>
      <c r="Y137" s="39">
        <v>5</v>
      </c>
      <c r="Z137" s="126" t="s">
        <v>13</v>
      </c>
      <c r="AA137" s="461" t="s">
        <v>20</v>
      </c>
      <c r="AB137" s="462">
        <f t="shared" si="259"/>
        <v>2</v>
      </c>
      <c r="AC137" s="126" t="s">
        <v>33</v>
      </c>
      <c r="AD137" s="463" t="str">
        <f t="shared" ref="AD137" si="394">IFERROR(ROUNDDOWN(ROUND(L137*Q137,0),0)*AB137,"")</f>
        <v/>
      </c>
      <c r="AE137" s="464" t="str">
        <f t="shared" si="283"/>
        <v/>
      </c>
      <c r="AF137" s="465"/>
      <c r="AG137" s="375"/>
      <c r="AH137" s="383"/>
      <c r="AI137" s="380"/>
      <c r="AJ137" s="381"/>
      <c r="AK137" s="361"/>
      <c r="AL137" s="362"/>
      <c r="AM137" s="466" t="str">
        <f t="shared" ref="AM137" si="395">IF(AO137="","",IF(Q137&lt;O137,"！加算の要件上は問題ありませんが、令和６年３月と比較して４・５月に加算率が下がる計画になっています。",""))</f>
        <v/>
      </c>
      <c r="AO137" s="467" t="str">
        <f>IF(K137&lt;&gt;"","P列・R列に色付け","")</f>
        <v/>
      </c>
      <c r="AP137" s="468" t="str">
        <f>IFERROR(VLOOKUP(K137,【参考】数式用!$AH$2:$AI$34,2,FALSE),"")</f>
        <v/>
      </c>
      <c r="AQ137" s="470" t="str">
        <f>P137&amp;P138&amp;P139</f>
        <v/>
      </c>
      <c r="AR137" s="468" t="str">
        <f t="shared" ref="AR137" si="396">IF(AF139&lt;&gt;0,IF(AG139="○","入力済","未入力"),"")</f>
        <v/>
      </c>
      <c r="AS137" s="469" t="str">
        <f>IF(OR(P137="処遇加算Ⅰ",P137="処遇加算Ⅱ"),IF(OR(AH137="○",AH137="令和６年度中に満たす"),"入力済","未入力"),"")</f>
        <v/>
      </c>
      <c r="AT137" s="470" t="str">
        <f>IF(P137="処遇加算Ⅲ",IF(AI137="○","入力済","未入力"),"")</f>
        <v/>
      </c>
      <c r="AU137" s="468" t="str">
        <f>IF(P137="処遇加算Ⅰ",IF(OR(AJ137="○",AJ137="令和６年度中に満たす"),"入力済","未入力"),"")</f>
        <v/>
      </c>
      <c r="AV137" s="468" t="str">
        <f t="shared" ref="AV137" si="397">IF(OR(P138="特定加算Ⅰ",P138="特定加算Ⅱ"),1,"")</f>
        <v/>
      </c>
      <c r="AW137" s="453" t="str">
        <f>IF(P138="特定加算Ⅰ",IF(AL138="","未入力","入力済"),"")</f>
        <v/>
      </c>
      <c r="AX137" s="453" t="str">
        <f>G137</f>
        <v/>
      </c>
    </row>
    <row r="138" spans="1:50" ht="32.1" customHeight="1">
      <c r="A138" s="1274"/>
      <c r="B138" s="1211"/>
      <c r="C138" s="1211"/>
      <c r="D138" s="1211"/>
      <c r="E138" s="1211"/>
      <c r="F138" s="1211"/>
      <c r="G138" s="1214"/>
      <c r="H138" s="1214"/>
      <c r="I138" s="1214"/>
      <c r="J138" s="1214"/>
      <c r="K138" s="1214"/>
      <c r="L138" s="1217"/>
      <c r="M138" s="471" t="s">
        <v>121</v>
      </c>
      <c r="N138" s="76"/>
      <c r="O138" s="472" t="str">
        <f>IFERROR(VLOOKUP(K137,【参考】数式用!$A$5:$J$37,MATCH(N138,【参考】数式用!$B$4:$J$4,0)+1,0),"")</f>
        <v/>
      </c>
      <c r="P138" s="76"/>
      <c r="Q138" s="472" t="str">
        <f>IFERROR(VLOOKUP(K137,【参考】数式用!$A$5:$J$37,MATCH(P138,【参考】数式用!$B$4:$J$4,0)+1,0),"")</f>
        <v/>
      </c>
      <c r="R138" s="97" t="s">
        <v>15</v>
      </c>
      <c r="S138" s="473">
        <v>6</v>
      </c>
      <c r="T138" s="98" t="s">
        <v>10</v>
      </c>
      <c r="U138" s="58">
        <v>4</v>
      </c>
      <c r="V138" s="98" t="s">
        <v>38</v>
      </c>
      <c r="W138" s="473">
        <v>6</v>
      </c>
      <c r="X138" s="98" t="s">
        <v>10</v>
      </c>
      <c r="Y138" s="58">
        <v>5</v>
      </c>
      <c r="Z138" s="98" t="s">
        <v>13</v>
      </c>
      <c r="AA138" s="474" t="s">
        <v>20</v>
      </c>
      <c r="AB138" s="475">
        <f t="shared" si="259"/>
        <v>2</v>
      </c>
      <c r="AC138" s="98" t="s">
        <v>33</v>
      </c>
      <c r="AD138" s="476" t="str">
        <f t="shared" ref="AD138" si="398">IFERROR(ROUNDDOWN(ROUND(L137*Q138,0),0)*AB138,"")</f>
        <v/>
      </c>
      <c r="AE138" s="477" t="str">
        <f t="shared" si="288"/>
        <v/>
      </c>
      <c r="AF138" s="478"/>
      <c r="AG138" s="363"/>
      <c r="AH138" s="364"/>
      <c r="AI138" s="365"/>
      <c r="AJ138" s="366"/>
      <c r="AK138" s="367"/>
      <c r="AL138" s="368"/>
      <c r="AM138" s="479" t="str">
        <f t="shared" ref="AM138" si="399">IF(AO137="","",IF(OR(Y137=4,Y138=4,Y139=4),"！加算の要件上は問題ありませんが、算定期間の終わりが令和６年５月になっていません。区分変更の場合は、「基本情報入力シート」で同じ事業所を２行に分けて記入してください。",""))</f>
        <v/>
      </c>
      <c r="AN138" s="480"/>
      <c r="AO138" s="467" t="str">
        <f>IF(K137&lt;&gt;"","P列・R列に色付け","")</f>
        <v/>
      </c>
      <c r="AX138" s="453" t="str">
        <f>G137</f>
        <v/>
      </c>
    </row>
    <row r="139" spans="1:50" ht="32.1" customHeight="1" thickBot="1">
      <c r="A139" s="1275"/>
      <c r="B139" s="1212"/>
      <c r="C139" s="1212"/>
      <c r="D139" s="1212"/>
      <c r="E139" s="1212"/>
      <c r="F139" s="1212"/>
      <c r="G139" s="1215"/>
      <c r="H139" s="1215"/>
      <c r="I139" s="1215"/>
      <c r="J139" s="1215"/>
      <c r="K139" s="1215"/>
      <c r="L139" s="1218"/>
      <c r="M139" s="481" t="s">
        <v>114</v>
      </c>
      <c r="N139" s="79"/>
      <c r="O139" s="482" t="str">
        <f>IFERROR(VLOOKUP(K137,【参考】数式用!$A$5:$J$37,MATCH(N139,【参考】数式用!$B$4:$J$4,0)+1,0),"")</f>
        <v/>
      </c>
      <c r="P139" s="77"/>
      <c r="Q139" s="482" t="str">
        <f>IFERROR(VLOOKUP(K137,【参考】数式用!$A$5:$J$37,MATCH(P139,【参考】数式用!$B$4:$J$4,0)+1,0),"")</f>
        <v/>
      </c>
      <c r="R139" s="483" t="s">
        <v>15</v>
      </c>
      <c r="S139" s="484">
        <v>6</v>
      </c>
      <c r="T139" s="485" t="s">
        <v>10</v>
      </c>
      <c r="U139" s="59">
        <v>4</v>
      </c>
      <c r="V139" s="485" t="s">
        <v>38</v>
      </c>
      <c r="W139" s="484">
        <v>6</v>
      </c>
      <c r="X139" s="485" t="s">
        <v>10</v>
      </c>
      <c r="Y139" s="59">
        <v>5</v>
      </c>
      <c r="Z139" s="485" t="s">
        <v>13</v>
      </c>
      <c r="AA139" s="486" t="s">
        <v>20</v>
      </c>
      <c r="AB139" s="487">
        <f t="shared" si="259"/>
        <v>2</v>
      </c>
      <c r="AC139" s="485" t="s">
        <v>33</v>
      </c>
      <c r="AD139" s="488" t="str">
        <f t="shared" ref="AD139" si="400">IFERROR(ROUNDDOWN(ROUND(L137*Q139,0),0)*AB139,"")</f>
        <v/>
      </c>
      <c r="AE139" s="489" t="str">
        <f t="shared" si="291"/>
        <v/>
      </c>
      <c r="AF139" s="490">
        <f t="shared" si="346"/>
        <v>0</v>
      </c>
      <c r="AG139" s="369"/>
      <c r="AH139" s="370"/>
      <c r="AI139" s="371"/>
      <c r="AJ139" s="372"/>
      <c r="AK139" s="373"/>
      <c r="AL139" s="374"/>
      <c r="AM139" s="491" t="str">
        <f t="shared" ref="AM139" si="401">IF(AO137="","",IF(OR(N137="",AND(N139="ベア加算なし",P139="ベア加算",AG139=""),AND(OR(P137="処遇加算Ⅰ",P137="処遇加算Ⅱ"),AH137=""),AND(P137="処遇加算Ⅲ",AI137=""),AND(P137="処遇加算Ⅰ",AJ137=""),AND(OR(P138="特定加算Ⅰ",P138="特定加算Ⅱ"),AK138=""),AND(P138="特定加算Ⅰ",AL138="")),"！記入が必要な欄（緑色、水色、黄色のセル）に空欄があります。空欄を埋めてください。",""))</f>
        <v/>
      </c>
      <c r="AO139" s="492" t="str">
        <f>IF(K137&lt;&gt;"","P列・R列に色付け","")</f>
        <v/>
      </c>
      <c r="AP139" s="493"/>
      <c r="AQ139" s="493"/>
      <c r="AW139" s="494"/>
      <c r="AX139" s="453" t="str">
        <f>G137</f>
        <v/>
      </c>
    </row>
    <row r="140" spans="1:50" ht="32.1" customHeight="1">
      <c r="A140" s="1273">
        <v>43</v>
      </c>
      <c r="B140" s="1210" t="str">
        <f>IF(基本情報入力シート!C96="","",基本情報入力シート!C96)</f>
        <v/>
      </c>
      <c r="C140" s="1210"/>
      <c r="D140" s="1210"/>
      <c r="E140" s="1210"/>
      <c r="F140" s="1210"/>
      <c r="G140" s="1213" t="str">
        <f>IF(基本情報入力シート!M96="","",基本情報入力シート!M96)</f>
        <v/>
      </c>
      <c r="H140" s="1213" t="str">
        <f>IF(基本情報入力シート!R96="","",基本情報入力シート!R96)</f>
        <v/>
      </c>
      <c r="I140" s="1213" t="str">
        <f>IF(基本情報入力シート!W96="","",基本情報入力シート!W96)</f>
        <v/>
      </c>
      <c r="J140" s="1213" t="str">
        <f>IF(基本情報入力シート!X96="","",基本情報入力シート!X96)</f>
        <v/>
      </c>
      <c r="K140" s="1213" t="str">
        <f>IF(基本情報入力シート!Y96="","",基本情報入力シート!Y96)</f>
        <v/>
      </c>
      <c r="L140" s="1216" t="str">
        <f>IF(基本情報入力シート!AB96="","",基本情報入力シート!AB96)</f>
        <v/>
      </c>
      <c r="M140" s="457" t="s">
        <v>132</v>
      </c>
      <c r="N140" s="75"/>
      <c r="O140" s="458" t="str">
        <f>IFERROR(VLOOKUP(K140,【参考】数式用!$A$5:$J$37,MATCH(N140,【参考】数式用!$B$4:$J$4,0)+1,0),"")</f>
        <v/>
      </c>
      <c r="P140" s="75"/>
      <c r="Q140" s="458" t="str">
        <f>IFERROR(VLOOKUP(K140,【参考】数式用!$A$5:$J$37,MATCH(P140,【参考】数式用!$B$4:$J$4,0)+1,0),"")</f>
        <v/>
      </c>
      <c r="R140" s="459" t="s">
        <v>15</v>
      </c>
      <c r="S140" s="460">
        <v>6</v>
      </c>
      <c r="T140" s="126" t="s">
        <v>10</v>
      </c>
      <c r="U140" s="39">
        <v>4</v>
      </c>
      <c r="V140" s="126" t="s">
        <v>38</v>
      </c>
      <c r="W140" s="460">
        <v>6</v>
      </c>
      <c r="X140" s="126" t="s">
        <v>10</v>
      </c>
      <c r="Y140" s="39">
        <v>5</v>
      </c>
      <c r="Z140" s="126" t="s">
        <v>13</v>
      </c>
      <c r="AA140" s="461" t="s">
        <v>20</v>
      </c>
      <c r="AB140" s="462">
        <f t="shared" si="259"/>
        <v>2</v>
      </c>
      <c r="AC140" s="126" t="s">
        <v>33</v>
      </c>
      <c r="AD140" s="463" t="str">
        <f t="shared" ref="AD140" si="402">IFERROR(ROUNDDOWN(ROUND(L140*Q140,0),0)*AB140,"")</f>
        <v/>
      </c>
      <c r="AE140" s="464" t="str">
        <f t="shared" ref="AE140" si="403">IFERROR(ROUNDDOWN(ROUND(L140*(Q140-O140),0),0)*AB140,"")</f>
        <v/>
      </c>
      <c r="AF140" s="465"/>
      <c r="AG140" s="375"/>
      <c r="AH140" s="383"/>
      <c r="AI140" s="380"/>
      <c r="AJ140" s="381"/>
      <c r="AK140" s="361"/>
      <c r="AL140" s="362"/>
      <c r="AM140" s="466" t="str">
        <f t="shared" ref="AM140" si="404">IF(AO140="","",IF(Q140&lt;O140,"！加算の要件上は問題ありませんが、令和６年３月と比較して４・５月に加算率が下がる計画になっています。",""))</f>
        <v/>
      </c>
      <c r="AO140" s="467" t="str">
        <f>IF(K140&lt;&gt;"","P列・R列に色付け","")</f>
        <v/>
      </c>
      <c r="AP140" s="468" t="str">
        <f>IFERROR(VLOOKUP(K140,【参考】数式用!$AH$2:$AI$34,2,FALSE),"")</f>
        <v/>
      </c>
      <c r="AQ140" s="470" t="str">
        <f>P140&amp;P141&amp;P142</f>
        <v/>
      </c>
      <c r="AR140" s="468" t="str">
        <f t="shared" ref="AR140" si="405">IF(AF142&lt;&gt;0,IF(AG142="○","入力済","未入力"),"")</f>
        <v/>
      </c>
      <c r="AS140" s="469" t="str">
        <f>IF(OR(P140="処遇加算Ⅰ",P140="処遇加算Ⅱ"),IF(OR(AH140="○",AH140="令和６年度中に満たす"),"入力済","未入力"),"")</f>
        <v/>
      </c>
      <c r="AT140" s="470" t="str">
        <f>IF(P140="処遇加算Ⅲ",IF(AI140="○","入力済","未入力"),"")</f>
        <v/>
      </c>
      <c r="AU140" s="468" t="str">
        <f>IF(P140="処遇加算Ⅰ",IF(OR(AJ140="○",AJ140="令和６年度中に満たす"),"入力済","未入力"),"")</f>
        <v/>
      </c>
      <c r="AV140" s="468" t="str">
        <f t="shared" ref="AV140" si="406">IF(OR(P141="特定加算Ⅰ",P141="特定加算Ⅱ"),1,"")</f>
        <v/>
      </c>
      <c r="AW140" s="453" t="str">
        <f>IF(P141="特定加算Ⅰ",IF(AL141="","未入力","入力済"),"")</f>
        <v/>
      </c>
      <c r="AX140" s="453" t="str">
        <f>G140</f>
        <v/>
      </c>
    </row>
    <row r="141" spans="1:50" ht="32.1" customHeight="1">
      <c r="A141" s="1274"/>
      <c r="B141" s="1211"/>
      <c r="C141" s="1211"/>
      <c r="D141" s="1211"/>
      <c r="E141" s="1211"/>
      <c r="F141" s="1211"/>
      <c r="G141" s="1214"/>
      <c r="H141" s="1214"/>
      <c r="I141" s="1214"/>
      <c r="J141" s="1214"/>
      <c r="K141" s="1214"/>
      <c r="L141" s="1217"/>
      <c r="M141" s="471" t="s">
        <v>121</v>
      </c>
      <c r="N141" s="76"/>
      <c r="O141" s="472" t="str">
        <f>IFERROR(VLOOKUP(K140,【参考】数式用!$A$5:$J$37,MATCH(N141,【参考】数式用!$B$4:$J$4,0)+1,0),"")</f>
        <v/>
      </c>
      <c r="P141" s="76"/>
      <c r="Q141" s="472" t="str">
        <f>IFERROR(VLOOKUP(K140,【参考】数式用!$A$5:$J$37,MATCH(P141,【参考】数式用!$B$4:$J$4,0)+1,0),"")</f>
        <v/>
      </c>
      <c r="R141" s="97" t="s">
        <v>15</v>
      </c>
      <c r="S141" s="473">
        <v>6</v>
      </c>
      <c r="T141" s="98" t="s">
        <v>10</v>
      </c>
      <c r="U141" s="58">
        <v>4</v>
      </c>
      <c r="V141" s="98" t="s">
        <v>38</v>
      </c>
      <c r="W141" s="473">
        <v>6</v>
      </c>
      <c r="X141" s="98" t="s">
        <v>10</v>
      </c>
      <c r="Y141" s="58">
        <v>5</v>
      </c>
      <c r="Z141" s="98" t="s">
        <v>13</v>
      </c>
      <c r="AA141" s="474" t="s">
        <v>20</v>
      </c>
      <c r="AB141" s="475">
        <f t="shared" si="259"/>
        <v>2</v>
      </c>
      <c r="AC141" s="98" t="s">
        <v>33</v>
      </c>
      <c r="AD141" s="476" t="str">
        <f t="shared" ref="AD141" si="407">IFERROR(ROUNDDOWN(ROUND(L140*Q141,0),0)*AB141,"")</f>
        <v/>
      </c>
      <c r="AE141" s="477" t="str">
        <f t="shared" ref="AE141" si="408">IFERROR(ROUNDDOWN(ROUND(L140*(Q141-O141),0),0)*AB141,"")</f>
        <v/>
      </c>
      <c r="AF141" s="478"/>
      <c r="AG141" s="363"/>
      <c r="AH141" s="364"/>
      <c r="AI141" s="365"/>
      <c r="AJ141" s="366"/>
      <c r="AK141" s="367"/>
      <c r="AL141" s="368"/>
      <c r="AM141" s="479" t="str">
        <f t="shared" ref="AM141" si="409">IF(AO140="","",IF(OR(Y140=4,Y141=4,Y142=4),"！加算の要件上は問題ありませんが、算定期間の終わりが令和６年５月になっていません。区分変更の場合は、「基本情報入力シート」で同じ事業所を２行に分けて記入してください。",""))</f>
        <v/>
      </c>
      <c r="AN141" s="480"/>
      <c r="AO141" s="467" t="str">
        <f>IF(K140&lt;&gt;"","P列・R列に色付け","")</f>
        <v/>
      </c>
      <c r="AX141" s="453" t="str">
        <f>G140</f>
        <v/>
      </c>
    </row>
    <row r="142" spans="1:50" ht="32.1" customHeight="1" thickBot="1">
      <c r="A142" s="1275"/>
      <c r="B142" s="1212"/>
      <c r="C142" s="1212"/>
      <c r="D142" s="1212"/>
      <c r="E142" s="1212"/>
      <c r="F142" s="1212"/>
      <c r="G142" s="1215"/>
      <c r="H142" s="1215"/>
      <c r="I142" s="1215"/>
      <c r="J142" s="1215"/>
      <c r="K142" s="1215"/>
      <c r="L142" s="1218"/>
      <c r="M142" s="481" t="s">
        <v>114</v>
      </c>
      <c r="N142" s="79"/>
      <c r="O142" s="482" t="str">
        <f>IFERROR(VLOOKUP(K140,【参考】数式用!$A$5:$J$37,MATCH(N142,【参考】数式用!$B$4:$J$4,0)+1,0),"")</f>
        <v/>
      </c>
      <c r="P142" s="77"/>
      <c r="Q142" s="482" t="str">
        <f>IFERROR(VLOOKUP(K140,【参考】数式用!$A$5:$J$37,MATCH(P142,【参考】数式用!$B$4:$J$4,0)+1,0),"")</f>
        <v/>
      </c>
      <c r="R142" s="483" t="s">
        <v>15</v>
      </c>
      <c r="S142" s="484">
        <v>6</v>
      </c>
      <c r="T142" s="485" t="s">
        <v>10</v>
      </c>
      <c r="U142" s="59">
        <v>4</v>
      </c>
      <c r="V142" s="485" t="s">
        <v>38</v>
      </c>
      <c r="W142" s="484">
        <v>6</v>
      </c>
      <c r="X142" s="485" t="s">
        <v>10</v>
      </c>
      <c r="Y142" s="59">
        <v>5</v>
      </c>
      <c r="Z142" s="485" t="s">
        <v>13</v>
      </c>
      <c r="AA142" s="486" t="s">
        <v>20</v>
      </c>
      <c r="AB142" s="487">
        <f t="shared" si="259"/>
        <v>2</v>
      </c>
      <c r="AC142" s="485" t="s">
        <v>33</v>
      </c>
      <c r="AD142" s="488" t="str">
        <f t="shared" ref="AD142" si="410">IFERROR(ROUNDDOWN(ROUND(L140*Q142,0),0)*AB142,"")</f>
        <v/>
      </c>
      <c r="AE142" s="489" t="str">
        <f t="shared" ref="AE142" si="411">IFERROR(ROUNDDOWN(ROUND(L140*(Q142-O142),0),0)*AB142,"")</f>
        <v/>
      </c>
      <c r="AF142" s="490">
        <f t="shared" si="346"/>
        <v>0</v>
      </c>
      <c r="AG142" s="369"/>
      <c r="AH142" s="370"/>
      <c r="AI142" s="371"/>
      <c r="AJ142" s="372"/>
      <c r="AK142" s="373"/>
      <c r="AL142" s="374"/>
      <c r="AM142" s="491" t="str">
        <f t="shared" ref="AM142" si="412">IF(AO140="","",IF(OR(N140="",AND(N142="ベア加算なし",P142="ベア加算",AG142=""),AND(OR(P140="処遇加算Ⅰ",P140="処遇加算Ⅱ"),AH140=""),AND(P140="処遇加算Ⅲ",AI140=""),AND(P140="処遇加算Ⅰ",AJ140=""),AND(OR(P141="特定加算Ⅰ",P141="特定加算Ⅱ"),AK141=""),AND(P141="特定加算Ⅰ",AL141="")),"！記入が必要な欄（緑色、水色、黄色のセル）に空欄があります。空欄を埋めてください。",""))</f>
        <v/>
      </c>
      <c r="AO142" s="492" t="str">
        <f>IF(K140&lt;&gt;"","P列・R列に色付け","")</f>
        <v/>
      </c>
      <c r="AP142" s="493"/>
      <c r="AQ142" s="493"/>
      <c r="AW142" s="494"/>
      <c r="AX142" s="453" t="str">
        <f>G140</f>
        <v/>
      </c>
    </row>
    <row r="143" spans="1:50" ht="32.1" customHeight="1">
      <c r="A143" s="1273">
        <v>44</v>
      </c>
      <c r="B143" s="1210" t="str">
        <f>IF(基本情報入力シート!C97="","",基本情報入力シート!C97)</f>
        <v/>
      </c>
      <c r="C143" s="1210"/>
      <c r="D143" s="1210"/>
      <c r="E143" s="1210"/>
      <c r="F143" s="1210"/>
      <c r="G143" s="1213" t="str">
        <f>IF(基本情報入力シート!M97="","",基本情報入力シート!M97)</f>
        <v/>
      </c>
      <c r="H143" s="1213" t="str">
        <f>IF(基本情報入力シート!R97="","",基本情報入力シート!R97)</f>
        <v/>
      </c>
      <c r="I143" s="1213" t="str">
        <f>IF(基本情報入力シート!W97="","",基本情報入力シート!W97)</f>
        <v/>
      </c>
      <c r="J143" s="1213" t="str">
        <f>IF(基本情報入力シート!X97="","",基本情報入力シート!X97)</f>
        <v/>
      </c>
      <c r="K143" s="1213" t="str">
        <f>IF(基本情報入力シート!Y97="","",基本情報入力シート!Y97)</f>
        <v/>
      </c>
      <c r="L143" s="1216" t="str">
        <f>IF(基本情報入力シート!AB97="","",基本情報入力シート!AB97)</f>
        <v/>
      </c>
      <c r="M143" s="457" t="s">
        <v>132</v>
      </c>
      <c r="N143" s="75"/>
      <c r="O143" s="458" t="str">
        <f>IFERROR(VLOOKUP(K143,【参考】数式用!$A$5:$J$37,MATCH(N143,【参考】数式用!$B$4:$J$4,0)+1,0),"")</f>
        <v/>
      </c>
      <c r="P143" s="75"/>
      <c r="Q143" s="458" t="str">
        <f>IFERROR(VLOOKUP(K143,【参考】数式用!$A$5:$J$37,MATCH(P143,【参考】数式用!$B$4:$J$4,0)+1,0),"")</f>
        <v/>
      </c>
      <c r="R143" s="459" t="s">
        <v>15</v>
      </c>
      <c r="S143" s="460">
        <v>6</v>
      </c>
      <c r="T143" s="126" t="s">
        <v>10</v>
      </c>
      <c r="U143" s="39">
        <v>4</v>
      </c>
      <c r="V143" s="126" t="s">
        <v>38</v>
      </c>
      <c r="W143" s="460">
        <v>6</v>
      </c>
      <c r="X143" s="126" t="s">
        <v>10</v>
      </c>
      <c r="Y143" s="39">
        <v>5</v>
      </c>
      <c r="Z143" s="126" t="s">
        <v>13</v>
      </c>
      <c r="AA143" s="461" t="s">
        <v>20</v>
      </c>
      <c r="AB143" s="462">
        <f t="shared" si="259"/>
        <v>2</v>
      </c>
      <c r="AC143" s="126" t="s">
        <v>33</v>
      </c>
      <c r="AD143" s="463" t="str">
        <f t="shared" ref="AD143" si="413">IFERROR(ROUNDDOWN(ROUND(L143*Q143,0),0)*AB143,"")</f>
        <v/>
      </c>
      <c r="AE143" s="464" t="str">
        <f t="shared" si="272"/>
        <v/>
      </c>
      <c r="AF143" s="465"/>
      <c r="AG143" s="375"/>
      <c r="AH143" s="383"/>
      <c r="AI143" s="380"/>
      <c r="AJ143" s="381"/>
      <c r="AK143" s="361"/>
      <c r="AL143" s="362"/>
      <c r="AM143" s="466" t="str">
        <f t="shared" ref="AM143" si="414">IF(AO143="","",IF(Q143&lt;O143,"！加算の要件上は問題ありませんが、令和６年３月と比較して４・５月に加算率が下がる計画になっています。",""))</f>
        <v/>
      </c>
      <c r="AO143" s="467" t="str">
        <f>IF(K143&lt;&gt;"","P列・R列に色付け","")</f>
        <v/>
      </c>
      <c r="AP143" s="468" t="str">
        <f>IFERROR(VLOOKUP(K143,【参考】数式用!$AH$2:$AI$34,2,FALSE),"")</f>
        <v/>
      </c>
      <c r="AQ143" s="470" t="str">
        <f>P143&amp;P144&amp;P145</f>
        <v/>
      </c>
      <c r="AR143" s="468" t="str">
        <f t="shared" ref="AR143" si="415">IF(AF145&lt;&gt;0,IF(AG145="○","入力済","未入力"),"")</f>
        <v/>
      </c>
      <c r="AS143" s="469" t="str">
        <f>IF(OR(P143="処遇加算Ⅰ",P143="処遇加算Ⅱ"),IF(OR(AH143="○",AH143="令和６年度中に満たす"),"入力済","未入力"),"")</f>
        <v/>
      </c>
      <c r="AT143" s="470" t="str">
        <f>IF(P143="処遇加算Ⅲ",IF(AI143="○","入力済","未入力"),"")</f>
        <v/>
      </c>
      <c r="AU143" s="468" t="str">
        <f>IF(P143="処遇加算Ⅰ",IF(OR(AJ143="○",AJ143="令和６年度中に満たす"),"入力済","未入力"),"")</f>
        <v/>
      </c>
      <c r="AV143" s="468" t="str">
        <f t="shared" ref="AV143" si="416">IF(OR(P144="特定加算Ⅰ",P144="特定加算Ⅱ"),1,"")</f>
        <v/>
      </c>
      <c r="AW143" s="453" t="str">
        <f>IF(P144="特定加算Ⅰ",IF(AL144="","未入力","入力済"),"")</f>
        <v/>
      </c>
      <c r="AX143" s="453" t="str">
        <f>G143</f>
        <v/>
      </c>
    </row>
    <row r="144" spans="1:50" ht="32.1" customHeight="1">
      <c r="A144" s="1274"/>
      <c r="B144" s="1211"/>
      <c r="C144" s="1211"/>
      <c r="D144" s="1211"/>
      <c r="E144" s="1211"/>
      <c r="F144" s="1211"/>
      <c r="G144" s="1214"/>
      <c r="H144" s="1214"/>
      <c r="I144" s="1214"/>
      <c r="J144" s="1214"/>
      <c r="K144" s="1214"/>
      <c r="L144" s="1217"/>
      <c r="M144" s="471" t="s">
        <v>121</v>
      </c>
      <c r="N144" s="76"/>
      <c r="O144" s="472" t="str">
        <f>IFERROR(VLOOKUP(K143,【参考】数式用!$A$5:$J$37,MATCH(N144,【参考】数式用!$B$4:$J$4,0)+1,0),"")</f>
        <v/>
      </c>
      <c r="P144" s="76"/>
      <c r="Q144" s="472" t="str">
        <f>IFERROR(VLOOKUP(K143,【参考】数式用!$A$5:$J$37,MATCH(P144,【参考】数式用!$B$4:$J$4,0)+1,0),"")</f>
        <v/>
      </c>
      <c r="R144" s="97" t="s">
        <v>15</v>
      </c>
      <c r="S144" s="473">
        <v>6</v>
      </c>
      <c r="T144" s="98" t="s">
        <v>10</v>
      </c>
      <c r="U144" s="58">
        <v>4</v>
      </c>
      <c r="V144" s="98" t="s">
        <v>38</v>
      </c>
      <c r="W144" s="473">
        <v>6</v>
      </c>
      <c r="X144" s="98" t="s">
        <v>10</v>
      </c>
      <c r="Y144" s="58">
        <v>5</v>
      </c>
      <c r="Z144" s="98" t="s">
        <v>13</v>
      </c>
      <c r="AA144" s="474" t="s">
        <v>20</v>
      </c>
      <c r="AB144" s="475">
        <f t="shared" si="259"/>
        <v>2</v>
      </c>
      <c r="AC144" s="98" t="s">
        <v>33</v>
      </c>
      <c r="AD144" s="476" t="str">
        <f t="shared" ref="AD144" si="417">IFERROR(ROUNDDOWN(ROUND(L143*Q144,0),0)*AB144,"")</f>
        <v/>
      </c>
      <c r="AE144" s="477" t="str">
        <f t="shared" si="277"/>
        <v/>
      </c>
      <c r="AF144" s="478"/>
      <c r="AG144" s="363"/>
      <c r="AH144" s="364"/>
      <c r="AI144" s="365"/>
      <c r="AJ144" s="366"/>
      <c r="AK144" s="367"/>
      <c r="AL144" s="368"/>
      <c r="AM144" s="479" t="str">
        <f t="shared" ref="AM144" si="418">IF(AO143="","",IF(OR(Y143=4,Y144=4,Y145=4),"！加算の要件上は問題ありませんが、算定期間の終わりが令和６年５月になっていません。区分変更の場合は、「基本情報入力シート」で同じ事業所を２行に分けて記入してください。",""))</f>
        <v/>
      </c>
      <c r="AN144" s="480"/>
      <c r="AO144" s="467" t="str">
        <f>IF(K143&lt;&gt;"","P列・R列に色付け","")</f>
        <v/>
      </c>
      <c r="AX144" s="453" t="str">
        <f>G143</f>
        <v/>
      </c>
    </row>
    <row r="145" spans="1:50" ht="32.1" customHeight="1" thickBot="1">
      <c r="A145" s="1275"/>
      <c r="B145" s="1212"/>
      <c r="C145" s="1212"/>
      <c r="D145" s="1212"/>
      <c r="E145" s="1212"/>
      <c r="F145" s="1212"/>
      <c r="G145" s="1215"/>
      <c r="H145" s="1215"/>
      <c r="I145" s="1215"/>
      <c r="J145" s="1215"/>
      <c r="K145" s="1215"/>
      <c r="L145" s="1218"/>
      <c r="M145" s="481" t="s">
        <v>114</v>
      </c>
      <c r="N145" s="79"/>
      <c r="O145" s="482" t="str">
        <f>IFERROR(VLOOKUP(K143,【参考】数式用!$A$5:$J$37,MATCH(N145,【参考】数式用!$B$4:$J$4,0)+1,0),"")</f>
        <v/>
      </c>
      <c r="P145" s="77"/>
      <c r="Q145" s="482" t="str">
        <f>IFERROR(VLOOKUP(K143,【参考】数式用!$A$5:$J$37,MATCH(P145,【参考】数式用!$B$4:$J$4,0)+1,0),"")</f>
        <v/>
      </c>
      <c r="R145" s="483" t="s">
        <v>15</v>
      </c>
      <c r="S145" s="484">
        <v>6</v>
      </c>
      <c r="T145" s="485" t="s">
        <v>10</v>
      </c>
      <c r="U145" s="59">
        <v>4</v>
      </c>
      <c r="V145" s="485" t="s">
        <v>38</v>
      </c>
      <c r="W145" s="484">
        <v>6</v>
      </c>
      <c r="X145" s="485" t="s">
        <v>10</v>
      </c>
      <c r="Y145" s="59">
        <v>5</v>
      </c>
      <c r="Z145" s="485" t="s">
        <v>13</v>
      </c>
      <c r="AA145" s="486" t="s">
        <v>20</v>
      </c>
      <c r="AB145" s="487">
        <f t="shared" si="259"/>
        <v>2</v>
      </c>
      <c r="AC145" s="485" t="s">
        <v>33</v>
      </c>
      <c r="AD145" s="488" t="str">
        <f t="shared" ref="AD145" si="419">IFERROR(ROUNDDOWN(ROUND(L143*Q145,0),0)*AB145,"")</f>
        <v/>
      </c>
      <c r="AE145" s="489" t="str">
        <f t="shared" si="280"/>
        <v/>
      </c>
      <c r="AF145" s="490">
        <f t="shared" si="346"/>
        <v>0</v>
      </c>
      <c r="AG145" s="369"/>
      <c r="AH145" s="370"/>
      <c r="AI145" s="371"/>
      <c r="AJ145" s="372"/>
      <c r="AK145" s="373"/>
      <c r="AL145" s="374"/>
      <c r="AM145" s="491" t="str">
        <f t="shared" ref="AM145" si="420">IF(AO143="","",IF(OR(N143="",AND(N145="ベア加算なし",P145="ベア加算",AG145=""),AND(OR(P143="処遇加算Ⅰ",P143="処遇加算Ⅱ"),AH143=""),AND(P143="処遇加算Ⅲ",AI143=""),AND(P143="処遇加算Ⅰ",AJ143=""),AND(OR(P144="特定加算Ⅰ",P144="特定加算Ⅱ"),AK144=""),AND(P144="特定加算Ⅰ",AL144="")),"！記入が必要な欄（緑色、水色、黄色のセル）に空欄があります。空欄を埋めてください。",""))</f>
        <v/>
      </c>
      <c r="AO145" s="492" t="str">
        <f>IF(K143&lt;&gt;"","P列・R列に色付け","")</f>
        <v/>
      </c>
      <c r="AP145" s="493"/>
      <c r="AQ145" s="493"/>
      <c r="AW145" s="494"/>
      <c r="AX145" s="453" t="str">
        <f>G143</f>
        <v/>
      </c>
    </row>
    <row r="146" spans="1:50" ht="32.1" customHeight="1">
      <c r="A146" s="1273">
        <v>45</v>
      </c>
      <c r="B146" s="1210" t="str">
        <f>IF(基本情報入力シート!C98="","",基本情報入力シート!C98)</f>
        <v/>
      </c>
      <c r="C146" s="1210"/>
      <c r="D146" s="1210"/>
      <c r="E146" s="1210"/>
      <c r="F146" s="1210"/>
      <c r="G146" s="1213" t="str">
        <f>IF(基本情報入力シート!M98="","",基本情報入力シート!M98)</f>
        <v/>
      </c>
      <c r="H146" s="1213" t="str">
        <f>IF(基本情報入力シート!R98="","",基本情報入力シート!R98)</f>
        <v/>
      </c>
      <c r="I146" s="1213" t="str">
        <f>IF(基本情報入力シート!W98="","",基本情報入力シート!W98)</f>
        <v/>
      </c>
      <c r="J146" s="1213" t="str">
        <f>IF(基本情報入力シート!X98="","",基本情報入力シート!X98)</f>
        <v/>
      </c>
      <c r="K146" s="1213" t="str">
        <f>IF(基本情報入力シート!Y98="","",基本情報入力シート!Y98)</f>
        <v/>
      </c>
      <c r="L146" s="1216" t="str">
        <f>IF(基本情報入力シート!AB98="","",基本情報入力シート!AB98)</f>
        <v/>
      </c>
      <c r="M146" s="457" t="s">
        <v>132</v>
      </c>
      <c r="N146" s="75"/>
      <c r="O146" s="458" t="str">
        <f>IFERROR(VLOOKUP(K146,【参考】数式用!$A$5:$J$37,MATCH(N146,【参考】数式用!$B$4:$J$4,0)+1,0),"")</f>
        <v/>
      </c>
      <c r="P146" s="75"/>
      <c r="Q146" s="458" t="str">
        <f>IFERROR(VLOOKUP(K146,【参考】数式用!$A$5:$J$37,MATCH(P146,【参考】数式用!$B$4:$J$4,0)+1,0),"")</f>
        <v/>
      </c>
      <c r="R146" s="459" t="s">
        <v>15</v>
      </c>
      <c r="S146" s="460">
        <v>6</v>
      </c>
      <c r="T146" s="126" t="s">
        <v>10</v>
      </c>
      <c r="U146" s="39">
        <v>4</v>
      </c>
      <c r="V146" s="126" t="s">
        <v>38</v>
      </c>
      <c r="W146" s="460">
        <v>6</v>
      </c>
      <c r="X146" s="126" t="s">
        <v>10</v>
      </c>
      <c r="Y146" s="39">
        <v>5</v>
      </c>
      <c r="Z146" s="126" t="s">
        <v>13</v>
      </c>
      <c r="AA146" s="461" t="s">
        <v>20</v>
      </c>
      <c r="AB146" s="462">
        <f t="shared" si="259"/>
        <v>2</v>
      </c>
      <c r="AC146" s="126" t="s">
        <v>33</v>
      </c>
      <c r="AD146" s="463" t="str">
        <f t="shared" ref="AD146" si="421">IFERROR(ROUNDDOWN(ROUND(L146*Q146,0),0)*AB146,"")</f>
        <v/>
      </c>
      <c r="AE146" s="464" t="str">
        <f t="shared" si="283"/>
        <v/>
      </c>
      <c r="AF146" s="465"/>
      <c r="AG146" s="375"/>
      <c r="AH146" s="383"/>
      <c r="AI146" s="380"/>
      <c r="AJ146" s="381"/>
      <c r="AK146" s="361"/>
      <c r="AL146" s="362"/>
      <c r="AM146" s="466" t="str">
        <f t="shared" ref="AM146" si="422">IF(AO146="","",IF(Q146&lt;O146,"！加算の要件上は問題ありませんが、令和６年３月と比較して４・５月に加算率が下がる計画になっています。",""))</f>
        <v/>
      </c>
      <c r="AO146" s="467" t="str">
        <f>IF(K146&lt;&gt;"","P列・R列に色付け","")</f>
        <v/>
      </c>
      <c r="AP146" s="468" t="str">
        <f>IFERROR(VLOOKUP(K146,【参考】数式用!$AH$2:$AI$34,2,FALSE),"")</f>
        <v/>
      </c>
      <c r="AQ146" s="470" t="str">
        <f>P146&amp;P147&amp;P148</f>
        <v/>
      </c>
      <c r="AR146" s="468" t="str">
        <f t="shared" ref="AR146" si="423">IF(AF148&lt;&gt;0,IF(AG148="○","入力済","未入力"),"")</f>
        <v/>
      </c>
      <c r="AS146" s="469" t="str">
        <f>IF(OR(P146="処遇加算Ⅰ",P146="処遇加算Ⅱ"),IF(OR(AH146="○",AH146="令和６年度中に満たす"),"入力済","未入力"),"")</f>
        <v/>
      </c>
      <c r="AT146" s="470" t="str">
        <f>IF(P146="処遇加算Ⅲ",IF(AI146="○","入力済","未入力"),"")</f>
        <v/>
      </c>
      <c r="AU146" s="468" t="str">
        <f>IF(P146="処遇加算Ⅰ",IF(OR(AJ146="○",AJ146="令和６年度中に満たす"),"入力済","未入力"),"")</f>
        <v/>
      </c>
      <c r="AV146" s="468" t="str">
        <f t="shared" ref="AV146" si="424">IF(OR(P147="特定加算Ⅰ",P147="特定加算Ⅱ"),1,"")</f>
        <v/>
      </c>
      <c r="AW146" s="453" t="str">
        <f>IF(P147="特定加算Ⅰ",IF(AL147="","未入力","入力済"),"")</f>
        <v/>
      </c>
      <c r="AX146" s="453" t="str">
        <f>G146</f>
        <v/>
      </c>
    </row>
    <row r="147" spans="1:50" ht="32.1" customHeight="1">
      <c r="A147" s="1274"/>
      <c r="B147" s="1211"/>
      <c r="C147" s="1211"/>
      <c r="D147" s="1211"/>
      <c r="E147" s="1211"/>
      <c r="F147" s="1211"/>
      <c r="G147" s="1214"/>
      <c r="H147" s="1214"/>
      <c r="I147" s="1214"/>
      <c r="J147" s="1214"/>
      <c r="K147" s="1214"/>
      <c r="L147" s="1217"/>
      <c r="M147" s="471" t="s">
        <v>121</v>
      </c>
      <c r="N147" s="76"/>
      <c r="O147" s="472" t="str">
        <f>IFERROR(VLOOKUP(K146,【参考】数式用!$A$5:$J$37,MATCH(N147,【参考】数式用!$B$4:$J$4,0)+1,0),"")</f>
        <v/>
      </c>
      <c r="P147" s="76"/>
      <c r="Q147" s="472" t="str">
        <f>IFERROR(VLOOKUP(K146,【参考】数式用!$A$5:$J$37,MATCH(P147,【参考】数式用!$B$4:$J$4,0)+1,0),"")</f>
        <v/>
      </c>
      <c r="R147" s="97" t="s">
        <v>15</v>
      </c>
      <c r="S147" s="473">
        <v>6</v>
      </c>
      <c r="T147" s="98" t="s">
        <v>10</v>
      </c>
      <c r="U147" s="58">
        <v>4</v>
      </c>
      <c r="V147" s="98" t="s">
        <v>38</v>
      </c>
      <c r="W147" s="473">
        <v>6</v>
      </c>
      <c r="X147" s="98" t="s">
        <v>10</v>
      </c>
      <c r="Y147" s="58">
        <v>5</v>
      </c>
      <c r="Z147" s="98" t="s">
        <v>13</v>
      </c>
      <c r="AA147" s="474" t="s">
        <v>20</v>
      </c>
      <c r="AB147" s="475">
        <f t="shared" si="259"/>
        <v>2</v>
      </c>
      <c r="AC147" s="98" t="s">
        <v>33</v>
      </c>
      <c r="AD147" s="476" t="str">
        <f t="shared" ref="AD147" si="425">IFERROR(ROUNDDOWN(ROUND(L146*Q147,0),0)*AB147,"")</f>
        <v/>
      </c>
      <c r="AE147" s="477" t="str">
        <f t="shared" si="288"/>
        <v/>
      </c>
      <c r="AF147" s="478"/>
      <c r="AG147" s="363"/>
      <c r="AH147" s="364"/>
      <c r="AI147" s="365"/>
      <c r="AJ147" s="366"/>
      <c r="AK147" s="367"/>
      <c r="AL147" s="368"/>
      <c r="AM147" s="479" t="str">
        <f t="shared" ref="AM147" si="426">IF(AO146="","",IF(OR(Y146=4,Y147=4,Y148=4),"！加算の要件上は問題ありませんが、算定期間の終わりが令和６年５月になっていません。区分変更の場合は、「基本情報入力シート」で同じ事業所を２行に分けて記入してください。",""))</f>
        <v/>
      </c>
      <c r="AN147" s="480"/>
      <c r="AO147" s="467" t="str">
        <f>IF(K146&lt;&gt;"","P列・R列に色付け","")</f>
        <v/>
      </c>
      <c r="AX147" s="453" t="str">
        <f>G146</f>
        <v/>
      </c>
    </row>
    <row r="148" spans="1:50" ht="32.1" customHeight="1" thickBot="1">
      <c r="A148" s="1275"/>
      <c r="B148" s="1212"/>
      <c r="C148" s="1212"/>
      <c r="D148" s="1212"/>
      <c r="E148" s="1212"/>
      <c r="F148" s="1212"/>
      <c r="G148" s="1215"/>
      <c r="H148" s="1215"/>
      <c r="I148" s="1215"/>
      <c r="J148" s="1215"/>
      <c r="K148" s="1215"/>
      <c r="L148" s="1218"/>
      <c r="M148" s="481" t="s">
        <v>114</v>
      </c>
      <c r="N148" s="79"/>
      <c r="O148" s="482" t="str">
        <f>IFERROR(VLOOKUP(K146,【参考】数式用!$A$5:$J$37,MATCH(N148,【参考】数式用!$B$4:$J$4,0)+1,0),"")</f>
        <v/>
      </c>
      <c r="P148" s="77"/>
      <c r="Q148" s="482" t="str">
        <f>IFERROR(VLOOKUP(K146,【参考】数式用!$A$5:$J$37,MATCH(P148,【参考】数式用!$B$4:$J$4,0)+1,0),"")</f>
        <v/>
      </c>
      <c r="R148" s="483" t="s">
        <v>15</v>
      </c>
      <c r="S148" s="484">
        <v>6</v>
      </c>
      <c r="T148" s="485" t="s">
        <v>10</v>
      </c>
      <c r="U148" s="59">
        <v>4</v>
      </c>
      <c r="V148" s="485" t="s">
        <v>38</v>
      </c>
      <c r="W148" s="484">
        <v>6</v>
      </c>
      <c r="X148" s="485" t="s">
        <v>10</v>
      </c>
      <c r="Y148" s="59">
        <v>5</v>
      </c>
      <c r="Z148" s="485" t="s">
        <v>13</v>
      </c>
      <c r="AA148" s="486" t="s">
        <v>20</v>
      </c>
      <c r="AB148" s="487">
        <f t="shared" si="259"/>
        <v>2</v>
      </c>
      <c r="AC148" s="485" t="s">
        <v>33</v>
      </c>
      <c r="AD148" s="488" t="str">
        <f t="shared" ref="AD148" si="427">IFERROR(ROUNDDOWN(ROUND(L146*Q148,0),0)*AB148,"")</f>
        <v/>
      </c>
      <c r="AE148" s="489" t="str">
        <f t="shared" si="291"/>
        <v/>
      </c>
      <c r="AF148" s="490">
        <f t="shared" si="346"/>
        <v>0</v>
      </c>
      <c r="AG148" s="369"/>
      <c r="AH148" s="370"/>
      <c r="AI148" s="371"/>
      <c r="AJ148" s="372"/>
      <c r="AK148" s="373"/>
      <c r="AL148" s="374"/>
      <c r="AM148" s="491" t="str">
        <f t="shared" ref="AM148" si="428">IF(AO146="","",IF(OR(N146="",AND(N148="ベア加算なし",P148="ベア加算",AG148=""),AND(OR(P146="処遇加算Ⅰ",P146="処遇加算Ⅱ"),AH146=""),AND(P146="処遇加算Ⅲ",AI146=""),AND(P146="処遇加算Ⅰ",AJ146=""),AND(OR(P147="特定加算Ⅰ",P147="特定加算Ⅱ"),AK147=""),AND(P147="特定加算Ⅰ",AL147="")),"！記入が必要な欄（緑色、水色、黄色のセル）に空欄があります。空欄を埋めてください。",""))</f>
        <v/>
      </c>
      <c r="AO148" s="492" t="str">
        <f>IF(K146&lt;&gt;"","P列・R列に色付け","")</f>
        <v/>
      </c>
      <c r="AP148" s="493"/>
      <c r="AQ148" s="493"/>
      <c r="AW148" s="494"/>
      <c r="AX148" s="453" t="str">
        <f>G146</f>
        <v/>
      </c>
    </row>
    <row r="149" spans="1:50" ht="32.1" customHeight="1">
      <c r="A149" s="1273">
        <v>46</v>
      </c>
      <c r="B149" s="1210" t="str">
        <f>IF(基本情報入力シート!C99="","",基本情報入力シート!C99)</f>
        <v/>
      </c>
      <c r="C149" s="1210"/>
      <c r="D149" s="1210"/>
      <c r="E149" s="1210"/>
      <c r="F149" s="1210"/>
      <c r="G149" s="1213" t="str">
        <f>IF(基本情報入力シート!M99="","",基本情報入力シート!M99)</f>
        <v/>
      </c>
      <c r="H149" s="1213" t="str">
        <f>IF(基本情報入力シート!R99="","",基本情報入力シート!R99)</f>
        <v/>
      </c>
      <c r="I149" s="1213" t="str">
        <f>IF(基本情報入力シート!W99="","",基本情報入力シート!W99)</f>
        <v/>
      </c>
      <c r="J149" s="1213" t="str">
        <f>IF(基本情報入力シート!X99="","",基本情報入力シート!X99)</f>
        <v/>
      </c>
      <c r="K149" s="1213" t="str">
        <f>IF(基本情報入力シート!Y99="","",基本情報入力シート!Y99)</f>
        <v/>
      </c>
      <c r="L149" s="1216" t="str">
        <f>IF(基本情報入力シート!AB99="","",基本情報入力シート!AB99)</f>
        <v/>
      </c>
      <c r="M149" s="457" t="s">
        <v>132</v>
      </c>
      <c r="N149" s="75"/>
      <c r="O149" s="458" t="str">
        <f>IFERROR(VLOOKUP(K149,【参考】数式用!$A$5:$J$37,MATCH(N149,【参考】数式用!$B$4:$J$4,0)+1,0),"")</f>
        <v/>
      </c>
      <c r="P149" s="75"/>
      <c r="Q149" s="458" t="str">
        <f>IFERROR(VLOOKUP(K149,【参考】数式用!$A$5:$J$37,MATCH(P149,【参考】数式用!$B$4:$J$4,0)+1,0),"")</f>
        <v/>
      </c>
      <c r="R149" s="459" t="s">
        <v>15</v>
      </c>
      <c r="S149" s="460">
        <v>6</v>
      </c>
      <c r="T149" s="126" t="s">
        <v>10</v>
      </c>
      <c r="U149" s="39">
        <v>4</v>
      </c>
      <c r="V149" s="126" t="s">
        <v>38</v>
      </c>
      <c r="W149" s="460">
        <v>6</v>
      </c>
      <c r="X149" s="126" t="s">
        <v>10</v>
      </c>
      <c r="Y149" s="39">
        <v>5</v>
      </c>
      <c r="Z149" s="126" t="s">
        <v>13</v>
      </c>
      <c r="AA149" s="461" t="s">
        <v>20</v>
      </c>
      <c r="AB149" s="462">
        <f t="shared" si="259"/>
        <v>2</v>
      </c>
      <c r="AC149" s="126" t="s">
        <v>33</v>
      </c>
      <c r="AD149" s="463" t="str">
        <f t="shared" ref="AD149" si="429">IFERROR(ROUNDDOWN(ROUND(L149*Q149,0),0)*AB149,"")</f>
        <v/>
      </c>
      <c r="AE149" s="464" t="str">
        <f t="shared" ref="AE149" si="430">IFERROR(ROUNDDOWN(ROUND(L149*(Q149-O149),0),0)*AB149,"")</f>
        <v/>
      </c>
      <c r="AF149" s="465"/>
      <c r="AG149" s="375"/>
      <c r="AH149" s="383"/>
      <c r="AI149" s="380"/>
      <c r="AJ149" s="381"/>
      <c r="AK149" s="361"/>
      <c r="AL149" s="362"/>
      <c r="AM149" s="466" t="str">
        <f t="shared" ref="AM149" si="431">IF(AO149="","",IF(Q149&lt;O149,"！加算の要件上は問題ありませんが、令和６年３月と比較して４・５月に加算率が下がる計画になっています。",""))</f>
        <v/>
      </c>
      <c r="AO149" s="467" t="str">
        <f>IF(K149&lt;&gt;"","P列・R列に色付け","")</f>
        <v/>
      </c>
      <c r="AP149" s="468" t="str">
        <f>IFERROR(VLOOKUP(K149,【参考】数式用!$AH$2:$AI$34,2,FALSE),"")</f>
        <v/>
      </c>
      <c r="AQ149" s="470" t="str">
        <f>P149&amp;P150&amp;P151</f>
        <v/>
      </c>
      <c r="AR149" s="468" t="str">
        <f t="shared" ref="AR149" si="432">IF(AF151&lt;&gt;0,IF(AG151="○","入力済","未入力"),"")</f>
        <v/>
      </c>
      <c r="AS149" s="469" t="str">
        <f>IF(OR(P149="処遇加算Ⅰ",P149="処遇加算Ⅱ"),IF(OR(AH149="○",AH149="令和６年度中に満たす"),"入力済","未入力"),"")</f>
        <v/>
      </c>
      <c r="AT149" s="470" t="str">
        <f>IF(P149="処遇加算Ⅲ",IF(AI149="○","入力済","未入力"),"")</f>
        <v/>
      </c>
      <c r="AU149" s="468" t="str">
        <f>IF(P149="処遇加算Ⅰ",IF(OR(AJ149="○",AJ149="令和６年度中に満たす"),"入力済","未入力"),"")</f>
        <v/>
      </c>
      <c r="AV149" s="468" t="str">
        <f t="shared" ref="AV149" si="433">IF(OR(P150="特定加算Ⅰ",P150="特定加算Ⅱ"),1,"")</f>
        <v/>
      </c>
      <c r="AW149" s="453" t="str">
        <f>IF(P150="特定加算Ⅰ",IF(AL150="","未入力","入力済"),"")</f>
        <v/>
      </c>
      <c r="AX149" s="453" t="str">
        <f>G149</f>
        <v/>
      </c>
    </row>
    <row r="150" spans="1:50" ht="32.1" customHeight="1">
      <c r="A150" s="1274"/>
      <c r="B150" s="1211"/>
      <c r="C150" s="1211"/>
      <c r="D150" s="1211"/>
      <c r="E150" s="1211"/>
      <c r="F150" s="1211"/>
      <c r="G150" s="1214"/>
      <c r="H150" s="1214"/>
      <c r="I150" s="1214"/>
      <c r="J150" s="1214"/>
      <c r="K150" s="1214"/>
      <c r="L150" s="1217"/>
      <c r="M150" s="471" t="s">
        <v>121</v>
      </c>
      <c r="N150" s="76"/>
      <c r="O150" s="472" t="str">
        <f>IFERROR(VLOOKUP(K149,【参考】数式用!$A$5:$J$37,MATCH(N150,【参考】数式用!$B$4:$J$4,0)+1,0),"")</f>
        <v/>
      </c>
      <c r="P150" s="76"/>
      <c r="Q150" s="472" t="str">
        <f>IFERROR(VLOOKUP(K149,【参考】数式用!$A$5:$J$37,MATCH(P150,【参考】数式用!$B$4:$J$4,0)+1,0),"")</f>
        <v/>
      </c>
      <c r="R150" s="97" t="s">
        <v>15</v>
      </c>
      <c r="S150" s="473">
        <v>6</v>
      </c>
      <c r="T150" s="98" t="s">
        <v>10</v>
      </c>
      <c r="U150" s="58">
        <v>4</v>
      </c>
      <c r="V150" s="98" t="s">
        <v>38</v>
      </c>
      <c r="W150" s="473">
        <v>6</v>
      </c>
      <c r="X150" s="98" t="s">
        <v>10</v>
      </c>
      <c r="Y150" s="58">
        <v>5</v>
      </c>
      <c r="Z150" s="98" t="s">
        <v>13</v>
      </c>
      <c r="AA150" s="474" t="s">
        <v>20</v>
      </c>
      <c r="AB150" s="475">
        <f t="shared" si="259"/>
        <v>2</v>
      </c>
      <c r="AC150" s="98" t="s">
        <v>33</v>
      </c>
      <c r="AD150" s="476" t="str">
        <f t="shared" ref="AD150" si="434">IFERROR(ROUNDDOWN(ROUND(L149*Q150,0),0)*AB150,"")</f>
        <v/>
      </c>
      <c r="AE150" s="477" t="str">
        <f t="shared" ref="AE150" si="435">IFERROR(ROUNDDOWN(ROUND(L149*(Q150-O150),0),0)*AB150,"")</f>
        <v/>
      </c>
      <c r="AF150" s="478"/>
      <c r="AG150" s="363"/>
      <c r="AH150" s="364"/>
      <c r="AI150" s="365"/>
      <c r="AJ150" s="366"/>
      <c r="AK150" s="367"/>
      <c r="AL150" s="368"/>
      <c r="AM150" s="479" t="str">
        <f t="shared" ref="AM150" si="436">IF(AO149="","",IF(OR(Y149=4,Y150=4,Y151=4),"！加算の要件上は問題ありませんが、算定期間の終わりが令和６年５月になっていません。区分変更の場合は、「基本情報入力シート」で同じ事業所を２行に分けて記入してください。",""))</f>
        <v/>
      </c>
      <c r="AN150" s="480"/>
      <c r="AO150" s="467" t="str">
        <f>IF(K149&lt;&gt;"","P列・R列に色付け","")</f>
        <v/>
      </c>
      <c r="AX150" s="453" t="str">
        <f>G149</f>
        <v/>
      </c>
    </row>
    <row r="151" spans="1:50" ht="32.1" customHeight="1" thickBot="1">
      <c r="A151" s="1275"/>
      <c r="B151" s="1212"/>
      <c r="C151" s="1212"/>
      <c r="D151" s="1212"/>
      <c r="E151" s="1212"/>
      <c r="F151" s="1212"/>
      <c r="G151" s="1215"/>
      <c r="H151" s="1215"/>
      <c r="I151" s="1215"/>
      <c r="J151" s="1215"/>
      <c r="K151" s="1215"/>
      <c r="L151" s="1218"/>
      <c r="M151" s="481" t="s">
        <v>114</v>
      </c>
      <c r="N151" s="79"/>
      <c r="O151" s="482" t="str">
        <f>IFERROR(VLOOKUP(K149,【参考】数式用!$A$5:$J$37,MATCH(N151,【参考】数式用!$B$4:$J$4,0)+1,0),"")</f>
        <v/>
      </c>
      <c r="P151" s="77"/>
      <c r="Q151" s="482" t="str">
        <f>IFERROR(VLOOKUP(K149,【参考】数式用!$A$5:$J$37,MATCH(P151,【参考】数式用!$B$4:$J$4,0)+1,0),"")</f>
        <v/>
      </c>
      <c r="R151" s="483" t="s">
        <v>15</v>
      </c>
      <c r="S151" s="484">
        <v>6</v>
      </c>
      <c r="T151" s="485" t="s">
        <v>10</v>
      </c>
      <c r="U151" s="59">
        <v>4</v>
      </c>
      <c r="V151" s="485" t="s">
        <v>38</v>
      </c>
      <c r="W151" s="484">
        <v>6</v>
      </c>
      <c r="X151" s="485" t="s">
        <v>10</v>
      </c>
      <c r="Y151" s="59">
        <v>5</v>
      </c>
      <c r="Z151" s="485" t="s">
        <v>13</v>
      </c>
      <c r="AA151" s="486" t="s">
        <v>20</v>
      </c>
      <c r="AB151" s="487">
        <f t="shared" si="259"/>
        <v>2</v>
      </c>
      <c r="AC151" s="485" t="s">
        <v>33</v>
      </c>
      <c r="AD151" s="488" t="str">
        <f t="shared" ref="AD151" si="437">IFERROR(ROUNDDOWN(ROUND(L149*Q151,0),0)*AB151,"")</f>
        <v/>
      </c>
      <c r="AE151" s="489" t="str">
        <f t="shared" ref="AE151" si="438">IFERROR(ROUNDDOWN(ROUND(L149*(Q151-O151),0),0)*AB151,"")</f>
        <v/>
      </c>
      <c r="AF151" s="490">
        <f t="shared" si="346"/>
        <v>0</v>
      </c>
      <c r="AG151" s="369"/>
      <c r="AH151" s="370"/>
      <c r="AI151" s="371"/>
      <c r="AJ151" s="372"/>
      <c r="AK151" s="373"/>
      <c r="AL151" s="374"/>
      <c r="AM151" s="491" t="str">
        <f t="shared" ref="AM151" si="439">IF(AO149="","",IF(OR(N149="",AND(N151="ベア加算なし",P151="ベア加算",AG151=""),AND(OR(P149="処遇加算Ⅰ",P149="処遇加算Ⅱ"),AH149=""),AND(P149="処遇加算Ⅲ",AI149=""),AND(P149="処遇加算Ⅰ",AJ149=""),AND(OR(P150="特定加算Ⅰ",P150="特定加算Ⅱ"),AK150=""),AND(P150="特定加算Ⅰ",AL150="")),"！記入が必要な欄（緑色、水色、黄色のセル）に空欄があります。空欄を埋めてください。",""))</f>
        <v/>
      </c>
      <c r="AO151" s="492" t="str">
        <f>IF(K149&lt;&gt;"","P列・R列に色付け","")</f>
        <v/>
      </c>
      <c r="AP151" s="493"/>
      <c r="AQ151" s="493"/>
      <c r="AW151" s="494"/>
      <c r="AX151" s="453" t="str">
        <f>G149</f>
        <v/>
      </c>
    </row>
    <row r="152" spans="1:50" ht="32.1" customHeight="1">
      <c r="A152" s="1273">
        <v>47</v>
      </c>
      <c r="B152" s="1210" t="str">
        <f>IF(基本情報入力シート!C100="","",基本情報入力シート!C100)</f>
        <v/>
      </c>
      <c r="C152" s="1210"/>
      <c r="D152" s="1210"/>
      <c r="E152" s="1210"/>
      <c r="F152" s="1210"/>
      <c r="G152" s="1213" t="str">
        <f>IF(基本情報入力シート!M100="","",基本情報入力シート!M100)</f>
        <v/>
      </c>
      <c r="H152" s="1213" t="str">
        <f>IF(基本情報入力シート!R100="","",基本情報入力シート!R100)</f>
        <v/>
      </c>
      <c r="I152" s="1213" t="str">
        <f>IF(基本情報入力シート!W100="","",基本情報入力シート!W100)</f>
        <v/>
      </c>
      <c r="J152" s="1213" t="str">
        <f>IF(基本情報入力シート!X100="","",基本情報入力シート!X100)</f>
        <v/>
      </c>
      <c r="K152" s="1213" t="str">
        <f>IF(基本情報入力シート!Y100="","",基本情報入力シート!Y100)</f>
        <v/>
      </c>
      <c r="L152" s="1216" t="str">
        <f>IF(基本情報入力シート!AB100="","",基本情報入力シート!AB100)</f>
        <v/>
      </c>
      <c r="M152" s="457" t="s">
        <v>132</v>
      </c>
      <c r="N152" s="75"/>
      <c r="O152" s="458" t="str">
        <f>IFERROR(VLOOKUP(K152,【参考】数式用!$A$5:$J$37,MATCH(N152,【参考】数式用!$B$4:$J$4,0)+1,0),"")</f>
        <v/>
      </c>
      <c r="P152" s="75"/>
      <c r="Q152" s="458" t="str">
        <f>IFERROR(VLOOKUP(K152,【参考】数式用!$A$5:$J$37,MATCH(P152,【参考】数式用!$B$4:$J$4,0)+1,0),"")</f>
        <v/>
      </c>
      <c r="R152" s="459" t="s">
        <v>15</v>
      </c>
      <c r="S152" s="460">
        <v>6</v>
      </c>
      <c r="T152" s="126" t="s">
        <v>10</v>
      </c>
      <c r="U152" s="39">
        <v>4</v>
      </c>
      <c r="V152" s="126" t="s">
        <v>38</v>
      </c>
      <c r="W152" s="460">
        <v>6</v>
      </c>
      <c r="X152" s="126" t="s">
        <v>10</v>
      </c>
      <c r="Y152" s="39">
        <v>5</v>
      </c>
      <c r="Z152" s="126" t="s">
        <v>13</v>
      </c>
      <c r="AA152" s="461" t="s">
        <v>20</v>
      </c>
      <c r="AB152" s="462">
        <f t="shared" si="259"/>
        <v>2</v>
      </c>
      <c r="AC152" s="126" t="s">
        <v>33</v>
      </c>
      <c r="AD152" s="463" t="str">
        <f t="shared" ref="AD152" si="440">IFERROR(ROUNDDOWN(ROUND(L152*Q152,0),0)*AB152,"")</f>
        <v/>
      </c>
      <c r="AE152" s="464" t="str">
        <f t="shared" si="272"/>
        <v/>
      </c>
      <c r="AF152" s="465"/>
      <c r="AG152" s="375"/>
      <c r="AH152" s="383"/>
      <c r="AI152" s="380"/>
      <c r="AJ152" s="381"/>
      <c r="AK152" s="361"/>
      <c r="AL152" s="362"/>
      <c r="AM152" s="466" t="str">
        <f t="shared" ref="AM152" si="441">IF(AO152="","",IF(Q152&lt;O152,"！加算の要件上は問題ありませんが、令和６年３月と比較して４・５月に加算率が下がる計画になっています。",""))</f>
        <v/>
      </c>
      <c r="AO152" s="467" t="str">
        <f>IF(K152&lt;&gt;"","P列・R列に色付け","")</f>
        <v/>
      </c>
      <c r="AP152" s="468" t="str">
        <f>IFERROR(VLOOKUP(K152,【参考】数式用!$AH$2:$AI$34,2,FALSE),"")</f>
        <v/>
      </c>
      <c r="AQ152" s="470" t="str">
        <f>P152&amp;P153&amp;P154</f>
        <v/>
      </c>
      <c r="AR152" s="468" t="str">
        <f t="shared" ref="AR152" si="442">IF(AF154&lt;&gt;0,IF(AG154="○","入力済","未入力"),"")</f>
        <v/>
      </c>
      <c r="AS152" s="469" t="str">
        <f>IF(OR(P152="処遇加算Ⅰ",P152="処遇加算Ⅱ"),IF(OR(AH152="○",AH152="令和６年度中に満たす"),"入力済","未入力"),"")</f>
        <v/>
      </c>
      <c r="AT152" s="470" t="str">
        <f>IF(P152="処遇加算Ⅲ",IF(AI152="○","入力済","未入力"),"")</f>
        <v/>
      </c>
      <c r="AU152" s="468" t="str">
        <f>IF(P152="処遇加算Ⅰ",IF(OR(AJ152="○",AJ152="令和６年度中に満たす"),"入力済","未入力"),"")</f>
        <v/>
      </c>
      <c r="AV152" s="468" t="str">
        <f t="shared" ref="AV152" si="443">IF(OR(P153="特定加算Ⅰ",P153="特定加算Ⅱ"),1,"")</f>
        <v/>
      </c>
      <c r="AW152" s="453" t="str">
        <f>IF(P153="特定加算Ⅰ",IF(AL153="","未入力","入力済"),"")</f>
        <v/>
      </c>
      <c r="AX152" s="453" t="str">
        <f>G152</f>
        <v/>
      </c>
    </row>
    <row r="153" spans="1:50" ht="32.1" customHeight="1">
      <c r="A153" s="1274"/>
      <c r="B153" s="1211"/>
      <c r="C153" s="1211"/>
      <c r="D153" s="1211"/>
      <c r="E153" s="1211"/>
      <c r="F153" s="1211"/>
      <c r="G153" s="1214"/>
      <c r="H153" s="1214"/>
      <c r="I153" s="1214"/>
      <c r="J153" s="1214"/>
      <c r="K153" s="1214"/>
      <c r="L153" s="1217"/>
      <c r="M153" s="471" t="s">
        <v>121</v>
      </c>
      <c r="N153" s="76"/>
      <c r="O153" s="472" t="str">
        <f>IFERROR(VLOOKUP(K152,【参考】数式用!$A$5:$J$37,MATCH(N153,【参考】数式用!$B$4:$J$4,0)+1,0),"")</f>
        <v/>
      </c>
      <c r="P153" s="76"/>
      <c r="Q153" s="472" t="str">
        <f>IFERROR(VLOOKUP(K152,【参考】数式用!$A$5:$J$37,MATCH(P153,【参考】数式用!$B$4:$J$4,0)+1,0),"")</f>
        <v/>
      </c>
      <c r="R153" s="97" t="s">
        <v>15</v>
      </c>
      <c r="S153" s="473">
        <v>6</v>
      </c>
      <c r="T153" s="98" t="s">
        <v>10</v>
      </c>
      <c r="U153" s="58">
        <v>4</v>
      </c>
      <c r="V153" s="98" t="s">
        <v>38</v>
      </c>
      <c r="W153" s="473">
        <v>6</v>
      </c>
      <c r="X153" s="98" t="s">
        <v>10</v>
      </c>
      <c r="Y153" s="58">
        <v>5</v>
      </c>
      <c r="Z153" s="98" t="s">
        <v>13</v>
      </c>
      <c r="AA153" s="474" t="s">
        <v>20</v>
      </c>
      <c r="AB153" s="475">
        <f t="shared" si="259"/>
        <v>2</v>
      </c>
      <c r="AC153" s="98" t="s">
        <v>33</v>
      </c>
      <c r="AD153" s="476" t="str">
        <f t="shared" ref="AD153" si="444">IFERROR(ROUNDDOWN(ROUND(L152*Q153,0),0)*AB153,"")</f>
        <v/>
      </c>
      <c r="AE153" s="477" t="str">
        <f t="shared" si="277"/>
        <v/>
      </c>
      <c r="AF153" s="478"/>
      <c r="AG153" s="363"/>
      <c r="AH153" s="364"/>
      <c r="AI153" s="365"/>
      <c r="AJ153" s="366"/>
      <c r="AK153" s="367"/>
      <c r="AL153" s="368"/>
      <c r="AM153" s="479" t="str">
        <f t="shared" ref="AM153" si="445">IF(AO152="","",IF(OR(Y152=4,Y153=4,Y154=4),"！加算の要件上は問題ありませんが、算定期間の終わりが令和６年５月になっていません。区分変更の場合は、「基本情報入力シート」で同じ事業所を２行に分けて記入してください。",""))</f>
        <v/>
      </c>
      <c r="AN153" s="480"/>
      <c r="AO153" s="467" t="str">
        <f>IF(K152&lt;&gt;"","P列・R列に色付け","")</f>
        <v/>
      </c>
      <c r="AX153" s="453" t="str">
        <f>G152</f>
        <v/>
      </c>
    </row>
    <row r="154" spans="1:50" ht="32.1" customHeight="1" thickBot="1">
      <c r="A154" s="1275"/>
      <c r="B154" s="1212"/>
      <c r="C154" s="1212"/>
      <c r="D154" s="1212"/>
      <c r="E154" s="1212"/>
      <c r="F154" s="1212"/>
      <c r="G154" s="1215"/>
      <c r="H154" s="1215"/>
      <c r="I154" s="1215"/>
      <c r="J154" s="1215"/>
      <c r="K154" s="1215"/>
      <c r="L154" s="1218"/>
      <c r="M154" s="481" t="s">
        <v>114</v>
      </c>
      <c r="N154" s="79"/>
      <c r="O154" s="482" t="str">
        <f>IFERROR(VLOOKUP(K152,【参考】数式用!$A$5:$J$37,MATCH(N154,【参考】数式用!$B$4:$J$4,0)+1,0),"")</f>
        <v/>
      </c>
      <c r="P154" s="77"/>
      <c r="Q154" s="482" t="str">
        <f>IFERROR(VLOOKUP(K152,【参考】数式用!$A$5:$J$37,MATCH(P154,【参考】数式用!$B$4:$J$4,0)+1,0),"")</f>
        <v/>
      </c>
      <c r="R154" s="483" t="s">
        <v>15</v>
      </c>
      <c r="S154" s="484">
        <v>6</v>
      </c>
      <c r="T154" s="485" t="s">
        <v>10</v>
      </c>
      <c r="U154" s="59">
        <v>4</v>
      </c>
      <c r="V154" s="485" t="s">
        <v>38</v>
      </c>
      <c r="W154" s="484">
        <v>6</v>
      </c>
      <c r="X154" s="485" t="s">
        <v>10</v>
      </c>
      <c r="Y154" s="59">
        <v>5</v>
      </c>
      <c r="Z154" s="485" t="s">
        <v>13</v>
      </c>
      <c r="AA154" s="486" t="s">
        <v>20</v>
      </c>
      <c r="AB154" s="487">
        <f t="shared" si="259"/>
        <v>2</v>
      </c>
      <c r="AC154" s="485" t="s">
        <v>33</v>
      </c>
      <c r="AD154" s="488" t="str">
        <f t="shared" ref="AD154" si="446">IFERROR(ROUNDDOWN(ROUND(L152*Q154,0),0)*AB154,"")</f>
        <v/>
      </c>
      <c r="AE154" s="489" t="str">
        <f t="shared" si="280"/>
        <v/>
      </c>
      <c r="AF154" s="490">
        <f t="shared" si="346"/>
        <v>0</v>
      </c>
      <c r="AG154" s="369"/>
      <c r="AH154" s="370"/>
      <c r="AI154" s="371"/>
      <c r="AJ154" s="372"/>
      <c r="AK154" s="373"/>
      <c r="AL154" s="374"/>
      <c r="AM154" s="491" t="str">
        <f t="shared" ref="AM154" si="447">IF(AO152="","",IF(OR(N152="",AND(N154="ベア加算なし",P154="ベア加算",AG154=""),AND(OR(P152="処遇加算Ⅰ",P152="処遇加算Ⅱ"),AH152=""),AND(P152="処遇加算Ⅲ",AI152=""),AND(P152="処遇加算Ⅰ",AJ152=""),AND(OR(P153="特定加算Ⅰ",P153="特定加算Ⅱ"),AK153=""),AND(P153="特定加算Ⅰ",AL153="")),"！記入が必要な欄（緑色、水色、黄色のセル）に空欄があります。空欄を埋めてください。",""))</f>
        <v/>
      </c>
      <c r="AO154" s="492" t="str">
        <f>IF(K152&lt;&gt;"","P列・R列に色付け","")</f>
        <v/>
      </c>
      <c r="AP154" s="493"/>
      <c r="AQ154" s="493"/>
      <c r="AW154" s="494"/>
      <c r="AX154" s="453" t="str">
        <f>G152</f>
        <v/>
      </c>
    </row>
    <row r="155" spans="1:50" ht="32.1" customHeight="1">
      <c r="A155" s="1273">
        <v>48</v>
      </c>
      <c r="B155" s="1210" t="str">
        <f>IF(基本情報入力シート!C101="","",基本情報入力シート!C101)</f>
        <v/>
      </c>
      <c r="C155" s="1210"/>
      <c r="D155" s="1210"/>
      <c r="E155" s="1210"/>
      <c r="F155" s="1210"/>
      <c r="G155" s="1213" t="str">
        <f>IF(基本情報入力シート!M101="","",基本情報入力シート!M101)</f>
        <v/>
      </c>
      <c r="H155" s="1213" t="str">
        <f>IF(基本情報入力シート!R101="","",基本情報入力シート!R101)</f>
        <v/>
      </c>
      <c r="I155" s="1213" t="str">
        <f>IF(基本情報入力シート!W101="","",基本情報入力シート!W101)</f>
        <v/>
      </c>
      <c r="J155" s="1213" t="str">
        <f>IF(基本情報入力シート!X101="","",基本情報入力シート!X101)</f>
        <v/>
      </c>
      <c r="K155" s="1213" t="str">
        <f>IF(基本情報入力シート!Y101="","",基本情報入力シート!Y101)</f>
        <v/>
      </c>
      <c r="L155" s="1216" t="str">
        <f>IF(基本情報入力シート!AB101="","",基本情報入力シート!AB101)</f>
        <v/>
      </c>
      <c r="M155" s="457" t="s">
        <v>132</v>
      </c>
      <c r="N155" s="75"/>
      <c r="O155" s="458" t="str">
        <f>IFERROR(VLOOKUP(K155,【参考】数式用!$A$5:$J$37,MATCH(N155,【参考】数式用!$B$4:$J$4,0)+1,0),"")</f>
        <v/>
      </c>
      <c r="P155" s="75"/>
      <c r="Q155" s="458" t="str">
        <f>IFERROR(VLOOKUP(K155,【参考】数式用!$A$5:$J$37,MATCH(P155,【参考】数式用!$B$4:$J$4,0)+1,0),"")</f>
        <v/>
      </c>
      <c r="R155" s="459" t="s">
        <v>15</v>
      </c>
      <c r="S155" s="460">
        <v>6</v>
      </c>
      <c r="T155" s="126" t="s">
        <v>10</v>
      </c>
      <c r="U155" s="39">
        <v>4</v>
      </c>
      <c r="V155" s="126" t="s">
        <v>38</v>
      </c>
      <c r="W155" s="460">
        <v>6</v>
      </c>
      <c r="X155" s="126" t="s">
        <v>10</v>
      </c>
      <c r="Y155" s="39">
        <v>5</v>
      </c>
      <c r="Z155" s="126" t="s">
        <v>13</v>
      </c>
      <c r="AA155" s="461" t="s">
        <v>20</v>
      </c>
      <c r="AB155" s="462">
        <f t="shared" si="259"/>
        <v>2</v>
      </c>
      <c r="AC155" s="126" t="s">
        <v>33</v>
      </c>
      <c r="AD155" s="463" t="str">
        <f t="shared" ref="AD155" si="448">IFERROR(ROUNDDOWN(ROUND(L155*Q155,0),0)*AB155,"")</f>
        <v/>
      </c>
      <c r="AE155" s="464" t="str">
        <f t="shared" si="283"/>
        <v/>
      </c>
      <c r="AF155" s="465"/>
      <c r="AG155" s="375"/>
      <c r="AH155" s="383"/>
      <c r="AI155" s="380"/>
      <c r="AJ155" s="381"/>
      <c r="AK155" s="361"/>
      <c r="AL155" s="362"/>
      <c r="AM155" s="466" t="str">
        <f t="shared" ref="AM155" si="449">IF(AO155="","",IF(Q155&lt;O155,"！加算の要件上は問題ありませんが、令和６年３月と比較して４・５月に加算率が下がる計画になっています。",""))</f>
        <v/>
      </c>
      <c r="AO155" s="467" t="str">
        <f>IF(K155&lt;&gt;"","P列・R列に色付け","")</f>
        <v/>
      </c>
      <c r="AP155" s="468" t="str">
        <f>IFERROR(VLOOKUP(K155,【参考】数式用!$AH$2:$AI$34,2,FALSE),"")</f>
        <v/>
      </c>
      <c r="AQ155" s="470" t="str">
        <f>P155&amp;P156&amp;P157</f>
        <v/>
      </c>
      <c r="AR155" s="468" t="str">
        <f t="shared" ref="AR155" si="450">IF(AF157&lt;&gt;0,IF(AG157="○","入力済","未入力"),"")</f>
        <v/>
      </c>
      <c r="AS155" s="469" t="str">
        <f>IF(OR(P155="処遇加算Ⅰ",P155="処遇加算Ⅱ"),IF(OR(AH155="○",AH155="令和６年度中に満たす"),"入力済","未入力"),"")</f>
        <v/>
      </c>
      <c r="AT155" s="470" t="str">
        <f>IF(P155="処遇加算Ⅲ",IF(AI155="○","入力済","未入力"),"")</f>
        <v/>
      </c>
      <c r="AU155" s="468" t="str">
        <f>IF(P155="処遇加算Ⅰ",IF(OR(AJ155="○",AJ155="令和６年度中に満たす"),"入力済","未入力"),"")</f>
        <v/>
      </c>
      <c r="AV155" s="468" t="str">
        <f t="shared" ref="AV155" si="451">IF(OR(P156="特定加算Ⅰ",P156="特定加算Ⅱ"),1,"")</f>
        <v/>
      </c>
      <c r="AW155" s="453" t="str">
        <f>IF(P156="特定加算Ⅰ",IF(AL156="","未入力","入力済"),"")</f>
        <v/>
      </c>
      <c r="AX155" s="453" t="str">
        <f>G155</f>
        <v/>
      </c>
    </row>
    <row r="156" spans="1:50" ht="32.1" customHeight="1">
      <c r="A156" s="1274"/>
      <c r="B156" s="1211"/>
      <c r="C156" s="1211"/>
      <c r="D156" s="1211"/>
      <c r="E156" s="1211"/>
      <c r="F156" s="1211"/>
      <c r="G156" s="1214"/>
      <c r="H156" s="1214"/>
      <c r="I156" s="1214"/>
      <c r="J156" s="1214"/>
      <c r="K156" s="1214"/>
      <c r="L156" s="1217"/>
      <c r="M156" s="471" t="s">
        <v>121</v>
      </c>
      <c r="N156" s="76"/>
      <c r="O156" s="472" t="str">
        <f>IFERROR(VLOOKUP(K155,【参考】数式用!$A$5:$J$37,MATCH(N156,【参考】数式用!$B$4:$J$4,0)+1,0),"")</f>
        <v/>
      </c>
      <c r="P156" s="76"/>
      <c r="Q156" s="472" t="str">
        <f>IFERROR(VLOOKUP(K155,【参考】数式用!$A$5:$J$37,MATCH(P156,【参考】数式用!$B$4:$J$4,0)+1,0),"")</f>
        <v/>
      </c>
      <c r="R156" s="97" t="s">
        <v>15</v>
      </c>
      <c r="S156" s="473">
        <v>6</v>
      </c>
      <c r="T156" s="98" t="s">
        <v>10</v>
      </c>
      <c r="U156" s="58">
        <v>4</v>
      </c>
      <c r="V156" s="98" t="s">
        <v>38</v>
      </c>
      <c r="W156" s="473">
        <v>6</v>
      </c>
      <c r="X156" s="98" t="s">
        <v>10</v>
      </c>
      <c r="Y156" s="58">
        <v>5</v>
      </c>
      <c r="Z156" s="98" t="s">
        <v>13</v>
      </c>
      <c r="AA156" s="474" t="s">
        <v>20</v>
      </c>
      <c r="AB156" s="475">
        <f t="shared" si="259"/>
        <v>2</v>
      </c>
      <c r="AC156" s="98" t="s">
        <v>33</v>
      </c>
      <c r="AD156" s="476" t="str">
        <f t="shared" ref="AD156" si="452">IFERROR(ROUNDDOWN(ROUND(L155*Q156,0),0)*AB156,"")</f>
        <v/>
      </c>
      <c r="AE156" s="477" t="str">
        <f t="shared" si="288"/>
        <v/>
      </c>
      <c r="AF156" s="478"/>
      <c r="AG156" s="363"/>
      <c r="AH156" s="364"/>
      <c r="AI156" s="365"/>
      <c r="AJ156" s="366"/>
      <c r="AK156" s="367"/>
      <c r="AL156" s="368"/>
      <c r="AM156" s="479" t="str">
        <f t="shared" ref="AM156" si="453">IF(AO155="","",IF(OR(Y155=4,Y156=4,Y157=4),"！加算の要件上は問題ありませんが、算定期間の終わりが令和６年５月になっていません。区分変更の場合は、「基本情報入力シート」で同じ事業所を２行に分けて記入してください。",""))</f>
        <v/>
      </c>
      <c r="AN156" s="480"/>
      <c r="AO156" s="467" t="str">
        <f>IF(K155&lt;&gt;"","P列・R列に色付け","")</f>
        <v/>
      </c>
      <c r="AX156" s="453" t="str">
        <f>G155</f>
        <v/>
      </c>
    </row>
    <row r="157" spans="1:50" ht="32.1" customHeight="1" thickBot="1">
      <c r="A157" s="1275"/>
      <c r="B157" s="1212"/>
      <c r="C157" s="1212"/>
      <c r="D157" s="1212"/>
      <c r="E157" s="1212"/>
      <c r="F157" s="1212"/>
      <c r="G157" s="1215"/>
      <c r="H157" s="1215"/>
      <c r="I157" s="1215"/>
      <c r="J157" s="1215"/>
      <c r="K157" s="1215"/>
      <c r="L157" s="1218"/>
      <c r="M157" s="481" t="s">
        <v>114</v>
      </c>
      <c r="N157" s="79"/>
      <c r="O157" s="482" t="str">
        <f>IFERROR(VLOOKUP(K155,【参考】数式用!$A$5:$J$37,MATCH(N157,【参考】数式用!$B$4:$J$4,0)+1,0),"")</f>
        <v/>
      </c>
      <c r="P157" s="77"/>
      <c r="Q157" s="482" t="str">
        <f>IFERROR(VLOOKUP(K155,【参考】数式用!$A$5:$J$37,MATCH(P157,【参考】数式用!$B$4:$J$4,0)+1,0),"")</f>
        <v/>
      </c>
      <c r="R157" s="483" t="s">
        <v>15</v>
      </c>
      <c r="S157" s="484">
        <v>6</v>
      </c>
      <c r="T157" s="485" t="s">
        <v>10</v>
      </c>
      <c r="U157" s="59">
        <v>4</v>
      </c>
      <c r="V157" s="485" t="s">
        <v>38</v>
      </c>
      <c r="W157" s="484">
        <v>6</v>
      </c>
      <c r="X157" s="485" t="s">
        <v>10</v>
      </c>
      <c r="Y157" s="59">
        <v>5</v>
      </c>
      <c r="Z157" s="485" t="s">
        <v>13</v>
      </c>
      <c r="AA157" s="486" t="s">
        <v>20</v>
      </c>
      <c r="AB157" s="487">
        <f t="shared" si="259"/>
        <v>2</v>
      </c>
      <c r="AC157" s="485" t="s">
        <v>33</v>
      </c>
      <c r="AD157" s="488" t="str">
        <f t="shared" ref="AD157" si="454">IFERROR(ROUNDDOWN(ROUND(L155*Q157,0),0)*AB157,"")</f>
        <v/>
      </c>
      <c r="AE157" s="489" t="str">
        <f t="shared" si="291"/>
        <v/>
      </c>
      <c r="AF157" s="490">
        <f t="shared" si="346"/>
        <v>0</v>
      </c>
      <c r="AG157" s="369"/>
      <c r="AH157" s="370"/>
      <c r="AI157" s="371"/>
      <c r="AJ157" s="372"/>
      <c r="AK157" s="373"/>
      <c r="AL157" s="374"/>
      <c r="AM157" s="491" t="str">
        <f t="shared" ref="AM157" si="455">IF(AO155="","",IF(OR(N155="",AND(N157="ベア加算なし",P157="ベア加算",AG157=""),AND(OR(P155="処遇加算Ⅰ",P155="処遇加算Ⅱ"),AH155=""),AND(P155="処遇加算Ⅲ",AI155=""),AND(P155="処遇加算Ⅰ",AJ155=""),AND(OR(P156="特定加算Ⅰ",P156="特定加算Ⅱ"),AK156=""),AND(P156="特定加算Ⅰ",AL156="")),"！記入が必要な欄（緑色、水色、黄色のセル）に空欄があります。空欄を埋めてください。",""))</f>
        <v/>
      </c>
      <c r="AO157" s="492" t="str">
        <f>IF(K155&lt;&gt;"","P列・R列に色付け","")</f>
        <v/>
      </c>
      <c r="AP157" s="493"/>
      <c r="AQ157" s="493"/>
      <c r="AW157" s="494"/>
      <c r="AX157" s="453" t="str">
        <f>G155</f>
        <v/>
      </c>
    </row>
    <row r="158" spans="1:50" ht="32.1" customHeight="1">
      <c r="A158" s="1273">
        <v>49</v>
      </c>
      <c r="B158" s="1210" t="str">
        <f>IF(基本情報入力シート!C102="","",基本情報入力シート!C102)</f>
        <v/>
      </c>
      <c r="C158" s="1210"/>
      <c r="D158" s="1210"/>
      <c r="E158" s="1210"/>
      <c r="F158" s="1210"/>
      <c r="G158" s="1213" t="str">
        <f>IF(基本情報入力シート!M102="","",基本情報入力シート!M102)</f>
        <v/>
      </c>
      <c r="H158" s="1213" t="str">
        <f>IF(基本情報入力シート!R102="","",基本情報入力シート!R102)</f>
        <v/>
      </c>
      <c r="I158" s="1213" t="str">
        <f>IF(基本情報入力シート!W102="","",基本情報入力シート!W102)</f>
        <v/>
      </c>
      <c r="J158" s="1213" t="str">
        <f>IF(基本情報入力シート!X102="","",基本情報入力シート!X102)</f>
        <v/>
      </c>
      <c r="K158" s="1213" t="str">
        <f>IF(基本情報入力シート!Y102="","",基本情報入力シート!Y102)</f>
        <v/>
      </c>
      <c r="L158" s="1216" t="str">
        <f>IF(基本情報入力シート!AB102="","",基本情報入力シート!AB102)</f>
        <v/>
      </c>
      <c r="M158" s="457" t="s">
        <v>132</v>
      </c>
      <c r="N158" s="75"/>
      <c r="O158" s="458" t="str">
        <f>IFERROR(VLOOKUP(K158,【参考】数式用!$A$5:$J$37,MATCH(N158,【参考】数式用!$B$4:$J$4,0)+1,0),"")</f>
        <v/>
      </c>
      <c r="P158" s="75"/>
      <c r="Q158" s="458" t="str">
        <f>IFERROR(VLOOKUP(K158,【参考】数式用!$A$5:$J$37,MATCH(P158,【参考】数式用!$B$4:$J$4,0)+1,0),"")</f>
        <v/>
      </c>
      <c r="R158" s="459" t="s">
        <v>15</v>
      </c>
      <c r="S158" s="460">
        <v>6</v>
      </c>
      <c r="T158" s="126" t="s">
        <v>10</v>
      </c>
      <c r="U158" s="39">
        <v>4</v>
      </c>
      <c r="V158" s="126" t="s">
        <v>38</v>
      </c>
      <c r="W158" s="460">
        <v>6</v>
      </c>
      <c r="X158" s="126" t="s">
        <v>10</v>
      </c>
      <c r="Y158" s="39">
        <v>5</v>
      </c>
      <c r="Z158" s="126" t="s">
        <v>13</v>
      </c>
      <c r="AA158" s="461" t="s">
        <v>20</v>
      </c>
      <c r="AB158" s="462">
        <f t="shared" si="259"/>
        <v>2</v>
      </c>
      <c r="AC158" s="126" t="s">
        <v>33</v>
      </c>
      <c r="AD158" s="463" t="str">
        <f t="shared" ref="AD158" si="456">IFERROR(ROUNDDOWN(ROUND(L158*Q158,0),0)*AB158,"")</f>
        <v/>
      </c>
      <c r="AE158" s="464" t="str">
        <f t="shared" ref="AE158" si="457">IFERROR(ROUNDDOWN(ROUND(L158*(Q158-O158),0),0)*AB158,"")</f>
        <v/>
      </c>
      <c r="AF158" s="465"/>
      <c r="AG158" s="375"/>
      <c r="AH158" s="383"/>
      <c r="AI158" s="380"/>
      <c r="AJ158" s="381"/>
      <c r="AK158" s="361"/>
      <c r="AL158" s="362"/>
      <c r="AM158" s="466" t="str">
        <f t="shared" ref="AM158" si="458">IF(AO158="","",IF(Q158&lt;O158,"！加算の要件上は問題ありませんが、令和６年３月と比較して４・５月に加算率が下がる計画になっています。",""))</f>
        <v/>
      </c>
      <c r="AO158" s="467" t="str">
        <f>IF(K158&lt;&gt;"","P列・R列に色付け","")</f>
        <v/>
      </c>
      <c r="AP158" s="468" t="str">
        <f>IFERROR(VLOOKUP(K158,【参考】数式用!$AH$2:$AI$34,2,FALSE),"")</f>
        <v/>
      </c>
      <c r="AQ158" s="470" t="str">
        <f>P158&amp;P159&amp;P160</f>
        <v/>
      </c>
      <c r="AR158" s="468" t="str">
        <f t="shared" ref="AR158" si="459">IF(AF160&lt;&gt;0,IF(AG160="○","入力済","未入力"),"")</f>
        <v/>
      </c>
      <c r="AS158" s="469" t="str">
        <f>IF(OR(P158="処遇加算Ⅰ",P158="処遇加算Ⅱ"),IF(OR(AH158="○",AH158="令和６年度中に満たす"),"入力済","未入力"),"")</f>
        <v/>
      </c>
      <c r="AT158" s="470" t="str">
        <f>IF(P158="処遇加算Ⅲ",IF(AI158="○","入力済","未入力"),"")</f>
        <v/>
      </c>
      <c r="AU158" s="468" t="str">
        <f>IF(P158="処遇加算Ⅰ",IF(OR(AJ158="○",AJ158="令和６年度中に満たす"),"入力済","未入力"),"")</f>
        <v/>
      </c>
      <c r="AV158" s="468" t="str">
        <f t="shared" ref="AV158" si="460">IF(OR(P159="特定加算Ⅰ",P159="特定加算Ⅱ"),1,"")</f>
        <v/>
      </c>
      <c r="AW158" s="453" t="str">
        <f>IF(P159="特定加算Ⅰ",IF(AL159="","未入力","入力済"),"")</f>
        <v/>
      </c>
      <c r="AX158" s="453" t="str">
        <f>G158</f>
        <v/>
      </c>
    </row>
    <row r="159" spans="1:50" ht="32.1" customHeight="1">
      <c r="A159" s="1274"/>
      <c r="B159" s="1211"/>
      <c r="C159" s="1211"/>
      <c r="D159" s="1211"/>
      <c r="E159" s="1211"/>
      <c r="F159" s="1211"/>
      <c r="G159" s="1214"/>
      <c r="H159" s="1214"/>
      <c r="I159" s="1214"/>
      <c r="J159" s="1214"/>
      <c r="K159" s="1214"/>
      <c r="L159" s="1217"/>
      <c r="M159" s="471" t="s">
        <v>121</v>
      </c>
      <c r="N159" s="76"/>
      <c r="O159" s="472" t="str">
        <f>IFERROR(VLOOKUP(K158,【参考】数式用!$A$5:$J$37,MATCH(N159,【参考】数式用!$B$4:$J$4,0)+1,0),"")</f>
        <v/>
      </c>
      <c r="P159" s="76"/>
      <c r="Q159" s="472" t="str">
        <f>IFERROR(VLOOKUP(K158,【参考】数式用!$A$5:$J$37,MATCH(P159,【参考】数式用!$B$4:$J$4,0)+1,0),"")</f>
        <v/>
      </c>
      <c r="R159" s="97" t="s">
        <v>15</v>
      </c>
      <c r="S159" s="473">
        <v>6</v>
      </c>
      <c r="T159" s="98" t="s">
        <v>10</v>
      </c>
      <c r="U159" s="58">
        <v>4</v>
      </c>
      <c r="V159" s="98" t="s">
        <v>38</v>
      </c>
      <c r="W159" s="473">
        <v>6</v>
      </c>
      <c r="X159" s="98" t="s">
        <v>10</v>
      </c>
      <c r="Y159" s="58">
        <v>5</v>
      </c>
      <c r="Z159" s="98" t="s">
        <v>13</v>
      </c>
      <c r="AA159" s="474" t="s">
        <v>20</v>
      </c>
      <c r="AB159" s="475">
        <f t="shared" ref="AB159:AB222" si="461">IF(U159&gt;=1,(W159*12+Y159)-(S159*12+U159)+1,"")</f>
        <v>2</v>
      </c>
      <c r="AC159" s="98" t="s">
        <v>33</v>
      </c>
      <c r="AD159" s="476" t="str">
        <f t="shared" ref="AD159" si="462">IFERROR(ROUNDDOWN(ROUND(L158*Q159,0),0)*AB159,"")</f>
        <v/>
      </c>
      <c r="AE159" s="477" t="str">
        <f t="shared" ref="AE159" si="463">IFERROR(ROUNDDOWN(ROUND(L158*(Q159-O159),0),0)*AB159,"")</f>
        <v/>
      </c>
      <c r="AF159" s="478"/>
      <c r="AG159" s="363"/>
      <c r="AH159" s="364"/>
      <c r="AI159" s="365"/>
      <c r="AJ159" s="366"/>
      <c r="AK159" s="367"/>
      <c r="AL159" s="368"/>
      <c r="AM159" s="479" t="str">
        <f t="shared" ref="AM159" si="464">IF(AO158="","",IF(OR(Y158=4,Y159=4,Y160=4),"！加算の要件上は問題ありませんが、算定期間の終わりが令和６年５月になっていません。区分変更の場合は、「基本情報入力シート」で同じ事業所を２行に分けて記入してください。",""))</f>
        <v/>
      </c>
      <c r="AN159" s="480"/>
      <c r="AO159" s="467" t="str">
        <f>IF(K158&lt;&gt;"","P列・R列に色付け","")</f>
        <v/>
      </c>
      <c r="AX159" s="453" t="str">
        <f>G158</f>
        <v/>
      </c>
    </row>
    <row r="160" spans="1:50" ht="32.1" customHeight="1" thickBot="1">
      <c r="A160" s="1275"/>
      <c r="B160" s="1212"/>
      <c r="C160" s="1212"/>
      <c r="D160" s="1212"/>
      <c r="E160" s="1212"/>
      <c r="F160" s="1212"/>
      <c r="G160" s="1215"/>
      <c r="H160" s="1215"/>
      <c r="I160" s="1215"/>
      <c r="J160" s="1215"/>
      <c r="K160" s="1215"/>
      <c r="L160" s="1218"/>
      <c r="M160" s="481" t="s">
        <v>114</v>
      </c>
      <c r="N160" s="79"/>
      <c r="O160" s="482" t="str">
        <f>IFERROR(VLOOKUP(K158,【参考】数式用!$A$5:$J$37,MATCH(N160,【参考】数式用!$B$4:$J$4,0)+1,0),"")</f>
        <v/>
      </c>
      <c r="P160" s="77"/>
      <c r="Q160" s="482" t="str">
        <f>IFERROR(VLOOKUP(K158,【参考】数式用!$A$5:$J$37,MATCH(P160,【参考】数式用!$B$4:$J$4,0)+1,0),"")</f>
        <v/>
      </c>
      <c r="R160" s="483" t="s">
        <v>15</v>
      </c>
      <c r="S160" s="484">
        <v>6</v>
      </c>
      <c r="T160" s="485" t="s">
        <v>10</v>
      </c>
      <c r="U160" s="59">
        <v>4</v>
      </c>
      <c r="V160" s="485" t="s">
        <v>38</v>
      </c>
      <c r="W160" s="484">
        <v>6</v>
      </c>
      <c r="X160" s="485" t="s">
        <v>10</v>
      </c>
      <c r="Y160" s="59">
        <v>5</v>
      </c>
      <c r="Z160" s="485" t="s">
        <v>13</v>
      </c>
      <c r="AA160" s="486" t="s">
        <v>20</v>
      </c>
      <c r="AB160" s="487">
        <f t="shared" si="461"/>
        <v>2</v>
      </c>
      <c r="AC160" s="485" t="s">
        <v>33</v>
      </c>
      <c r="AD160" s="488" t="str">
        <f t="shared" ref="AD160" si="465">IFERROR(ROUNDDOWN(ROUND(L158*Q160,0),0)*AB160,"")</f>
        <v/>
      </c>
      <c r="AE160" s="489" t="str">
        <f t="shared" ref="AE160" si="466">IFERROR(ROUNDDOWN(ROUND(L158*(Q160-O160),0),0)*AB160,"")</f>
        <v/>
      </c>
      <c r="AF160" s="490">
        <f t="shared" si="346"/>
        <v>0</v>
      </c>
      <c r="AG160" s="369"/>
      <c r="AH160" s="370"/>
      <c r="AI160" s="371"/>
      <c r="AJ160" s="372"/>
      <c r="AK160" s="373"/>
      <c r="AL160" s="374"/>
      <c r="AM160" s="491" t="str">
        <f t="shared" ref="AM160" si="467">IF(AO158="","",IF(OR(N158="",AND(N160="ベア加算なし",P160="ベア加算",AG160=""),AND(OR(P158="処遇加算Ⅰ",P158="処遇加算Ⅱ"),AH158=""),AND(P158="処遇加算Ⅲ",AI158=""),AND(P158="処遇加算Ⅰ",AJ158=""),AND(OR(P159="特定加算Ⅰ",P159="特定加算Ⅱ"),AK159=""),AND(P159="特定加算Ⅰ",AL159="")),"！記入が必要な欄（緑色、水色、黄色のセル）に空欄があります。空欄を埋めてください。",""))</f>
        <v/>
      </c>
      <c r="AO160" s="492" t="str">
        <f>IF(K158&lt;&gt;"","P列・R列に色付け","")</f>
        <v/>
      </c>
      <c r="AP160" s="493"/>
      <c r="AQ160" s="493"/>
      <c r="AW160" s="494"/>
      <c r="AX160" s="453" t="str">
        <f>G158</f>
        <v/>
      </c>
    </row>
    <row r="161" spans="1:50" ht="32.1" customHeight="1">
      <c r="A161" s="1273">
        <v>50</v>
      </c>
      <c r="B161" s="1210" t="str">
        <f>IF(基本情報入力シート!C103="","",基本情報入力シート!C103)</f>
        <v/>
      </c>
      <c r="C161" s="1210"/>
      <c r="D161" s="1210"/>
      <c r="E161" s="1210"/>
      <c r="F161" s="1210"/>
      <c r="G161" s="1213" t="str">
        <f>IF(基本情報入力シート!M103="","",基本情報入力シート!M103)</f>
        <v/>
      </c>
      <c r="H161" s="1213" t="str">
        <f>IF(基本情報入力シート!R103="","",基本情報入力シート!R103)</f>
        <v/>
      </c>
      <c r="I161" s="1213" t="str">
        <f>IF(基本情報入力シート!W103="","",基本情報入力シート!W103)</f>
        <v/>
      </c>
      <c r="J161" s="1213" t="str">
        <f>IF(基本情報入力シート!X103="","",基本情報入力シート!X103)</f>
        <v/>
      </c>
      <c r="K161" s="1213" t="str">
        <f>IF(基本情報入力シート!Y103="","",基本情報入力シート!Y103)</f>
        <v/>
      </c>
      <c r="L161" s="1216" t="str">
        <f>IF(基本情報入力シート!AB103="","",基本情報入力シート!AB103)</f>
        <v/>
      </c>
      <c r="M161" s="457" t="s">
        <v>132</v>
      </c>
      <c r="N161" s="75"/>
      <c r="O161" s="458" t="str">
        <f>IFERROR(VLOOKUP(K161,【参考】数式用!$A$5:$J$37,MATCH(N161,【参考】数式用!$B$4:$J$4,0)+1,0),"")</f>
        <v/>
      </c>
      <c r="P161" s="75"/>
      <c r="Q161" s="458" t="str">
        <f>IFERROR(VLOOKUP(K161,【参考】数式用!$A$5:$J$37,MATCH(P161,【参考】数式用!$B$4:$J$4,0)+1,0),"")</f>
        <v/>
      </c>
      <c r="R161" s="459" t="s">
        <v>15</v>
      </c>
      <c r="S161" s="460">
        <v>6</v>
      </c>
      <c r="T161" s="126" t="s">
        <v>10</v>
      </c>
      <c r="U161" s="39">
        <v>4</v>
      </c>
      <c r="V161" s="126" t="s">
        <v>38</v>
      </c>
      <c r="W161" s="460">
        <v>6</v>
      </c>
      <c r="X161" s="126" t="s">
        <v>10</v>
      </c>
      <c r="Y161" s="39">
        <v>5</v>
      </c>
      <c r="Z161" s="126" t="s">
        <v>13</v>
      </c>
      <c r="AA161" s="461" t="s">
        <v>20</v>
      </c>
      <c r="AB161" s="462">
        <f t="shared" si="461"/>
        <v>2</v>
      </c>
      <c r="AC161" s="126" t="s">
        <v>33</v>
      </c>
      <c r="AD161" s="463" t="str">
        <f t="shared" ref="AD161" si="468">IFERROR(ROUNDDOWN(ROUND(L161*Q161,0),0)*AB161,"")</f>
        <v/>
      </c>
      <c r="AE161" s="464" t="str">
        <f t="shared" si="272"/>
        <v/>
      </c>
      <c r="AF161" s="465"/>
      <c r="AG161" s="375"/>
      <c r="AH161" s="383"/>
      <c r="AI161" s="380"/>
      <c r="AJ161" s="381"/>
      <c r="AK161" s="361"/>
      <c r="AL161" s="362"/>
      <c r="AM161" s="466" t="str">
        <f t="shared" ref="AM161" si="469">IF(AO161="","",IF(Q161&lt;O161,"！加算の要件上は問題ありませんが、令和６年３月と比較して４・５月に加算率が下がる計画になっています。",""))</f>
        <v/>
      </c>
      <c r="AO161" s="467" t="str">
        <f>IF(K161&lt;&gt;"","P列・R列に色付け","")</f>
        <v/>
      </c>
      <c r="AP161" s="468" t="str">
        <f>IFERROR(VLOOKUP(K161,【参考】数式用!$AH$2:$AI$34,2,FALSE),"")</f>
        <v/>
      </c>
      <c r="AQ161" s="470" t="str">
        <f>P161&amp;P162&amp;P163</f>
        <v/>
      </c>
      <c r="AR161" s="468" t="str">
        <f t="shared" ref="AR161" si="470">IF(AF163&lt;&gt;0,IF(AG163="○","入力済","未入力"),"")</f>
        <v/>
      </c>
      <c r="AS161" s="469" t="str">
        <f>IF(OR(P161="処遇加算Ⅰ",P161="処遇加算Ⅱ"),IF(OR(AH161="○",AH161="令和６年度中に満たす"),"入力済","未入力"),"")</f>
        <v/>
      </c>
      <c r="AT161" s="470" t="str">
        <f>IF(P161="処遇加算Ⅲ",IF(AI161="○","入力済","未入力"),"")</f>
        <v/>
      </c>
      <c r="AU161" s="468" t="str">
        <f>IF(P161="処遇加算Ⅰ",IF(OR(AJ161="○",AJ161="令和６年度中に満たす"),"入力済","未入力"),"")</f>
        <v/>
      </c>
      <c r="AV161" s="468" t="str">
        <f t="shared" ref="AV161" si="471">IF(OR(P162="特定加算Ⅰ",P162="特定加算Ⅱ"),1,"")</f>
        <v/>
      </c>
      <c r="AW161" s="453" t="str">
        <f>IF(P162="特定加算Ⅰ",IF(AL162="","未入力","入力済"),"")</f>
        <v/>
      </c>
      <c r="AX161" s="453" t="str">
        <f>G161</f>
        <v/>
      </c>
    </row>
    <row r="162" spans="1:50" ht="32.1" customHeight="1">
      <c r="A162" s="1274"/>
      <c r="B162" s="1211"/>
      <c r="C162" s="1211"/>
      <c r="D162" s="1211"/>
      <c r="E162" s="1211"/>
      <c r="F162" s="1211"/>
      <c r="G162" s="1214"/>
      <c r="H162" s="1214"/>
      <c r="I162" s="1214"/>
      <c r="J162" s="1214"/>
      <c r="K162" s="1214"/>
      <c r="L162" s="1217"/>
      <c r="M162" s="471" t="s">
        <v>121</v>
      </c>
      <c r="N162" s="76"/>
      <c r="O162" s="472" t="str">
        <f>IFERROR(VLOOKUP(K161,【参考】数式用!$A$5:$J$37,MATCH(N162,【参考】数式用!$B$4:$J$4,0)+1,0),"")</f>
        <v/>
      </c>
      <c r="P162" s="76"/>
      <c r="Q162" s="472" t="str">
        <f>IFERROR(VLOOKUP(K161,【参考】数式用!$A$5:$J$37,MATCH(P162,【参考】数式用!$B$4:$J$4,0)+1,0),"")</f>
        <v/>
      </c>
      <c r="R162" s="97" t="s">
        <v>15</v>
      </c>
      <c r="S162" s="473">
        <v>6</v>
      </c>
      <c r="T162" s="98" t="s">
        <v>10</v>
      </c>
      <c r="U162" s="58">
        <v>4</v>
      </c>
      <c r="V162" s="98" t="s">
        <v>38</v>
      </c>
      <c r="W162" s="473">
        <v>6</v>
      </c>
      <c r="X162" s="98" t="s">
        <v>10</v>
      </c>
      <c r="Y162" s="58">
        <v>5</v>
      </c>
      <c r="Z162" s="98" t="s">
        <v>13</v>
      </c>
      <c r="AA162" s="474" t="s">
        <v>20</v>
      </c>
      <c r="AB162" s="475">
        <f t="shared" si="461"/>
        <v>2</v>
      </c>
      <c r="AC162" s="98" t="s">
        <v>33</v>
      </c>
      <c r="AD162" s="476" t="str">
        <f t="shared" ref="AD162" si="472">IFERROR(ROUNDDOWN(ROUND(L161*Q162,0),0)*AB162,"")</f>
        <v/>
      </c>
      <c r="AE162" s="477" t="str">
        <f t="shared" si="277"/>
        <v/>
      </c>
      <c r="AF162" s="478"/>
      <c r="AG162" s="363"/>
      <c r="AH162" s="364"/>
      <c r="AI162" s="365"/>
      <c r="AJ162" s="366"/>
      <c r="AK162" s="367"/>
      <c r="AL162" s="368"/>
      <c r="AM162" s="479" t="str">
        <f t="shared" ref="AM162" si="473">IF(AO161="","",IF(OR(Y161=4,Y162=4,Y163=4),"！加算の要件上は問題ありませんが、算定期間の終わりが令和６年５月になっていません。区分変更の場合は、「基本情報入力シート」で同じ事業所を２行に分けて記入してください。",""))</f>
        <v/>
      </c>
      <c r="AN162" s="480"/>
      <c r="AO162" s="467" t="str">
        <f>IF(K161&lt;&gt;"","P列・R列に色付け","")</f>
        <v/>
      </c>
      <c r="AX162" s="453" t="str">
        <f>G161</f>
        <v/>
      </c>
    </row>
    <row r="163" spans="1:50" ht="32.1" customHeight="1" thickBot="1">
      <c r="A163" s="1275"/>
      <c r="B163" s="1212"/>
      <c r="C163" s="1212"/>
      <c r="D163" s="1212"/>
      <c r="E163" s="1212"/>
      <c r="F163" s="1212"/>
      <c r="G163" s="1215"/>
      <c r="H163" s="1215"/>
      <c r="I163" s="1215"/>
      <c r="J163" s="1215"/>
      <c r="K163" s="1215"/>
      <c r="L163" s="1218"/>
      <c r="M163" s="481" t="s">
        <v>114</v>
      </c>
      <c r="N163" s="79"/>
      <c r="O163" s="482" t="str">
        <f>IFERROR(VLOOKUP(K161,【参考】数式用!$A$5:$J$37,MATCH(N163,【参考】数式用!$B$4:$J$4,0)+1,0),"")</f>
        <v/>
      </c>
      <c r="P163" s="77"/>
      <c r="Q163" s="482" t="str">
        <f>IFERROR(VLOOKUP(K161,【参考】数式用!$A$5:$J$37,MATCH(P163,【参考】数式用!$B$4:$J$4,0)+1,0),"")</f>
        <v/>
      </c>
      <c r="R163" s="483" t="s">
        <v>15</v>
      </c>
      <c r="S163" s="484">
        <v>6</v>
      </c>
      <c r="T163" s="485" t="s">
        <v>10</v>
      </c>
      <c r="U163" s="59">
        <v>4</v>
      </c>
      <c r="V163" s="485" t="s">
        <v>38</v>
      </c>
      <c r="W163" s="484">
        <v>6</v>
      </c>
      <c r="X163" s="485" t="s">
        <v>10</v>
      </c>
      <c r="Y163" s="59">
        <v>5</v>
      </c>
      <c r="Z163" s="485" t="s">
        <v>13</v>
      </c>
      <c r="AA163" s="486" t="s">
        <v>20</v>
      </c>
      <c r="AB163" s="487">
        <f t="shared" si="461"/>
        <v>2</v>
      </c>
      <c r="AC163" s="485" t="s">
        <v>33</v>
      </c>
      <c r="AD163" s="488" t="str">
        <f t="shared" ref="AD163" si="474">IFERROR(ROUNDDOWN(ROUND(L161*Q163,0),0)*AB163,"")</f>
        <v/>
      </c>
      <c r="AE163" s="489" t="str">
        <f t="shared" si="280"/>
        <v/>
      </c>
      <c r="AF163" s="490">
        <f t="shared" si="346"/>
        <v>0</v>
      </c>
      <c r="AG163" s="369"/>
      <c r="AH163" s="370"/>
      <c r="AI163" s="371"/>
      <c r="AJ163" s="372"/>
      <c r="AK163" s="373"/>
      <c r="AL163" s="374"/>
      <c r="AM163" s="491" t="str">
        <f t="shared" ref="AM163" si="475">IF(AO161="","",IF(OR(N161="",AND(N163="ベア加算なし",P163="ベア加算",AG163=""),AND(OR(P161="処遇加算Ⅰ",P161="処遇加算Ⅱ"),AH161=""),AND(P161="処遇加算Ⅲ",AI161=""),AND(P161="処遇加算Ⅰ",AJ161=""),AND(OR(P162="特定加算Ⅰ",P162="特定加算Ⅱ"),AK162=""),AND(P162="特定加算Ⅰ",AL162="")),"！記入が必要な欄（緑色、水色、黄色のセル）に空欄があります。空欄を埋めてください。",""))</f>
        <v/>
      </c>
      <c r="AO163" s="492" t="str">
        <f>IF(K161&lt;&gt;"","P列・R列に色付け","")</f>
        <v/>
      </c>
      <c r="AP163" s="493"/>
      <c r="AQ163" s="493"/>
      <c r="AW163" s="494"/>
      <c r="AX163" s="453" t="str">
        <f>G161</f>
        <v/>
      </c>
    </row>
    <row r="164" spans="1:50" ht="32.1" customHeight="1">
      <c r="A164" s="1273">
        <v>51</v>
      </c>
      <c r="B164" s="1210" t="str">
        <f>IF(基本情報入力シート!C104="","",基本情報入力シート!C104)</f>
        <v/>
      </c>
      <c r="C164" s="1210"/>
      <c r="D164" s="1210"/>
      <c r="E164" s="1210"/>
      <c r="F164" s="1210"/>
      <c r="G164" s="1213" t="str">
        <f>IF(基本情報入力シート!M104="","",基本情報入力シート!M104)</f>
        <v/>
      </c>
      <c r="H164" s="1213" t="str">
        <f>IF(基本情報入力シート!R104="","",基本情報入力シート!R104)</f>
        <v/>
      </c>
      <c r="I164" s="1213" t="str">
        <f>IF(基本情報入力シート!W104="","",基本情報入力シート!W104)</f>
        <v/>
      </c>
      <c r="J164" s="1213" t="str">
        <f>IF(基本情報入力シート!X104="","",基本情報入力シート!X104)</f>
        <v/>
      </c>
      <c r="K164" s="1213" t="str">
        <f>IF(基本情報入力シート!Y104="","",基本情報入力シート!Y104)</f>
        <v/>
      </c>
      <c r="L164" s="1216" t="str">
        <f>IF(基本情報入力シート!AB104="","",基本情報入力シート!AB104)</f>
        <v/>
      </c>
      <c r="M164" s="457" t="s">
        <v>132</v>
      </c>
      <c r="N164" s="75"/>
      <c r="O164" s="458" t="str">
        <f>IFERROR(VLOOKUP(K164,【参考】数式用!$A$5:$J$37,MATCH(N164,【参考】数式用!$B$4:$J$4,0)+1,0),"")</f>
        <v/>
      </c>
      <c r="P164" s="75"/>
      <c r="Q164" s="458" t="str">
        <f>IFERROR(VLOOKUP(K164,【参考】数式用!$A$5:$J$37,MATCH(P164,【参考】数式用!$B$4:$J$4,0)+1,0),"")</f>
        <v/>
      </c>
      <c r="R164" s="459" t="s">
        <v>15</v>
      </c>
      <c r="S164" s="460">
        <v>6</v>
      </c>
      <c r="T164" s="126" t="s">
        <v>10</v>
      </c>
      <c r="U164" s="39">
        <v>4</v>
      </c>
      <c r="V164" s="126" t="s">
        <v>38</v>
      </c>
      <c r="W164" s="460">
        <v>6</v>
      </c>
      <c r="X164" s="126" t="s">
        <v>10</v>
      </c>
      <c r="Y164" s="39">
        <v>5</v>
      </c>
      <c r="Z164" s="126" t="s">
        <v>13</v>
      </c>
      <c r="AA164" s="461" t="s">
        <v>20</v>
      </c>
      <c r="AB164" s="462">
        <f t="shared" si="461"/>
        <v>2</v>
      </c>
      <c r="AC164" s="126" t="s">
        <v>33</v>
      </c>
      <c r="AD164" s="463" t="str">
        <f t="shared" ref="AD164" si="476">IFERROR(ROUNDDOWN(ROUND(L164*Q164,0),0)*AB164,"")</f>
        <v/>
      </c>
      <c r="AE164" s="464" t="str">
        <f t="shared" si="283"/>
        <v/>
      </c>
      <c r="AF164" s="465"/>
      <c r="AG164" s="375"/>
      <c r="AH164" s="383"/>
      <c r="AI164" s="380"/>
      <c r="AJ164" s="381"/>
      <c r="AK164" s="361"/>
      <c r="AL164" s="362"/>
      <c r="AM164" s="466" t="str">
        <f t="shared" ref="AM164" si="477">IF(AO164="","",IF(Q164&lt;O164,"！加算の要件上は問題ありませんが、令和６年３月と比較して４・５月に加算率が下がる計画になっています。",""))</f>
        <v/>
      </c>
      <c r="AO164" s="467" t="str">
        <f>IF(K164&lt;&gt;"","P列・R列に色付け","")</f>
        <v/>
      </c>
      <c r="AP164" s="468" t="str">
        <f>IFERROR(VLOOKUP(K164,【参考】数式用!$AH$2:$AI$34,2,FALSE),"")</f>
        <v/>
      </c>
      <c r="AQ164" s="470" t="str">
        <f>P164&amp;P165&amp;P166</f>
        <v/>
      </c>
      <c r="AR164" s="468" t="str">
        <f t="shared" ref="AR164" si="478">IF(AF166&lt;&gt;0,IF(AG166="○","入力済","未入力"),"")</f>
        <v/>
      </c>
      <c r="AS164" s="469" t="str">
        <f>IF(OR(P164="処遇加算Ⅰ",P164="処遇加算Ⅱ"),IF(OR(AH164="○",AH164="令和６年度中に満たす"),"入力済","未入力"),"")</f>
        <v/>
      </c>
      <c r="AT164" s="470" t="str">
        <f>IF(P164="処遇加算Ⅲ",IF(AI164="○","入力済","未入力"),"")</f>
        <v/>
      </c>
      <c r="AU164" s="468" t="str">
        <f>IF(P164="処遇加算Ⅰ",IF(OR(AJ164="○",AJ164="令和６年度中に満たす"),"入力済","未入力"),"")</f>
        <v/>
      </c>
      <c r="AV164" s="468" t="str">
        <f t="shared" ref="AV164" si="479">IF(OR(P165="特定加算Ⅰ",P165="特定加算Ⅱ"),1,"")</f>
        <v/>
      </c>
      <c r="AW164" s="453" t="str">
        <f>IF(P165="特定加算Ⅰ",IF(AL165="","未入力","入力済"),"")</f>
        <v/>
      </c>
      <c r="AX164" s="453" t="str">
        <f>G164</f>
        <v/>
      </c>
    </row>
    <row r="165" spans="1:50" ht="32.1" customHeight="1">
      <c r="A165" s="1274"/>
      <c r="B165" s="1211"/>
      <c r="C165" s="1211"/>
      <c r="D165" s="1211"/>
      <c r="E165" s="1211"/>
      <c r="F165" s="1211"/>
      <c r="G165" s="1214"/>
      <c r="H165" s="1214"/>
      <c r="I165" s="1214"/>
      <c r="J165" s="1214"/>
      <c r="K165" s="1214"/>
      <c r="L165" s="1217"/>
      <c r="M165" s="471" t="s">
        <v>121</v>
      </c>
      <c r="N165" s="76"/>
      <c r="O165" s="472" t="str">
        <f>IFERROR(VLOOKUP(K164,【参考】数式用!$A$5:$J$37,MATCH(N165,【参考】数式用!$B$4:$J$4,0)+1,0),"")</f>
        <v/>
      </c>
      <c r="P165" s="76"/>
      <c r="Q165" s="472" t="str">
        <f>IFERROR(VLOOKUP(K164,【参考】数式用!$A$5:$J$37,MATCH(P165,【参考】数式用!$B$4:$J$4,0)+1,0),"")</f>
        <v/>
      </c>
      <c r="R165" s="97" t="s">
        <v>15</v>
      </c>
      <c r="S165" s="473">
        <v>6</v>
      </c>
      <c r="T165" s="98" t="s">
        <v>10</v>
      </c>
      <c r="U165" s="58">
        <v>4</v>
      </c>
      <c r="V165" s="98" t="s">
        <v>38</v>
      </c>
      <c r="W165" s="473">
        <v>6</v>
      </c>
      <c r="X165" s="98" t="s">
        <v>10</v>
      </c>
      <c r="Y165" s="58">
        <v>5</v>
      </c>
      <c r="Z165" s="98" t="s">
        <v>13</v>
      </c>
      <c r="AA165" s="474" t="s">
        <v>20</v>
      </c>
      <c r="AB165" s="475">
        <f t="shared" si="461"/>
        <v>2</v>
      </c>
      <c r="AC165" s="98" t="s">
        <v>33</v>
      </c>
      <c r="AD165" s="476" t="str">
        <f t="shared" ref="AD165" si="480">IFERROR(ROUNDDOWN(ROUND(L164*Q165,0),0)*AB165,"")</f>
        <v/>
      </c>
      <c r="AE165" s="477" t="str">
        <f t="shared" si="288"/>
        <v/>
      </c>
      <c r="AF165" s="478"/>
      <c r="AG165" s="363"/>
      <c r="AH165" s="364"/>
      <c r="AI165" s="365"/>
      <c r="AJ165" s="366"/>
      <c r="AK165" s="367"/>
      <c r="AL165" s="368"/>
      <c r="AM165" s="479" t="str">
        <f t="shared" ref="AM165" si="481">IF(AO164="","",IF(OR(Y164=4,Y165=4,Y166=4),"！加算の要件上は問題ありませんが、算定期間の終わりが令和６年５月になっていません。区分変更の場合は、「基本情報入力シート」で同じ事業所を２行に分けて記入してください。",""))</f>
        <v/>
      </c>
      <c r="AN165" s="480"/>
      <c r="AO165" s="467" t="str">
        <f>IF(K164&lt;&gt;"","P列・R列に色付け","")</f>
        <v/>
      </c>
      <c r="AX165" s="453" t="str">
        <f>G164</f>
        <v/>
      </c>
    </row>
    <row r="166" spans="1:50" ht="32.1" customHeight="1" thickBot="1">
      <c r="A166" s="1275"/>
      <c r="B166" s="1212"/>
      <c r="C166" s="1212"/>
      <c r="D166" s="1212"/>
      <c r="E166" s="1212"/>
      <c r="F166" s="1212"/>
      <c r="G166" s="1215"/>
      <c r="H166" s="1215"/>
      <c r="I166" s="1215"/>
      <c r="J166" s="1215"/>
      <c r="K166" s="1215"/>
      <c r="L166" s="1218"/>
      <c r="M166" s="481" t="s">
        <v>114</v>
      </c>
      <c r="N166" s="79"/>
      <c r="O166" s="482" t="str">
        <f>IFERROR(VLOOKUP(K164,【参考】数式用!$A$5:$J$37,MATCH(N166,【参考】数式用!$B$4:$J$4,0)+1,0),"")</f>
        <v/>
      </c>
      <c r="P166" s="77"/>
      <c r="Q166" s="482" t="str">
        <f>IFERROR(VLOOKUP(K164,【参考】数式用!$A$5:$J$37,MATCH(P166,【参考】数式用!$B$4:$J$4,0)+1,0),"")</f>
        <v/>
      </c>
      <c r="R166" s="483" t="s">
        <v>15</v>
      </c>
      <c r="S166" s="484">
        <v>6</v>
      </c>
      <c r="T166" s="485" t="s">
        <v>10</v>
      </c>
      <c r="U166" s="59">
        <v>4</v>
      </c>
      <c r="V166" s="485" t="s">
        <v>38</v>
      </c>
      <c r="W166" s="484">
        <v>6</v>
      </c>
      <c r="X166" s="485" t="s">
        <v>10</v>
      </c>
      <c r="Y166" s="59">
        <v>5</v>
      </c>
      <c r="Z166" s="485" t="s">
        <v>13</v>
      </c>
      <c r="AA166" s="486" t="s">
        <v>20</v>
      </c>
      <c r="AB166" s="487">
        <f t="shared" si="461"/>
        <v>2</v>
      </c>
      <c r="AC166" s="485" t="s">
        <v>33</v>
      </c>
      <c r="AD166" s="488" t="str">
        <f t="shared" ref="AD166" si="482">IFERROR(ROUNDDOWN(ROUND(L164*Q166,0),0)*AB166,"")</f>
        <v/>
      </c>
      <c r="AE166" s="489" t="str">
        <f t="shared" si="291"/>
        <v/>
      </c>
      <c r="AF166" s="490">
        <f t="shared" si="346"/>
        <v>0</v>
      </c>
      <c r="AG166" s="369"/>
      <c r="AH166" s="370"/>
      <c r="AI166" s="371"/>
      <c r="AJ166" s="372"/>
      <c r="AK166" s="373"/>
      <c r="AL166" s="374"/>
      <c r="AM166" s="491" t="str">
        <f t="shared" ref="AM166" si="483">IF(AO164="","",IF(OR(N164="",AND(N166="ベア加算なし",P166="ベア加算",AG166=""),AND(OR(P164="処遇加算Ⅰ",P164="処遇加算Ⅱ"),AH164=""),AND(P164="処遇加算Ⅲ",AI164=""),AND(P164="処遇加算Ⅰ",AJ164=""),AND(OR(P165="特定加算Ⅰ",P165="特定加算Ⅱ"),AK165=""),AND(P165="特定加算Ⅰ",AL165="")),"！記入が必要な欄（緑色、水色、黄色のセル）に空欄があります。空欄を埋めてください。",""))</f>
        <v/>
      </c>
      <c r="AO166" s="492" t="str">
        <f>IF(K164&lt;&gt;"","P列・R列に色付け","")</f>
        <v/>
      </c>
      <c r="AP166" s="493"/>
      <c r="AQ166" s="493"/>
      <c r="AW166" s="494"/>
      <c r="AX166" s="453" t="str">
        <f>G164</f>
        <v/>
      </c>
    </row>
    <row r="167" spans="1:50" ht="32.1" customHeight="1">
      <c r="A167" s="1273">
        <v>52</v>
      </c>
      <c r="B167" s="1210" t="str">
        <f>IF(基本情報入力シート!C105="","",基本情報入力シート!C105)</f>
        <v/>
      </c>
      <c r="C167" s="1210"/>
      <c r="D167" s="1210"/>
      <c r="E167" s="1210"/>
      <c r="F167" s="1210"/>
      <c r="G167" s="1213" t="str">
        <f>IF(基本情報入力シート!M105="","",基本情報入力シート!M105)</f>
        <v/>
      </c>
      <c r="H167" s="1213" t="str">
        <f>IF(基本情報入力シート!R105="","",基本情報入力シート!R105)</f>
        <v/>
      </c>
      <c r="I167" s="1213" t="str">
        <f>IF(基本情報入力シート!W105="","",基本情報入力シート!W105)</f>
        <v/>
      </c>
      <c r="J167" s="1213" t="str">
        <f>IF(基本情報入力シート!X105="","",基本情報入力シート!X105)</f>
        <v/>
      </c>
      <c r="K167" s="1213" t="str">
        <f>IF(基本情報入力シート!Y105="","",基本情報入力シート!Y105)</f>
        <v/>
      </c>
      <c r="L167" s="1216" t="str">
        <f>IF(基本情報入力シート!AB105="","",基本情報入力シート!AB105)</f>
        <v/>
      </c>
      <c r="M167" s="457" t="s">
        <v>132</v>
      </c>
      <c r="N167" s="75"/>
      <c r="O167" s="458" t="str">
        <f>IFERROR(VLOOKUP(K167,【参考】数式用!$A$5:$J$37,MATCH(N167,【参考】数式用!$B$4:$J$4,0)+1,0),"")</f>
        <v/>
      </c>
      <c r="P167" s="75"/>
      <c r="Q167" s="458" t="str">
        <f>IFERROR(VLOOKUP(K167,【参考】数式用!$A$5:$J$37,MATCH(P167,【参考】数式用!$B$4:$J$4,0)+1,0),"")</f>
        <v/>
      </c>
      <c r="R167" s="459" t="s">
        <v>15</v>
      </c>
      <c r="S167" s="460">
        <v>6</v>
      </c>
      <c r="T167" s="126" t="s">
        <v>10</v>
      </c>
      <c r="U167" s="39">
        <v>4</v>
      </c>
      <c r="V167" s="126" t="s">
        <v>38</v>
      </c>
      <c r="W167" s="460">
        <v>6</v>
      </c>
      <c r="X167" s="126" t="s">
        <v>10</v>
      </c>
      <c r="Y167" s="39">
        <v>5</v>
      </c>
      <c r="Z167" s="126" t="s">
        <v>13</v>
      </c>
      <c r="AA167" s="461" t="s">
        <v>20</v>
      </c>
      <c r="AB167" s="462">
        <f t="shared" si="461"/>
        <v>2</v>
      </c>
      <c r="AC167" s="126" t="s">
        <v>33</v>
      </c>
      <c r="AD167" s="463" t="str">
        <f t="shared" ref="AD167" si="484">IFERROR(ROUNDDOWN(ROUND(L167*Q167,0),0)*AB167,"")</f>
        <v/>
      </c>
      <c r="AE167" s="464" t="str">
        <f t="shared" ref="AE167" si="485">IFERROR(ROUNDDOWN(ROUND(L167*(Q167-O167),0),0)*AB167,"")</f>
        <v/>
      </c>
      <c r="AF167" s="465"/>
      <c r="AG167" s="375"/>
      <c r="AH167" s="383"/>
      <c r="AI167" s="380"/>
      <c r="AJ167" s="381"/>
      <c r="AK167" s="361"/>
      <c r="AL167" s="362"/>
      <c r="AM167" s="466" t="str">
        <f t="shared" ref="AM167" si="486">IF(AO167="","",IF(Q167&lt;O167,"！加算の要件上は問題ありませんが、令和６年３月と比較して４・５月に加算率が下がる計画になっています。",""))</f>
        <v/>
      </c>
      <c r="AO167" s="467" t="str">
        <f>IF(K167&lt;&gt;"","P列・R列に色付け","")</f>
        <v/>
      </c>
      <c r="AP167" s="468" t="str">
        <f>IFERROR(VLOOKUP(K167,【参考】数式用!$AH$2:$AI$34,2,FALSE),"")</f>
        <v/>
      </c>
      <c r="AQ167" s="470" t="str">
        <f>P167&amp;P168&amp;P169</f>
        <v/>
      </c>
      <c r="AR167" s="468" t="str">
        <f t="shared" ref="AR167" si="487">IF(AF169&lt;&gt;0,IF(AG169="○","入力済","未入力"),"")</f>
        <v/>
      </c>
      <c r="AS167" s="469" t="str">
        <f>IF(OR(P167="処遇加算Ⅰ",P167="処遇加算Ⅱ"),IF(OR(AH167="○",AH167="令和６年度中に満たす"),"入力済","未入力"),"")</f>
        <v/>
      </c>
      <c r="AT167" s="470" t="str">
        <f>IF(P167="処遇加算Ⅲ",IF(AI167="○","入力済","未入力"),"")</f>
        <v/>
      </c>
      <c r="AU167" s="468" t="str">
        <f>IF(P167="処遇加算Ⅰ",IF(OR(AJ167="○",AJ167="令和６年度中に満たす"),"入力済","未入力"),"")</f>
        <v/>
      </c>
      <c r="AV167" s="468" t="str">
        <f t="shared" ref="AV167" si="488">IF(OR(P168="特定加算Ⅰ",P168="特定加算Ⅱ"),1,"")</f>
        <v/>
      </c>
      <c r="AW167" s="453" t="str">
        <f>IF(P168="特定加算Ⅰ",IF(AL168="","未入力","入力済"),"")</f>
        <v/>
      </c>
      <c r="AX167" s="453" t="str">
        <f>G167</f>
        <v/>
      </c>
    </row>
    <row r="168" spans="1:50" ht="32.1" customHeight="1">
      <c r="A168" s="1274"/>
      <c r="B168" s="1211"/>
      <c r="C168" s="1211"/>
      <c r="D168" s="1211"/>
      <c r="E168" s="1211"/>
      <c r="F168" s="1211"/>
      <c r="G168" s="1214"/>
      <c r="H168" s="1214"/>
      <c r="I168" s="1214"/>
      <c r="J168" s="1214"/>
      <c r="K168" s="1214"/>
      <c r="L168" s="1217"/>
      <c r="M168" s="471" t="s">
        <v>121</v>
      </c>
      <c r="N168" s="76"/>
      <c r="O168" s="472" t="str">
        <f>IFERROR(VLOOKUP(K167,【参考】数式用!$A$5:$J$37,MATCH(N168,【参考】数式用!$B$4:$J$4,0)+1,0),"")</f>
        <v/>
      </c>
      <c r="P168" s="76"/>
      <c r="Q168" s="472" t="str">
        <f>IFERROR(VLOOKUP(K167,【参考】数式用!$A$5:$J$37,MATCH(P168,【参考】数式用!$B$4:$J$4,0)+1,0),"")</f>
        <v/>
      </c>
      <c r="R168" s="97" t="s">
        <v>15</v>
      </c>
      <c r="S168" s="473">
        <v>6</v>
      </c>
      <c r="T168" s="98" t="s">
        <v>10</v>
      </c>
      <c r="U168" s="58">
        <v>4</v>
      </c>
      <c r="V168" s="98" t="s">
        <v>38</v>
      </c>
      <c r="W168" s="473">
        <v>6</v>
      </c>
      <c r="X168" s="98" t="s">
        <v>10</v>
      </c>
      <c r="Y168" s="58">
        <v>5</v>
      </c>
      <c r="Z168" s="98" t="s">
        <v>13</v>
      </c>
      <c r="AA168" s="474" t="s">
        <v>20</v>
      </c>
      <c r="AB168" s="475">
        <f t="shared" si="461"/>
        <v>2</v>
      </c>
      <c r="AC168" s="98" t="s">
        <v>33</v>
      </c>
      <c r="AD168" s="476" t="str">
        <f t="shared" ref="AD168" si="489">IFERROR(ROUNDDOWN(ROUND(L167*Q168,0),0)*AB168,"")</f>
        <v/>
      </c>
      <c r="AE168" s="477" t="str">
        <f t="shared" ref="AE168" si="490">IFERROR(ROUNDDOWN(ROUND(L167*(Q168-O168),0),0)*AB168,"")</f>
        <v/>
      </c>
      <c r="AF168" s="478"/>
      <c r="AG168" s="363"/>
      <c r="AH168" s="364"/>
      <c r="AI168" s="365"/>
      <c r="AJ168" s="366"/>
      <c r="AK168" s="367"/>
      <c r="AL168" s="368"/>
      <c r="AM168" s="479" t="str">
        <f t="shared" ref="AM168" si="491">IF(AO167="","",IF(OR(Y167=4,Y168=4,Y169=4),"！加算の要件上は問題ありませんが、算定期間の終わりが令和６年５月になっていません。区分変更の場合は、「基本情報入力シート」で同じ事業所を２行に分けて記入してください。",""))</f>
        <v/>
      </c>
      <c r="AN168" s="480"/>
      <c r="AO168" s="467" t="str">
        <f>IF(K167&lt;&gt;"","P列・R列に色付け","")</f>
        <v/>
      </c>
      <c r="AX168" s="453" t="str">
        <f>G167</f>
        <v/>
      </c>
    </row>
    <row r="169" spans="1:50" ht="32.1" customHeight="1" thickBot="1">
      <c r="A169" s="1275"/>
      <c r="B169" s="1212"/>
      <c r="C169" s="1212"/>
      <c r="D169" s="1212"/>
      <c r="E169" s="1212"/>
      <c r="F169" s="1212"/>
      <c r="G169" s="1215"/>
      <c r="H169" s="1215"/>
      <c r="I169" s="1215"/>
      <c r="J169" s="1215"/>
      <c r="K169" s="1215"/>
      <c r="L169" s="1218"/>
      <c r="M169" s="481" t="s">
        <v>114</v>
      </c>
      <c r="N169" s="79"/>
      <c r="O169" s="482" t="str">
        <f>IFERROR(VLOOKUP(K167,【参考】数式用!$A$5:$J$37,MATCH(N169,【参考】数式用!$B$4:$J$4,0)+1,0),"")</f>
        <v/>
      </c>
      <c r="P169" s="77"/>
      <c r="Q169" s="482" t="str">
        <f>IFERROR(VLOOKUP(K167,【参考】数式用!$A$5:$J$37,MATCH(P169,【参考】数式用!$B$4:$J$4,0)+1,0),"")</f>
        <v/>
      </c>
      <c r="R169" s="483" t="s">
        <v>15</v>
      </c>
      <c r="S169" s="484">
        <v>6</v>
      </c>
      <c r="T169" s="485" t="s">
        <v>10</v>
      </c>
      <c r="U169" s="59">
        <v>4</v>
      </c>
      <c r="V169" s="485" t="s">
        <v>38</v>
      </c>
      <c r="W169" s="484">
        <v>6</v>
      </c>
      <c r="X169" s="485" t="s">
        <v>10</v>
      </c>
      <c r="Y169" s="59">
        <v>5</v>
      </c>
      <c r="Z169" s="485" t="s">
        <v>13</v>
      </c>
      <c r="AA169" s="486" t="s">
        <v>20</v>
      </c>
      <c r="AB169" s="487">
        <f t="shared" si="461"/>
        <v>2</v>
      </c>
      <c r="AC169" s="485" t="s">
        <v>33</v>
      </c>
      <c r="AD169" s="488" t="str">
        <f t="shared" ref="AD169" si="492">IFERROR(ROUNDDOWN(ROUND(L167*Q169,0),0)*AB169,"")</f>
        <v/>
      </c>
      <c r="AE169" s="489" t="str">
        <f t="shared" ref="AE169" si="493">IFERROR(ROUNDDOWN(ROUND(L167*(Q169-O169),0),0)*AB169,"")</f>
        <v/>
      </c>
      <c r="AF169" s="490">
        <f t="shared" si="346"/>
        <v>0</v>
      </c>
      <c r="AG169" s="369"/>
      <c r="AH169" s="370"/>
      <c r="AI169" s="371"/>
      <c r="AJ169" s="372"/>
      <c r="AK169" s="373"/>
      <c r="AL169" s="374"/>
      <c r="AM169" s="491" t="str">
        <f t="shared" ref="AM169" si="494">IF(AO167="","",IF(OR(N167="",AND(N169="ベア加算なし",P169="ベア加算",AG169=""),AND(OR(P167="処遇加算Ⅰ",P167="処遇加算Ⅱ"),AH167=""),AND(P167="処遇加算Ⅲ",AI167=""),AND(P167="処遇加算Ⅰ",AJ167=""),AND(OR(P168="特定加算Ⅰ",P168="特定加算Ⅱ"),AK168=""),AND(P168="特定加算Ⅰ",AL168="")),"！記入が必要な欄（緑色、水色、黄色のセル）に空欄があります。空欄を埋めてください。",""))</f>
        <v/>
      </c>
      <c r="AO169" s="492" t="str">
        <f>IF(K167&lt;&gt;"","P列・R列に色付け","")</f>
        <v/>
      </c>
      <c r="AP169" s="493"/>
      <c r="AQ169" s="493"/>
      <c r="AW169" s="494"/>
      <c r="AX169" s="453" t="str">
        <f>G167</f>
        <v/>
      </c>
    </row>
    <row r="170" spans="1:50" ht="32.1" customHeight="1">
      <c r="A170" s="1273">
        <v>53</v>
      </c>
      <c r="B170" s="1210" t="str">
        <f>IF(基本情報入力シート!C106="","",基本情報入力シート!C106)</f>
        <v/>
      </c>
      <c r="C170" s="1210"/>
      <c r="D170" s="1210"/>
      <c r="E170" s="1210"/>
      <c r="F170" s="1210"/>
      <c r="G170" s="1213" t="str">
        <f>IF(基本情報入力シート!M106="","",基本情報入力シート!M106)</f>
        <v/>
      </c>
      <c r="H170" s="1213" t="str">
        <f>IF(基本情報入力シート!R106="","",基本情報入力シート!R106)</f>
        <v/>
      </c>
      <c r="I170" s="1213" t="str">
        <f>IF(基本情報入力シート!W106="","",基本情報入力シート!W106)</f>
        <v/>
      </c>
      <c r="J170" s="1213" t="str">
        <f>IF(基本情報入力シート!X106="","",基本情報入力シート!X106)</f>
        <v/>
      </c>
      <c r="K170" s="1213" t="str">
        <f>IF(基本情報入力シート!Y106="","",基本情報入力シート!Y106)</f>
        <v/>
      </c>
      <c r="L170" s="1216" t="str">
        <f>IF(基本情報入力シート!AB106="","",基本情報入力シート!AB106)</f>
        <v/>
      </c>
      <c r="M170" s="457" t="s">
        <v>132</v>
      </c>
      <c r="N170" s="75"/>
      <c r="O170" s="458" t="str">
        <f>IFERROR(VLOOKUP(K170,【参考】数式用!$A$5:$J$37,MATCH(N170,【参考】数式用!$B$4:$J$4,0)+1,0),"")</f>
        <v/>
      </c>
      <c r="P170" s="75"/>
      <c r="Q170" s="458" t="str">
        <f>IFERROR(VLOOKUP(K170,【参考】数式用!$A$5:$J$37,MATCH(P170,【参考】数式用!$B$4:$J$4,0)+1,0),"")</f>
        <v/>
      </c>
      <c r="R170" s="459" t="s">
        <v>15</v>
      </c>
      <c r="S170" s="460">
        <v>6</v>
      </c>
      <c r="T170" s="126" t="s">
        <v>10</v>
      </c>
      <c r="U170" s="39">
        <v>4</v>
      </c>
      <c r="V170" s="126" t="s">
        <v>38</v>
      </c>
      <c r="W170" s="460">
        <v>6</v>
      </c>
      <c r="X170" s="126" t="s">
        <v>10</v>
      </c>
      <c r="Y170" s="39">
        <v>5</v>
      </c>
      <c r="Z170" s="126" t="s">
        <v>13</v>
      </c>
      <c r="AA170" s="461" t="s">
        <v>20</v>
      </c>
      <c r="AB170" s="462">
        <f t="shared" si="461"/>
        <v>2</v>
      </c>
      <c r="AC170" s="126" t="s">
        <v>33</v>
      </c>
      <c r="AD170" s="463" t="str">
        <f t="shared" ref="AD170" si="495">IFERROR(ROUNDDOWN(ROUND(L170*Q170,0),0)*AB170,"")</f>
        <v/>
      </c>
      <c r="AE170" s="464" t="str">
        <f t="shared" ref="AE170:AE233" si="496">IFERROR(ROUNDDOWN(ROUND(L170*(Q170-O170),0),0)*AB170,"")</f>
        <v/>
      </c>
      <c r="AF170" s="465"/>
      <c r="AG170" s="375"/>
      <c r="AH170" s="383"/>
      <c r="AI170" s="380"/>
      <c r="AJ170" s="381"/>
      <c r="AK170" s="361"/>
      <c r="AL170" s="362"/>
      <c r="AM170" s="466" t="str">
        <f t="shared" ref="AM170" si="497">IF(AO170="","",IF(Q170&lt;O170,"！加算の要件上は問題ありませんが、令和６年３月と比較して４・５月に加算率が下がる計画になっています。",""))</f>
        <v/>
      </c>
      <c r="AO170" s="467" t="str">
        <f>IF(K170&lt;&gt;"","P列・R列に色付け","")</f>
        <v/>
      </c>
      <c r="AP170" s="468" t="str">
        <f>IFERROR(VLOOKUP(K170,【参考】数式用!$AH$2:$AI$34,2,FALSE),"")</f>
        <v/>
      </c>
      <c r="AQ170" s="470" t="str">
        <f>P170&amp;P171&amp;P172</f>
        <v/>
      </c>
      <c r="AR170" s="468" t="str">
        <f t="shared" ref="AR170" si="498">IF(AF172&lt;&gt;0,IF(AG172="○","入力済","未入力"),"")</f>
        <v/>
      </c>
      <c r="AS170" s="469" t="str">
        <f>IF(OR(P170="処遇加算Ⅰ",P170="処遇加算Ⅱ"),IF(OR(AH170="○",AH170="令和６年度中に満たす"),"入力済","未入力"),"")</f>
        <v/>
      </c>
      <c r="AT170" s="470" t="str">
        <f>IF(P170="処遇加算Ⅲ",IF(AI170="○","入力済","未入力"),"")</f>
        <v/>
      </c>
      <c r="AU170" s="468" t="str">
        <f>IF(P170="処遇加算Ⅰ",IF(OR(AJ170="○",AJ170="令和６年度中に満たす"),"入力済","未入力"),"")</f>
        <v/>
      </c>
      <c r="AV170" s="468" t="str">
        <f t="shared" ref="AV170" si="499">IF(OR(P171="特定加算Ⅰ",P171="特定加算Ⅱ"),1,"")</f>
        <v/>
      </c>
      <c r="AW170" s="453" t="str">
        <f>IF(P171="特定加算Ⅰ",IF(AL171="","未入力","入力済"),"")</f>
        <v/>
      </c>
      <c r="AX170" s="453" t="str">
        <f>G170</f>
        <v/>
      </c>
    </row>
    <row r="171" spans="1:50" ht="32.1" customHeight="1">
      <c r="A171" s="1274"/>
      <c r="B171" s="1211"/>
      <c r="C171" s="1211"/>
      <c r="D171" s="1211"/>
      <c r="E171" s="1211"/>
      <c r="F171" s="1211"/>
      <c r="G171" s="1214"/>
      <c r="H171" s="1214"/>
      <c r="I171" s="1214"/>
      <c r="J171" s="1214"/>
      <c r="K171" s="1214"/>
      <c r="L171" s="1217"/>
      <c r="M171" s="471" t="s">
        <v>121</v>
      </c>
      <c r="N171" s="76"/>
      <c r="O171" s="472" t="str">
        <f>IFERROR(VLOOKUP(K170,【参考】数式用!$A$5:$J$37,MATCH(N171,【参考】数式用!$B$4:$J$4,0)+1,0),"")</f>
        <v/>
      </c>
      <c r="P171" s="76"/>
      <c r="Q171" s="472" t="str">
        <f>IFERROR(VLOOKUP(K170,【参考】数式用!$A$5:$J$37,MATCH(P171,【参考】数式用!$B$4:$J$4,0)+1,0),"")</f>
        <v/>
      </c>
      <c r="R171" s="97" t="s">
        <v>15</v>
      </c>
      <c r="S171" s="473">
        <v>6</v>
      </c>
      <c r="T171" s="98" t="s">
        <v>10</v>
      </c>
      <c r="U171" s="58">
        <v>4</v>
      </c>
      <c r="V171" s="98" t="s">
        <v>38</v>
      </c>
      <c r="W171" s="473">
        <v>6</v>
      </c>
      <c r="X171" s="98" t="s">
        <v>10</v>
      </c>
      <c r="Y171" s="58">
        <v>5</v>
      </c>
      <c r="Z171" s="98" t="s">
        <v>13</v>
      </c>
      <c r="AA171" s="474" t="s">
        <v>20</v>
      </c>
      <c r="AB171" s="475">
        <f t="shared" si="461"/>
        <v>2</v>
      </c>
      <c r="AC171" s="98" t="s">
        <v>33</v>
      </c>
      <c r="AD171" s="476" t="str">
        <f t="shared" ref="AD171" si="500">IFERROR(ROUNDDOWN(ROUND(L170*Q171,0),0)*AB171,"")</f>
        <v/>
      </c>
      <c r="AE171" s="477" t="str">
        <f t="shared" ref="AE171:AE234" si="501">IFERROR(ROUNDDOWN(ROUND(L170*(Q171-O171),0),0)*AB171,"")</f>
        <v/>
      </c>
      <c r="AF171" s="478"/>
      <c r="AG171" s="363"/>
      <c r="AH171" s="364"/>
      <c r="AI171" s="365"/>
      <c r="AJ171" s="366"/>
      <c r="AK171" s="367"/>
      <c r="AL171" s="368"/>
      <c r="AM171" s="479" t="str">
        <f t="shared" ref="AM171" si="502">IF(AO170="","",IF(OR(Y170=4,Y171=4,Y172=4),"！加算の要件上は問題ありませんが、算定期間の終わりが令和６年５月になっていません。区分変更の場合は、「基本情報入力シート」で同じ事業所を２行に分けて記入してください。",""))</f>
        <v/>
      </c>
      <c r="AN171" s="480"/>
      <c r="AO171" s="467" t="str">
        <f>IF(K170&lt;&gt;"","P列・R列に色付け","")</f>
        <v/>
      </c>
      <c r="AX171" s="453" t="str">
        <f>G170</f>
        <v/>
      </c>
    </row>
    <row r="172" spans="1:50" ht="32.1" customHeight="1" thickBot="1">
      <c r="A172" s="1275"/>
      <c r="B172" s="1212"/>
      <c r="C172" s="1212"/>
      <c r="D172" s="1212"/>
      <c r="E172" s="1212"/>
      <c r="F172" s="1212"/>
      <c r="G172" s="1215"/>
      <c r="H172" s="1215"/>
      <c r="I172" s="1215"/>
      <c r="J172" s="1215"/>
      <c r="K172" s="1215"/>
      <c r="L172" s="1218"/>
      <c r="M172" s="481" t="s">
        <v>114</v>
      </c>
      <c r="N172" s="79"/>
      <c r="O172" s="482" t="str">
        <f>IFERROR(VLOOKUP(K170,【参考】数式用!$A$5:$J$37,MATCH(N172,【参考】数式用!$B$4:$J$4,0)+1,0),"")</f>
        <v/>
      </c>
      <c r="P172" s="77"/>
      <c r="Q172" s="482" t="str">
        <f>IFERROR(VLOOKUP(K170,【参考】数式用!$A$5:$J$37,MATCH(P172,【参考】数式用!$B$4:$J$4,0)+1,0),"")</f>
        <v/>
      </c>
      <c r="R172" s="483" t="s">
        <v>15</v>
      </c>
      <c r="S172" s="484">
        <v>6</v>
      </c>
      <c r="T172" s="485" t="s">
        <v>10</v>
      </c>
      <c r="U172" s="59">
        <v>4</v>
      </c>
      <c r="V172" s="485" t="s">
        <v>38</v>
      </c>
      <c r="W172" s="484">
        <v>6</v>
      </c>
      <c r="X172" s="485" t="s">
        <v>10</v>
      </c>
      <c r="Y172" s="59">
        <v>5</v>
      </c>
      <c r="Z172" s="485" t="s">
        <v>13</v>
      </c>
      <c r="AA172" s="486" t="s">
        <v>20</v>
      </c>
      <c r="AB172" s="487">
        <f t="shared" si="461"/>
        <v>2</v>
      </c>
      <c r="AC172" s="485" t="s">
        <v>33</v>
      </c>
      <c r="AD172" s="488" t="str">
        <f t="shared" ref="AD172" si="503">IFERROR(ROUNDDOWN(ROUND(L170*Q172,0),0)*AB172,"")</f>
        <v/>
      </c>
      <c r="AE172" s="489" t="str">
        <f t="shared" ref="AE172:AE235" si="504">IFERROR(ROUNDDOWN(ROUND(L170*(Q172-O172),0),0)*AB172,"")</f>
        <v/>
      </c>
      <c r="AF172" s="490">
        <f t="shared" si="346"/>
        <v>0</v>
      </c>
      <c r="AG172" s="369"/>
      <c r="AH172" s="370"/>
      <c r="AI172" s="371"/>
      <c r="AJ172" s="372"/>
      <c r="AK172" s="373"/>
      <c r="AL172" s="374"/>
      <c r="AM172" s="491" t="str">
        <f t="shared" ref="AM172" si="505">IF(AO170="","",IF(OR(N170="",AND(N172="ベア加算なし",P172="ベア加算",AG172=""),AND(OR(P170="処遇加算Ⅰ",P170="処遇加算Ⅱ"),AH170=""),AND(P170="処遇加算Ⅲ",AI170=""),AND(P170="処遇加算Ⅰ",AJ170=""),AND(OR(P171="特定加算Ⅰ",P171="特定加算Ⅱ"),AK171=""),AND(P171="特定加算Ⅰ",AL171="")),"！記入が必要な欄（緑色、水色、黄色のセル）に空欄があります。空欄を埋めてください。",""))</f>
        <v/>
      </c>
      <c r="AO172" s="492" t="str">
        <f>IF(K170&lt;&gt;"","P列・R列に色付け","")</f>
        <v/>
      </c>
      <c r="AP172" s="493"/>
      <c r="AQ172" s="493"/>
      <c r="AW172" s="494"/>
      <c r="AX172" s="453" t="str">
        <f>G170</f>
        <v/>
      </c>
    </row>
    <row r="173" spans="1:50" ht="32.1" customHeight="1">
      <c r="A173" s="1273">
        <v>54</v>
      </c>
      <c r="B173" s="1210" t="str">
        <f>IF(基本情報入力シート!C107="","",基本情報入力シート!C107)</f>
        <v/>
      </c>
      <c r="C173" s="1210"/>
      <c r="D173" s="1210"/>
      <c r="E173" s="1210"/>
      <c r="F173" s="1210"/>
      <c r="G173" s="1213" t="str">
        <f>IF(基本情報入力シート!M107="","",基本情報入力シート!M107)</f>
        <v/>
      </c>
      <c r="H173" s="1213" t="str">
        <f>IF(基本情報入力シート!R107="","",基本情報入力シート!R107)</f>
        <v/>
      </c>
      <c r="I173" s="1213" t="str">
        <f>IF(基本情報入力シート!W107="","",基本情報入力シート!W107)</f>
        <v/>
      </c>
      <c r="J173" s="1213" t="str">
        <f>IF(基本情報入力シート!X107="","",基本情報入力シート!X107)</f>
        <v/>
      </c>
      <c r="K173" s="1213" t="str">
        <f>IF(基本情報入力シート!Y107="","",基本情報入力シート!Y107)</f>
        <v/>
      </c>
      <c r="L173" s="1216" t="str">
        <f>IF(基本情報入力シート!AB107="","",基本情報入力シート!AB107)</f>
        <v/>
      </c>
      <c r="M173" s="457" t="s">
        <v>132</v>
      </c>
      <c r="N173" s="75"/>
      <c r="O173" s="458" t="str">
        <f>IFERROR(VLOOKUP(K173,【参考】数式用!$A$5:$J$37,MATCH(N173,【参考】数式用!$B$4:$J$4,0)+1,0),"")</f>
        <v/>
      </c>
      <c r="P173" s="75"/>
      <c r="Q173" s="458" t="str">
        <f>IFERROR(VLOOKUP(K173,【参考】数式用!$A$5:$J$37,MATCH(P173,【参考】数式用!$B$4:$J$4,0)+1,0),"")</f>
        <v/>
      </c>
      <c r="R173" s="459" t="s">
        <v>15</v>
      </c>
      <c r="S173" s="460">
        <v>6</v>
      </c>
      <c r="T173" s="126" t="s">
        <v>10</v>
      </c>
      <c r="U173" s="39">
        <v>4</v>
      </c>
      <c r="V173" s="126" t="s">
        <v>38</v>
      </c>
      <c r="W173" s="460">
        <v>6</v>
      </c>
      <c r="X173" s="126" t="s">
        <v>10</v>
      </c>
      <c r="Y173" s="39">
        <v>5</v>
      </c>
      <c r="Z173" s="126" t="s">
        <v>13</v>
      </c>
      <c r="AA173" s="461" t="s">
        <v>20</v>
      </c>
      <c r="AB173" s="462">
        <f t="shared" si="461"/>
        <v>2</v>
      </c>
      <c r="AC173" s="126" t="s">
        <v>33</v>
      </c>
      <c r="AD173" s="463" t="str">
        <f t="shared" ref="AD173" si="506">IFERROR(ROUNDDOWN(ROUND(L173*Q173,0),0)*AB173,"")</f>
        <v/>
      </c>
      <c r="AE173" s="464" t="str">
        <f t="shared" ref="AE173:AE236" si="507">IFERROR(ROUNDDOWN(ROUND(L173*(Q173-O173),0),0)*AB173,"")</f>
        <v/>
      </c>
      <c r="AF173" s="465"/>
      <c r="AG173" s="375"/>
      <c r="AH173" s="383"/>
      <c r="AI173" s="380"/>
      <c r="AJ173" s="381"/>
      <c r="AK173" s="361"/>
      <c r="AL173" s="362"/>
      <c r="AM173" s="466" t="str">
        <f t="shared" ref="AM173" si="508">IF(AO173="","",IF(Q173&lt;O173,"！加算の要件上は問題ありませんが、令和６年３月と比較して４・５月に加算率が下がる計画になっています。",""))</f>
        <v/>
      </c>
      <c r="AO173" s="467" t="str">
        <f>IF(K173&lt;&gt;"","P列・R列に色付け","")</f>
        <v/>
      </c>
      <c r="AP173" s="468" t="str">
        <f>IFERROR(VLOOKUP(K173,【参考】数式用!$AH$2:$AI$34,2,FALSE),"")</f>
        <v/>
      </c>
      <c r="AQ173" s="470" t="str">
        <f>P173&amp;P174&amp;P175</f>
        <v/>
      </c>
      <c r="AR173" s="468" t="str">
        <f t="shared" ref="AR173" si="509">IF(AF175&lt;&gt;0,IF(AG175="○","入力済","未入力"),"")</f>
        <v/>
      </c>
      <c r="AS173" s="469" t="str">
        <f>IF(OR(P173="処遇加算Ⅰ",P173="処遇加算Ⅱ"),IF(OR(AH173="○",AH173="令和６年度中に満たす"),"入力済","未入力"),"")</f>
        <v/>
      </c>
      <c r="AT173" s="470" t="str">
        <f>IF(P173="処遇加算Ⅲ",IF(AI173="○","入力済","未入力"),"")</f>
        <v/>
      </c>
      <c r="AU173" s="468" t="str">
        <f>IF(P173="処遇加算Ⅰ",IF(OR(AJ173="○",AJ173="令和６年度中に満たす"),"入力済","未入力"),"")</f>
        <v/>
      </c>
      <c r="AV173" s="468" t="str">
        <f t="shared" ref="AV173" si="510">IF(OR(P174="特定加算Ⅰ",P174="特定加算Ⅱ"),1,"")</f>
        <v/>
      </c>
      <c r="AW173" s="453" t="str">
        <f>IF(P174="特定加算Ⅰ",IF(AL174="","未入力","入力済"),"")</f>
        <v/>
      </c>
      <c r="AX173" s="453" t="str">
        <f>G173</f>
        <v/>
      </c>
    </row>
    <row r="174" spans="1:50" ht="32.1" customHeight="1">
      <c r="A174" s="1274"/>
      <c r="B174" s="1211"/>
      <c r="C174" s="1211"/>
      <c r="D174" s="1211"/>
      <c r="E174" s="1211"/>
      <c r="F174" s="1211"/>
      <c r="G174" s="1214"/>
      <c r="H174" s="1214"/>
      <c r="I174" s="1214"/>
      <c r="J174" s="1214"/>
      <c r="K174" s="1214"/>
      <c r="L174" s="1217"/>
      <c r="M174" s="471" t="s">
        <v>121</v>
      </c>
      <c r="N174" s="76"/>
      <c r="O174" s="472" t="str">
        <f>IFERROR(VLOOKUP(K173,【参考】数式用!$A$5:$J$37,MATCH(N174,【参考】数式用!$B$4:$J$4,0)+1,0),"")</f>
        <v/>
      </c>
      <c r="P174" s="76"/>
      <c r="Q174" s="472" t="str">
        <f>IFERROR(VLOOKUP(K173,【参考】数式用!$A$5:$J$37,MATCH(P174,【参考】数式用!$B$4:$J$4,0)+1,0),"")</f>
        <v/>
      </c>
      <c r="R174" s="97" t="s">
        <v>15</v>
      </c>
      <c r="S174" s="473">
        <v>6</v>
      </c>
      <c r="T174" s="98" t="s">
        <v>10</v>
      </c>
      <c r="U174" s="58">
        <v>4</v>
      </c>
      <c r="V174" s="98" t="s">
        <v>38</v>
      </c>
      <c r="W174" s="473">
        <v>6</v>
      </c>
      <c r="X174" s="98" t="s">
        <v>10</v>
      </c>
      <c r="Y174" s="58">
        <v>5</v>
      </c>
      <c r="Z174" s="98" t="s">
        <v>13</v>
      </c>
      <c r="AA174" s="474" t="s">
        <v>20</v>
      </c>
      <c r="AB174" s="475">
        <f t="shared" si="461"/>
        <v>2</v>
      </c>
      <c r="AC174" s="98" t="s">
        <v>33</v>
      </c>
      <c r="AD174" s="476" t="str">
        <f t="shared" ref="AD174" si="511">IFERROR(ROUNDDOWN(ROUND(L173*Q174,0),0)*AB174,"")</f>
        <v/>
      </c>
      <c r="AE174" s="477" t="str">
        <f t="shared" ref="AE174:AE237" si="512">IFERROR(ROUNDDOWN(ROUND(L173*(Q174-O174),0),0)*AB174,"")</f>
        <v/>
      </c>
      <c r="AF174" s="478"/>
      <c r="AG174" s="363"/>
      <c r="AH174" s="364"/>
      <c r="AI174" s="365"/>
      <c r="AJ174" s="366"/>
      <c r="AK174" s="367"/>
      <c r="AL174" s="368"/>
      <c r="AM174" s="479" t="str">
        <f t="shared" ref="AM174" si="513">IF(AO173="","",IF(OR(Y173=4,Y174=4,Y175=4),"！加算の要件上は問題ありませんが、算定期間の終わりが令和６年５月になっていません。区分変更の場合は、「基本情報入力シート」で同じ事業所を２行に分けて記入してください。",""))</f>
        <v/>
      </c>
      <c r="AN174" s="480"/>
      <c r="AO174" s="467" t="str">
        <f>IF(K173&lt;&gt;"","P列・R列に色付け","")</f>
        <v/>
      </c>
      <c r="AX174" s="453" t="str">
        <f>G173</f>
        <v/>
      </c>
    </row>
    <row r="175" spans="1:50" ht="32.1" customHeight="1" thickBot="1">
      <c r="A175" s="1275"/>
      <c r="B175" s="1212"/>
      <c r="C175" s="1212"/>
      <c r="D175" s="1212"/>
      <c r="E175" s="1212"/>
      <c r="F175" s="1212"/>
      <c r="G175" s="1215"/>
      <c r="H175" s="1215"/>
      <c r="I175" s="1215"/>
      <c r="J175" s="1215"/>
      <c r="K175" s="1215"/>
      <c r="L175" s="1218"/>
      <c r="M175" s="481" t="s">
        <v>114</v>
      </c>
      <c r="N175" s="79"/>
      <c r="O175" s="482" t="str">
        <f>IFERROR(VLOOKUP(K173,【参考】数式用!$A$5:$J$37,MATCH(N175,【参考】数式用!$B$4:$J$4,0)+1,0),"")</f>
        <v/>
      </c>
      <c r="P175" s="77"/>
      <c r="Q175" s="482" t="str">
        <f>IFERROR(VLOOKUP(K173,【参考】数式用!$A$5:$J$37,MATCH(P175,【参考】数式用!$B$4:$J$4,0)+1,0),"")</f>
        <v/>
      </c>
      <c r="R175" s="483" t="s">
        <v>15</v>
      </c>
      <c r="S175" s="484">
        <v>6</v>
      </c>
      <c r="T175" s="485" t="s">
        <v>10</v>
      </c>
      <c r="U175" s="59">
        <v>4</v>
      </c>
      <c r="V175" s="485" t="s">
        <v>38</v>
      </c>
      <c r="W175" s="484">
        <v>6</v>
      </c>
      <c r="X175" s="485" t="s">
        <v>10</v>
      </c>
      <c r="Y175" s="59">
        <v>5</v>
      </c>
      <c r="Z175" s="485" t="s">
        <v>13</v>
      </c>
      <c r="AA175" s="486" t="s">
        <v>20</v>
      </c>
      <c r="AB175" s="487">
        <f t="shared" si="461"/>
        <v>2</v>
      </c>
      <c r="AC175" s="485" t="s">
        <v>33</v>
      </c>
      <c r="AD175" s="488" t="str">
        <f t="shared" ref="AD175" si="514">IFERROR(ROUNDDOWN(ROUND(L173*Q175,0),0)*AB175,"")</f>
        <v/>
      </c>
      <c r="AE175" s="489" t="str">
        <f t="shared" ref="AE175:AE238" si="515">IFERROR(ROUNDDOWN(ROUND(L173*(Q175-O175),0),0)*AB175,"")</f>
        <v/>
      </c>
      <c r="AF175" s="490">
        <f t="shared" si="346"/>
        <v>0</v>
      </c>
      <c r="AG175" s="369"/>
      <c r="AH175" s="370"/>
      <c r="AI175" s="371"/>
      <c r="AJ175" s="372"/>
      <c r="AK175" s="373"/>
      <c r="AL175" s="374"/>
      <c r="AM175" s="491" t="str">
        <f t="shared" ref="AM175" si="516">IF(AO173="","",IF(OR(N173="",AND(N175="ベア加算なし",P175="ベア加算",AG175=""),AND(OR(P173="処遇加算Ⅰ",P173="処遇加算Ⅱ"),AH173=""),AND(P173="処遇加算Ⅲ",AI173=""),AND(P173="処遇加算Ⅰ",AJ173=""),AND(OR(P174="特定加算Ⅰ",P174="特定加算Ⅱ"),AK174=""),AND(P174="特定加算Ⅰ",AL174="")),"！記入が必要な欄（緑色、水色、黄色のセル）に空欄があります。空欄を埋めてください。",""))</f>
        <v/>
      </c>
      <c r="AO175" s="492" t="str">
        <f>IF(K173&lt;&gt;"","P列・R列に色付け","")</f>
        <v/>
      </c>
      <c r="AP175" s="493"/>
      <c r="AQ175" s="493"/>
      <c r="AW175" s="494"/>
      <c r="AX175" s="453" t="str">
        <f>G173</f>
        <v/>
      </c>
    </row>
    <row r="176" spans="1:50" ht="32.1" customHeight="1">
      <c r="A176" s="1273">
        <v>55</v>
      </c>
      <c r="B176" s="1210" t="str">
        <f>IF(基本情報入力シート!C108="","",基本情報入力シート!C108)</f>
        <v/>
      </c>
      <c r="C176" s="1210"/>
      <c r="D176" s="1210"/>
      <c r="E176" s="1210"/>
      <c r="F176" s="1210"/>
      <c r="G176" s="1213" t="str">
        <f>IF(基本情報入力シート!M108="","",基本情報入力シート!M108)</f>
        <v/>
      </c>
      <c r="H176" s="1213" t="str">
        <f>IF(基本情報入力シート!R108="","",基本情報入力シート!R108)</f>
        <v/>
      </c>
      <c r="I176" s="1213" t="str">
        <f>IF(基本情報入力シート!W108="","",基本情報入力シート!W108)</f>
        <v/>
      </c>
      <c r="J176" s="1213" t="str">
        <f>IF(基本情報入力シート!X108="","",基本情報入力シート!X108)</f>
        <v/>
      </c>
      <c r="K176" s="1213" t="str">
        <f>IF(基本情報入力シート!Y108="","",基本情報入力シート!Y108)</f>
        <v/>
      </c>
      <c r="L176" s="1216" t="str">
        <f>IF(基本情報入力シート!AB108="","",基本情報入力シート!AB108)</f>
        <v/>
      </c>
      <c r="M176" s="457" t="s">
        <v>132</v>
      </c>
      <c r="N176" s="75"/>
      <c r="O176" s="458" t="str">
        <f>IFERROR(VLOOKUP(K176,【参考】数式用!$A$5:$J$37,MATCH(N176,【参考】数式用!$B$4:$J$4,0)+1,0),"")</f>
        <v/>
      </c>
      <c r="P176" s="75"/>
      <c r="Q176" s="458" t="str">
        <f>IFERROR(VLOOKUP(K176,【参考】数式用!$A$5:$J$37,MATCH(P176,【参考】数式用!$B$4:$J$4,0)+1,0),"")</f>
        <v/>
      </c>
      <c r="R176" s="459" t="s">
        <v>15</v>
      </c>
      <c r="S176" s="460">
        <v>6</v>
      </c>
      <c r="T176" s="126" t="s">
        <v>10</v>
      </c>
      <c r="U176" s="39">
        <v>4</v>
      </c>
      <c r="V176" s="126" t="s">
        <v>38</v>
      </c>
      <c r="W176" s="460">
        <v>6</v>
      </c>
      <c r="X176" s="126" t="s">
        <v>10</v>
      </c>
      <c r="Y176" s="39">
        <v>5</v>
      </c>
      <c r="Z176" s="126" t="s">
        <v>13</v>
      </c>
      <c r="AA176" s="461" t="s">
        <v>20</v>
      </c>
      <c r="AB176" s="462">
        <f t="shared" si="461"/>
        <v>2</v>
      </c>
      <c r="AC176" s="126" t="s">
        <v>33</v>
      </c>
      <c r="AD176" s="463" t="str">
        <f t="shared" ref="AD176" si="517">IFERROR(ROUNDDOWN(ROUND(L176*Q176,0),0)*AB176,"")</f>
        <v/>
      </c>
      <c r="AE176" s="464" t="str">
        <f t="shared" ref="AE176" si="518">IFERROR(ROUNDDOWN(ROUND(L176*(Q176-O176),0),0)*AB176,"")</f>
        <v/>
      </c>
      <c r="AF176" s="465"/>
      <c r="AG176" s="375"/>
      <c r="AH176" s="383"/>
      <c r="AI176" s="380"/>
      <c r="AJ176" s="381"/>
      <c r="AK176" s="361"/>
      <c r="AL176" s="362"/>
      <c r="AM176" s="466" t="str">
        <f t="shared" ref="AM176" si="519">IF(AO176="","",IF(Q176&lt;O176,"！加算の要件上は問題ありませんが、令和６年３月と比較して４・５月に加算率が下がる計画になっています。",""))</f>
        <v/>
      </c>
      <c r="AO176" s="467" t="str">
        <f>IF(K176&lt;&gt;"","P列・R列に色付け","")</f>
        <v/>
      </c>
      <c r="AP176" s="468" t="str">
        <f>IFERROR(VLOOKUP(K176,【参考】数式用!$AH$2:$AI$34,2,FALSE),"")</f>
        <v/>
      </c>
      <c r="AQ176" s="470" t="str">
        <f>P176&amp;P177&amp;P178</f>
        <v/>
      </c>
      <c r="AR176" s="468" t="str">
        <f t="shared" ref="AR176" si="520">IF(AF178&lt;&gt;0,IF(AG178="○","入力済","未入力"),"")</f>
        <v/>
      </c>
      <c r="AS176" s="469" t="str">
        <f>IF(OR(P176="処遇加算Ⅰ",P176="処遇加算Ⅱ"),IF(OR(AH176="○",AH176="令和６年度中に満たす"),"入力済","未入力"),"")</f>
        <v/>
      </c>
      <c r="AT176" s="470" t="str">
        <f>IF(P176="処遇加算Ⅲ",IF(AI176="○","入力済","未入力"),"")</f>
        <v/>
      </c>
      <c r="AU176" s="468" t="str">
        <f>IF(P176="処遇加算Ⅰ",IF(OR(AJ176="○",AJ176="令和６年度中に満たす"),"入力済","未入力"),"")</f>
        <v/>
      </c>
      <c r="AV176" s="468" t="str">
        <f t="shared" ref="AV176" si="521">IF(OR(P177="特定加算Ⅰ",P177="特定加算Ⅱ"),1,"")</f>
        <v/>
      </c>
      <c r="AW176" s="453" t="str">
        <f>IF(P177="特定加算Ⅰ",IF(AL177="","未入力","入力済"),"")</f>
        <v/>
      </c>
      <c r="AX176" s="453" t="str">
        <f>G176</f>
        <v/>
      </c>
    </row>
    <row r="177" spans="1:50" ht="32.1" customHeight="1">
      <c r="A177" s="1274"/>
      <c r="B177" s="1211"/>
      <c r="C177" s="1211"/>
      <c r="D177" s="1211"/>
      <c r="E177" s="1211"/>
      <c r="F177" s="1211"/>
      <c r="G177" s="1214"/>
      <c r="H177" s="1214"/>
      <c r="I177" s="1214"/>
      <c r="J177" s="1214"/>
      <c r="K177" s="1214"/>
      <c r="L177" s="1217"/>
      <c r="M177" s="471" t="s">
        <v>121</v>
      </c>
      <c r="N177" s="76"/>
      <c r="O177" s="472" t="str">
        <f>IFERROR(VLOOKUP(K176,【参考】数式用!$A$5:$J$37,MATCH(N177,【参考】数式用!$B$4:$J$4,0)+1,0),"")</f>
        <v/>
      </c>
      <c r="P177" s="76"/>
      <c r="Q177" s="472" t="str">
        <f>IFERROR(VLOOKUP(K176,【参考】数式用!$A$5:$J$37,MATCH(P177,【参考】数式用!$B$4:$J$4,0)+1,0),"")</f>
        <v/>
      </c>
      <c r="R177" s="97" t="s">
        <v>15</v>
      </c>
      <c r="S177" s="473">
        <v>6</v>
      </c>
      <c r="T177" s="98" t="s">
        <v>10</v>
      </c>
      <c r="U177" s="58">
        <v>4</v>
      </c>
      <c r="V177" s="98" t="s">
        <v>38</v>
      </c>
      <c r="W177" s="473">
        <v>6</v>
      </c>
      <c r="X177" s="98" t="s">
        <v>10</v>
      </c>
      <c r="Y177" s="58">
        <v>5</v>
      </c>
      <c r="Z177" s="98" t="s">
        <v>13</v>
      </c>
      <c r="AA177" s="474" t="s">
        <v>20</v>
      </c>
      <c r="AB177" s="475">
        <f t="shared" si="461"/>
        <v>2</v>
      </c>
      <c r="AC177" s="98" t="s">
        <v>33</v>
      </c>
      <c r="AD177" s="476" t="str">
        <f t="shared" ref="AD177" si="522">IFERROR(ROUNDDOWN(ROUND(L176*Q177,0),0)*AB177,"")</f>
        <v/>
      </c>
      <c r="AE177" s="477" t="str">
        <f t="shared" ref="AE177" si="523">IFERROR(ROUNDDOWN(ROUND(L176*(Q177-O177),0),0)*AB177,"")</f>
        <v/>
      </c>
      <c r="AF177" s="478"/>
      <c r="AG177" s="363"/>
      <c r="AH177" s="364"/>
      <c r="AI177" s="365"/>
      <c r="AJ177" s="366"/>
      <c r="AK177" s="367"/>
      <c r="AL177" s="368"/>
      <c r="AM177" s="479" t="str">
        <f t="shared" ref="AM177" si="524">IF(AO176="","",IF(OR(Y176=4,Y177=4,Y178=4),"！加算の要件上は問題ありませんが、算定期間の終わりが令和６年５月になっていません。区分変更の場合は、「基本情報入力シート」で同じ事業所を２行に分けて記入してください。",""))</f>
        <v/>
      </c>
      <c r="AN177" s="480"/>
      <c r="AO177" s="467" t="str">
        <f>IF(K176&lt;&gt;"","P列・R列に色付け","")</f>
        <v/>
      </c>
      <c r="AX177" s="453" t="str">
        <f>G176</f>
        <v/>
      </c>
    </row>
    <row r="178" spans="1:50" ht="32.1" customHeight="1" thickBot="1">
      <c r="A178" s="1275"/>
      <c r="B178" s="1212"/>
      <c r="C178" s="1212"/>
      <c r="D178" s="1212"/>
      <c r="E178" s="1212"/>
      <c r="F178" s="1212"/>
      <c r="G178" s="1215"/>
      <c r="H178" s="1215"/>
      <c r="I178" s="1215"/>
      <c r="J178" s="1215"/>
      <c r="K178" s="1215"/>
      <c r="L178" s="1218"/>
      <c r="M178" s="481" t="s">
        <v>114</v>
      </c>
      <c r="N178" s="79"/>
      <c r="O178" s="482" t="str">
        <f>IFERROR(VLOOKUP(K176,【参考】数式用!$A$5:$J$37,MATCH(N178,【参考】数式用!$B$4:$J$4,0)+1,0),"")</f>
        <v/>
      </c>
      <c r="P178" s="77"/>
      <c r="Q178" s="482" t="str">
        <f>IFERROR(VLOOKUP(K176,【参考】数式用!$A$5:$J$37,MATCH(P178,【参考】数式用!$B$4:$J$4,0)+1,0),"")</f>
        <v/>
      </c>
      <c r="R178" s="483" t="s">
        <v>15</v>
      </c>
      <c r="S178" s="484">
        <v>6</v>
      </c>
      <c r="T178" s="485" t="s">
        <v>10</v>
      </c>
      <c r="U178" s="59">
        <v>4</v>
      </c>
      <c r="V178" s="485" t="s">
        <v>38</v>
      </c>
      <c r="W178" s="484">
        <v>6</v>
      </c>
      <c r="X178" s="485" t="s">
        <v>10</v>
      </c>
      <c r="Y178" s="59">
        <v>5</v>
      </c>
      <c r="Z178" s="485" t="s">
        <v>13</v>
      </c>
      <c r="AA178" s="486" t="s">
        <v>20</v>
      </c>
      <c r="AB178" s="487">
        <f t="shared" si="461"/>
        <v>2</v>
      </c>
      <c r="AC178" s="485" t="s">
        <v>33</v>
      </c>
      <c r="AD178" s="488" t="str">
        <f t="shared" ref="AD178" si="525">IFERROR(ROUNDDOWN(ROUND(L176*Q178,0),0)*AB178,"")</f>
        <v/>
      </c>
      <c r="AE178" s="489" t="str">
        <f t="shared" ref="AE178" si="526">IFERROR(ROUNDDOWN(ROUND(L176*(Q178-O178),0),0)*AB178,"")</f>
        <v/>
      </c>
      <c r="AF178" s="490">
        <f t="shared" si="346"/>
        <v>0</v>
      </c>
      <c r="AG178" s="369"/>
      <c r="AH178" s="370"/>
      <c r="AI178" s="371"/>
      <c r="AJ178" s="372"/>
      <c r="AK178" s="373"/>
      <c r="AL178" s="374"/>
      <c r="AM178" s="491" t="str">
        <f t="shared" ref="AM178" si="527">IF(AO176="","",IF(OR(N176="",AND(N178="ベア加算なし",P178="ベア加算",AG178=""),AND(OR(P176="処遇加算Ⅰ",P176="処遇加算Ⅱ"),AH176=""),AND(P176="処遇加算Ⅲ",AI176=""),AND(P176="処遇加算Ⅰ",AJ176=""),AND(OR(P177="特定加算Ⅰ",P177="特定加算Ⅱ"),AK177=""),AND(P177="特定加算Ⅰ",AL177="")),"！記入が必要な欄（緑色、水色、黄色のセル）に空欄があります。空欄を埋めてください。",""))</f>
        <v/>
      </c>
      <c r="AO178" s="492" t="str">
        <f>IF(K176&lt;&gt;"","P列・R列に色付け","")</f>
        <v/>
      </c>
      <c r="AP178" s="493"/>
      <c r="AQ178" s="493"/>
      <c r="AW178" s="494"/>
      <c r="AX178" s="453" t="str">
        <f>G176</f>
        <v/>
      </c>
    </row>
    <row r="179" spans="1:50" ht="32.1" customHeight="1">
      <c r="A179" s="1273">
        <v>56</v>
      </c>
      <c r="B179" s="1210" t="str">
        <f>IF(基本情報入力シート!C109="","",基本情報入力シート!C109)</f>
        <v/>
      </c>
      <c r="C179" s="1210"/>
      <c r="D179" s="1210"/>
      <c r="E179" s="1210"/>
      <c r="F179" s="1210"/>
      <c r="G179" s="1213" t="str">
        <f>IF(基本情報入力シート!M109="","",基本情報入力シート!M109)</f>
        <v/>
      </c>
      <c r="H179" s="1213" t="str">
        <f>IF(基本情報入力シート!R109="","",基本情報入力シート!R109)</f>
        <v/>
      </c>
      <c r="I179" s="1213" t="str">
        <f>IF(基本情報入力シート!W109="","",基本情報入力シート!W109)</f>
        <v/>
      </c>
      <c r="J179" s="1213" t="str">
        <f>IF(基本情報入力シート!X109="","",基本情報入力シート!X109)</f>
        <v/>
      </c>
      <c r="K179" s="1213" t="str">
        <f>IF(基本情報入力シート!Y109="","",基本情報入力シート!Y109)</f>
        <v/>
      </c>
      <c r="L179" s="1216" t="str">
        <f>IF(基本情報入力シート!AB109="","",基本情報入力シート!AB109)</f>
        <v/>
      </c>
      <c r="M179" s="457" t="s">
        <v>132</v>
      </c>
      <c r="N179" s="75"/>
      <c r="O179" s="458" t="str">
        <f>IFERROR(VLOOKUP(K179,【参考】数式用!$A$5:$J$37,MATCH(N179,【参考】数式用!$B$4:$J$4,0)+1,0),"")</f>
        <v/>
      </c>
      <c r="P179" s="75"/>
      <c r="Q179" s="458" t="str">
        <f>IFERROR(VLOOKUP(K179,【参考】数式用!$A$5:$J$37,MATCH(P179,【参考】数式用!$B$4:$J$4,0)+1,0),"")</f>
        <v/>
      </c>
      <c r="R179" s="459" t="s">
        <v>15</v>
      </c>
      <c r="S179" s="460">
        <v>6</v>
      </c>
      <c r="T179" s="126" t="s">
        <v>10</v>
      </c>
      <c r="U179" s="39">
        <v>4</v>
      </c>
      <c r="V179" s="126" t="s">
        <v>38</v>
      </c>
      <c r="W179" s="460">
        <v>6</v>
      </c>
      <c r="X179" s="126" t="s">
        <v>10</v>
      </c>
      <c r="Y179" s="39">
        <v>5</v>
      </c>
      <c r="Z179" s="126" t="s">
        <v>13</v>
      </c>
      <c r="AA179" s="461" t="s">
        <v>20</v>
      </c>
      <c r="AB179" s="462">
        <f t="shared" si="461"/>
        <v>2</v>
      </c>
      <c r="AC179" s="126" t="s">
        <v>33</v>
      </c>
      <c r="AD179" s="463" t="str">
        <f t="shared" ref="AD179" si="528">IFERROR(ROUNDDOWN(ROUND(L179*Q179,0),0)*AB179,"")</f>
        <v/>
      </c>
      <c r="AE179" s="464" t="str">
        <f t="shared" si="496"/>
        <v/>
      </c>
      <c r="AF179" s="465"/>
      <c r="AG179" s="375"/>
      <c r="AH179" s="383"/>
      <c r="AI179" s="380"/>
      <c r="AJ179" s="381"/>
      <c r="AK179" s="361"/>
      <c r="AL179" s="362"/>
      <c r="AM179" s="466" t="str">
        <f t="shared" ref="AM179" si="529">IF(AO179="","",IF(Q179&lt;O179,"！加算の要件上は問題ありませんが、令和６年３月と比較して４・５月に加算率が下がる計画になっています。",""))</f>
        <v/>
      </c>
      <c r="AO179" s="467" t="str">
        <f>IF(K179&lt;&gt;"","P列・R列に色付け","")</f>
        <v/>
      </c>
      <c r="AP179" s="468" t="str">
        <f>IFERROR(VLOOKUP(K179,【参考】数式用!$AH$2:$AI$34,2,FALSE),"")</f>
        <v/>
      </c>
      <c r="AQ179" s="470" t="str">
        <f>P179&amp;P180&amp;P181</f>
        <v/>
      </c>
      <c r="AR179" s="468" t="str">
        <f t="shared" ref="AR179" si="530">IF(AF181&lt;&gt;0,IF(AG181="○","入力済","未入力"),"")</f>
        <v/>
      </c>
      <c r="AS179" s="469" t="str">
        <f>IF(OR(P179="処遇加算Ⅰ",P179="処遇加算Ⅱ"),IF(OR(AH179="○",AH179="令和６年度中に満たす"),"入力済","未入力"),"")</f>
        <v/>
      </c>
      <c r="AT179" s="470" t="str">
        <f>IF(P179="処遇加算Ⅲ",IF(AI179="○","入力済","未入力"),"")</f>
        <v/>
      </c>
      <c r="AU179" s="468" t="str">
        <f>IF(P179="処遇加算Ⅰ",IF(OR(AJ179="○",AJ179="令和６年度中に満たす"),"入力済","未入力"),"")</f>
        <v/>
      </c>
      <c r="AV179" s="468" t="str">
        <f t="shared" ref="AV179" si="531">IF(OR(P180="特定加算Ⅰ",P180="特定加算Ⅱ"),1,"")</f>
        <v/>
      </c>
      <c r="AW179" s="453" t="str">
        <f>IF(P180="特定加算Ⅰ",IF(AL180="","未入力","入力済"),"")</f>
        <v/>
      </c>
      <c r="AX179" s="453" t="str">
        <f>G179</f>
        <v/>
      </c>
    </row>
    <row r="180" spans="1:50" ht="32.1" customHeight="1">
      <c r="A180" s="1274"/>
      <c r="B180" s="1211"/>
      <c r="C180" s="1211"/>
      <c r="D180" s="1211"/>
      <c r="E180" s="1211"/>
      <c r="F180" s="1211"/>
      <c r="G180" s="1214"/>
      <c r="H180" s="1214"/>
      <c r="I180" s="1214"/>
      <c r="J180" s="1214"/>
      <c r="K180" s="1214"/>
      <c r="L180" s="1217"/>
      <c r="M180" s="471" t="s">
        <v>121</v>
      </c>
      <c r="N180" s="76"/>
      <c r="O180" s="472" t="str">
        <f>IFERROR(VLOOKUP(K179,【参考】数式用!$A$5:$J$37,MATCH(N180,【参考】数式用!$B$4:$J$4,0)+1,0),"")</f>
        <v/>
      </c>
      <c r="P180" s="76"/>
      <c r="Q180" s="472" t="str">
        <f>IFERROR(VLOOKUP(K179,【参考】数式用!$A$5:$J$37,MATCH(P180,【参考】数式用!$B$4:$J$4,0)+1,0),"")</f>
        <v/>
      </c>
      <c r="R180" s="97" t="s">
        <v>15</v>
      </c>
      <c r="S180" s="473">
        <v>6</v>
      </c>
      <c r="T180" s="98" t="s">
        <v>10</v>
      </c>
      <c r="U180" s="58">
        <v>4</v>
      </c>
      <c r="V180" s="98" t="s">
        <v>38</v>
      </c>
      <c r="W180" s="473">
        <v>6</v>
      </c>
      <c r="X180" s="98" t="s">
        <v>10</v>
      </c>
      <c r="Y180" s="58">
        <v>5</v>
      </c>
      <c r="Z180" s="98" t="s">
        <v>13</v>
      </c>
      <c r="AA180" s="474" t="s">
        <v>20</v>
      </c>
      <c r="AB180" s="475">
        <f t="shared" si="461"/>
        <v>2</v>
      </c>
      <c r="AC180" s="98" t="s">
        <v>33</v>
      </c>
      <c r="AD180" s="476" t="str">
        <f t="shared" ref="AD180" si="532">IFERROR(ROUNDDOWN(ROUND(L179*Q180,0),0)*AB180,"")</f>
        <v/>
      </c>
      <c r="AE180" s="477" t="str">
        <f t="shared" si="501"/>
        <v/>
      </c>
      <c r="AF180" s="478"/>
      <c r="AG180" s="363"/>
      <c r="AH180" s="364"/>
      <c r="AI180" s="365"/>
      <c r="AJ180" s="366"/>
      <c r="AK180" s="367"/>
      <c r="AL180" s="368"/>
      <c r="AM180" s="479" t="str">
        <f t="shared" ref="AM180" si="533">IF(AO179="","",IF(OR(Y179=4,Y180=4,Y181=4),"！加算の要件上は問題ありませんが、算定期間の終わりが令和６年５月になっていません。区分変更の場合は、「基本情報入力シート」で同じ事業所を２行に分けて記入してください。",""))</f>
        <v/>
      </c>
      <c r="AN180" s="480"/>
      <c r="AO180" s="467" t="str">
        <f>IF(K179&lt;&gt;"","P列・R列に色付け","")</f>
        <v/>
      </c>
      <c r="AX180" s="453" t="str">
        <f>G179</f>
        <v/>
      </c>
    </row>
    <row r="181" spans="1:50" ht="32.1" customHeight="1" thickBot="1">
      <c r="A181" s="1275"/>
      <c r="B181" s="1212"/>
      <c r="C181" s="1212"/>
      <c r="D181" s="1212"/>
      <c r="E181" s="1212"/>
      <c r="F181" s="1212"/>
      <c r="G181" s="1215"/>
      <c r="H181" s="1215"/>
      <c r="I181" s="1215"/>
      <c r="J181" s="1215"/>
      <c r="K181" s="1215"/>
      <c r="L181" s="1218"/>
      <c r="M181" s="481" t="s">
        <v>114</v>
      </c>
      <c r="N181" s="79"/>
      <c r="O181" s="482" t="str">
        <f>IFERROR(VLOOKUP(K179,【参考】数式用!$A$5:$J$37,MATCH(N181,【参考】数式用!$B$4:$J$4,0)+1,0),"")</f>
        <v/>
      </c>
      <c r="P181" s="77"/>
      <c r="Q181" s="482" t="str">
        <f>IFERROR(VLOOKUP(K179,【参考】数式用!$A$5:$J$37,MATCH(P181,【参考】数式用!$B$4:$J$4,0)+1,0),"")</f>
        <v/>
      </c>
      <c r="R181" s="483" t="s">
        <v>15</v>
      </c>
      <c r="S181" s="484">
        <v>6</v>
      </c>
      <c r="T181" s="485" t="s">
        <v>10</v>
      </c>
      <c r="U181" s="59">
        <v>4</v>
      </c>
      <c r="V181" s="485" t="s">
        <v>38</v>
      </c>
      <c r="W181" s="484">
        <v>6</v>
      </c>
      <c r="X181" s="485" t="s">
        <v>10</v>
      </c>
      <c r="Y181" s="59">
        <v>5</v>
      </c>
      <c r="Z181" s="485" t="s">
        <v>13</v>
      </c>
      <c r="AA181" s="486" t="s">
        <v>20</v>
      </c>
      <c r="AB181" s="487">
        <f t="shared" si="461"/>
        <v>2</v>
      </c>
      <c r="AC181" s="485" t="s">
        <v>33</v>
      </c>
      <c r="AD181" s="488" t="str">
        <f t="shared" ref="AD181" si="534">IFERROR(ROUNDDOWN(ROUND(L179*Q181,0),0)*AB181,"")</f>
        <v/>
      </c>
      <c r="AE181" s="489" t="str">
        <f t="shared" si="504"/>
        <v/>
      </c>
      <c r="AF181" s="490">
        <f t="shared" si="346"/>
        <v>0</v>
      </c>
      <c r="AG181" s="369"/>
      <c r="AH181" s="370"/>
      <c r="AI181" s="371"/>
      <c r="AJ181" s="372"/>
      <c r="AK181" s="373"/>
      <c r="AL181" s="374"/>
      <c r="AM181" s="491" t="str">
        <f t="shared" ref="AM181" si="535">IF(AO179="","",IF(OR(N179="",AND(N181="ベア加算なし",P181="ベア加算",AG181=""),AND(OR(P179="処遇加算Ⅰ",P179="処遇加算Ⅱ"),AH179=""),AND(P179="処遇加算Ⅲ",AI179=""),AND(P179="処遇加算Ⅰ",AJ179=""),AND(OR(P180="特定加算Ⅰ",P180="特定加算Ⅱ"),AK180=""),AND(P180="特定加算Ⅰ",AL180="")),"！記入が必要な欄（緑色、水色、黄色のセル）に空欄があります。空欄を埋めてください。",""))</f>
        <v/>
      </c>
      <c r="AO181" s="492" t="str">
        <f>IF(K179&lt;&gt;"","P列・R列に色付け","")</f>
        <v/>
      </c>
      <c r="AP181" s="493"/>
      <c r="AQ181" s="493"/>
      <c r="AW181" s="494"/>
      <c r="AX181" s="453" t="str">
        <f>G179</f>
        <v/>
      </c>
    </row>
    <row r="182" spans="1:50" ht="32.1" customHeight="1">
      <c r="A182" s="1273">
        <v>57</v>
      </c>
      <c r="B182" s="1210" t="str">
        <f>IF(基本情報入力シート!C110="","",基本情報入力シート!C110)</f>
        <v/>
      </c>
      <c r="C182" s="1210"/>
      <c r="D182" s="1210"/>
      <c r="E182" s="1210"/>
      <c r="F182" s="1210"/>
      <c r="G182" s="1213" t="str">
        <f>IF(基本情報入力シート!M110="","",基本情報入力シート!M110)</f>
        <v/>
      </c>
      <c r="H182" s="1213" t="str">
        <f>IF(基本情報入力シート!R110="","",基本情報入力シート!R110)</f>
        <v/>
      </c>
      <c r="I182" s="1213" t="str">
        <f>IF(基本情報入力シート!W110="","",基本情報入力シート!W110)</f>
        <v/>
      </c>
      <c r="J182" s="1213" t="str">
        <f>IF(基本情報入力シート!X110="","",基本情報入力シート!X110)</f>
        <v/>
      </c>
      <c r="K182" s="1213" t="str">
        <f>IF(基本情報入力シート!Y110="","",基本情報入力シート!Y110)</f>
        <v/>
      </c>
      <c r="L182" s="1216" t="str">
        <f>IF(基本情報入力シート!AB110="","",基本情報入力シート!AB110)</f>
        <v/>
      </c>
      <c r="M182" s="457" t="s">
        <v>132</v>
      </c>
      <c r="N182" s="75"/>
      <c r="O182" s="458" t="str">
        <f>IFERROR(VLOOKUP(K182,【参考】数式用!$A$5:$J$37,MATCH(N182,【参考】数式用!$B$4:$J$4,0)+1,0),"")</f>
        <v/>
      </c>
      <c r="P182" s="75"/>
      <c r="Q182" s="458" t="str">
        <f>IFERROR(VLOOKUP(K182,【参考】数式用!$A$5:$J$37,MATCH(P182,【参考】数式用!$B$4:$J$4,0)+1,0),"")</f>
        <v/>
      </c>
      <c r="R182" s="459" t="s">
        <v>15</v>
      </c>
      <c r="S182" s="460">
        <v>6</v>
      </c>
      <c r="T182" s="126" t="s">
        <v>10</v>
      </c>
      <c r="U182" s="39">
        <v>4</v>
      </c>
      <c r="V182" s="126" t="s">
        <v>38</v>
      </c>
      <c r="W182" s="460">
        <v>6</v>
      </c>
      <c r="X182" s="126" t="s">
        <v>10</v>
      </c>
      <c r="Y182" s="39">
        <v>5</v>
      </c>
      <c r="Z182" s="126" t="s">
        <v>13</v>
      </c>
      <c r="AA182" s="461" t="s">
        <v>20</v>
      </c>
      <c r="AB182" s="462">
        <f t="shared" si="461"/>
        <v>2</v>
      </c>
      <c r="AC182" s="126" t="s">
        <v>33</v>
      </c>
      <c r="AD182" s="463" t="str">
        <f t="shared" ref="AD182" si="536">IFERROR(ROUNDDOWN(ROUND(L182*Q182,0),0)*AB182,"")</f>
        <v/>
      </c>
      <c r="AE182" s="464" t="str">
        <f t="shared" si="507"/>
        <v/>
      </c>
      <c r="AF182" s="465"/>
      <c r="AG182" s="375"/>
      <c r="AH182" s="383"/>
      <c r="AI182" s="380"/>
      <c r="AJ182" s="381"/>
      <c r="AK182" s="361"/>
      <c r="AL182" s="362"/>
      <c r="AM182" s="466" t="str">
        <f t="shared" ref="AM182" si="537">IF(AO182="","",IF(Q182&lt;O182,"！加算の要件上は問題ありませんが、令和６年３月と比較して４・５月に加算率が下がる計画になっています。",""))</f>
        <v/>
      </c>
      <c r="AO182" s="467" t="str">
        <f>IF(K182&lt;&gt;"","P列・R列に色付け","")</f>
        <v/>
      </c>
      <c r="AP182" s="468" t="str">
        <f>IFERROR(VLOOKUP(K182,【参考】数式用!$AH$2:$AI$34,2,FALSE),"")</f>
        <v/>
      </c>
      <c r="AQ182" s="470" t="str">
        <f>P182&amp;P183&amp;P184</f>
        <v/>
      </c>
      <c r="AR182" s="468" t="str">
        <f t="shared" ref="AR182" si="538">IF(AF184&lt;&gt;0,IF(AG184="○","入力済","未入力"),"")</f>
        <v/>
      </c>
      <c r="AS182" s="469" t="str">
        <f>IF(OR(P182="処遇加算Ⅰ",P182="処遇加算Ⅱ"),IF(OR(AH182="○",AH182="令和６年度中に満たす"),"入力済","未入力"),"")</f>
        <v/>
      </c>
      <c r="AT182" s="470" t="str">
        <f>IF(P182="処遇加算Ⅲ",IF(AI182="○","入力済","未入力"),"")</f>
        <v/>
      </c>
      <c r="AU182" s="468" t="str">
        <f>IF(P182="処遇加算Ⅰ",IF(OR(AJ182="○",AJ182="令和６年度中に満たす"),"入力済","未入力"),"")</f>
        <v/>
      </c>
      <c r="AV182" s="468" t="str">
        <f t="shared" ref="AV182" si="539">IF(OR(P183="特定加算Ⅰ",P183="特定加算Ⅱ"),1,"")</f>
        <v/>
      </c>
      <c r="AW182" s="453" t="str">
        <f>IF(P183="特定加算Ⅰ",IF(AL183="","未入力","入力済"),"")</f>
        <v/>
      </c>
      <c r="AX182" s="453" t="str">
        <f>G182</f>
        <v/>
      </c>
    </row>
    <row r="183" spans="1:50" ht="32.1" customHeight="1">
      <c r="A183" s="1274"/>
      <c r="B183" s="1211"/>
      <c r="C183" s="1211"/>
      <c r="D183" s="1211"/>
      <c r="E183" s="1211"/>
      <c r="F183" s="1211"/>
      <c r="G183" s="1214"/>
      <c r="H183" s="1214"/>
      <c r="I183" s="1214"/>
      <c r="J183" s="1214"/>
      <c r="K183" s="1214"/>
      <c r="L183" s="1217"/>
      <c r="M183" s="471" t="s">
        <v>121</v>
      </c>
      <c r="N183" s="76"/>
      <c r="O183" s="472" t="str">
        <f>IFERROR(VLOOKUP(K182,【参考】数式用!$A$5:$J$37,MATCH(N183,【参考】数式用!$B$4:$J$4,0)+1,0),"")</f>
        <v/>
      </c>
      <c r="P183" s="76"/>
      <c r="Q183" s="472" t="str">
        <f>IFERROR(VLOOKUP(K182,【参考】数式用!$A$5:$J$37,MATCH(P183,【参考】数式用!$B$4:$J$4,0)+1,0),"")</f>
        <v/>
      </c>
      <c r="R183" s="97" t="s">
        <v>15</v>
      </c>
      <c r="S183" s="473">
        <v>6</v>
      </c>
      <c r="T183" s="98" t="s">
        <v>10</v>
      </c>
      <c r="U183" s="58">
        <v>4</v>
      </c>
      <c r="V183" s="98" t="s">
        <v>38</v>
      </c>
      <c r="W183" s="473">
        <v>6</v>
      </c>
      <c r="X183" s="98" t="s">
        <v>10</v>
      </c>
      <c r="Y183" s="58">
        <v>5</v>
      </c>
      <c r="Z183" s="98" t="s">
        <v>13</v>
      </c>
      <c r="AA183" s="474" t="s">
        <v>20</v>
      </c>
      <c r="AB183" s="475">
        <f t="shared" si="461"/>
        <v>2</v>
      </c>
      <c r="AC183" s="98" t="s">
        <v>33</v>
      </c>
      <c r="AD183" s="476" t="str">
        <f t="shared" ref="AD183" si="540">IFERROR(ROUNDDOWN(ROUND(L182*Q183,0),0)*AB183,"")</f>
        <v/>
      </c>
      <c r="AE183" s="477" t="str">
        <f t="shared" si="512"/>
        <v/>
      </c>
      <c r="AF183" s="478"/>
      <c r="AG183" s="363"/>
      <c r="AH183" s="364"/>
      <c r="AI183" s="365"/>
      <c r="AJ183" s="366"/>
      <c r="AK183" s="367"/>
      <c r="AL183" s="368"/>
      <c r="AM183" s="479" t="str">
        <f t="shared" ref="AM183" si="541">IF(AO182="","",IF(OR(Y182=4,Y183=4,Y184=4),"！加算の要件上は問題ありませんが、算定期間の終わりが令和６年５月になっていません。区分変更の場合は、「基本情報入力シート」で同じ事業所を２行に分けて記入してください。",""))</f>
        <v/>
      </c>
      <c r="AN183" s="480"/>
      <c r="AO183" s="467" t="str">
        <f>IF(K182&lt;&gt;"","P列・R列に色付け","")</f>
        <v/>
      </c>
      <c r="AX183" s="453" t="str">
        <f>G182</f>
        <v/>
      </c>
    </row>
    <row r="184" spans="1:50" ht="32.1" customHeight="1" thickBot="1">
      <c r="A184" s="1275"/>
      <c r="B184" s="1212"/>
      <c r="C184" s="1212"/>
      <c r="D184" s="1212"/>
      <c r="E184" s="1212"/>
      <c r="F184" s="1212"/>
      <c r="G184" s="1215"/>
      <c r="H184" s="1215"/>
      <c r="I184" s="1215"/>
      <c r="J184" s="1215"/>
      <c r="K184" s="1215"/>
      <c r="L184" s="1218"/>
      <c r="M184" s="481" t="s">
        <v>114</v>
      </c>
      <c r="N184" s="79"/>
      <c r="O184" s="482" t="str">
        <f>IFERROR(VLOOKUP(K182,【参考】数式用!$A$5:$J$37,MATCH(N184,【参考】数式用!$B$4:$J$4,0)+1,0),"")</f>
        <v/>
      </c>
      <c r="P184" s="77"/>
      <c r="Q184" s="482" t="str">
        <f>IFERROR(VLOOKUP(K182,【参考】数式用!$A$5:$J$37,MATCH(P184,【参考】数式用!$B$4:$J$4,0)+1,0),"")</f>
        <v/>
      </c>
      <c r="R184" s="483" t="s">
        <v>15</v>
      </c>
      <c r="S184" s="484">
        <v>6</v>
      </c>
      <c r="T184" s="485" t="s">
        <v>10</v>
      </c>
      <c r="U184" s="59">
        <v>4</v>
      </c>
      <c r="V184" s="485" t="s">
        <v>38</v>
      </c>
      <c r="W184" s="484">
        <v>6</v>
      </c>
      <c r="X184" s="485" t="s">
        <v>10</v>
      </c>
      <c r="Y184" s="59">
        <v>5</v>
      </c>
      <c r="Z184" s="485" t="s">
        <v>13</v>
      </c>
      <c r="AA184" s="486" t="s">
        <v>20</v>
      </c>
      <c r="AB184" s="487">
        <f t="shared" si="461"/>
        <v>2</v>
      </c>
      <c r="AC184" s="485" t="s">
        <v>33</v>
      </c>
      <c r="AD184" s="488" t="str">
        <f t="shared" ref="AD184" si="542">IFERROR(ROUNDDOWN(ROUND(L182*Q184,0),0)*AB184,"")</f>
        <v/>
      </c>
      <c r="AE184" s="489" t="str">
        <f t="shared" si="515"/>
        <v/>
      </c>
      <c r="AF184" s="490">
        <f t="shared" si="346"/>
        <v>0</v>
      </c>
      <c r="AG184" s="369"/>
      <c r="AH184" s="370"/>
      <c r="AI184" s="371"/>
      <c r="AJ184" s="372"/>
      <c r="AK184" s="373"/>
      <c r="AL184" s="374"/>
      <c r="AM184" s="491" t="str">
        <f t="shared" ref="AM184" si="543">IF(AO182="","",IF(OR(N182="",AND(N184="ベア加算なし",P184="ベア加算",AG184=""),AND(OR(P182="処遇加算Ⅰ",P182="処遇加算Ⅱ"),AH182=""),AND(P182="処遇加算Ⅲ",AI182=""),AND(P182="処遇加算Ⅰ",AJ182=""),AND(OR(P183="特定加算Ⅰ",P183="特定加算Ⅱ"),AK183=""),AND(P183="特定加算Ⅰ",AL183="")),"！記入が必要な欄（緑色、水色、黄色のセル）に空欄があります。空欄を埋めてください。",""))</f>
        <v/>
      </c>
      <c r="AO184" s="492" t="str">
        <f>IF(K182&lt;&gt;"","P列・R列に色付け","")</f>
        <v/>
      </c>
      <c r="AP184" s="493"/>
      <c r="AQ184" s="493"/>
      <c r="AW184" s="494"/>
      <c r="AX184" s="453" t="str">
        <f>G182</f>
        <v/>
      </c>
    </row>
    <row r="185" spans="1:50" ht="32.1" customHeight="1">
      <c r="A185" s="1273">
        <v>58</v>
      </c>
      <c r="B185" s="1210" t="str">
        <f>IF(基本情報入力シート!C111="","",基本情報入力シート!C111)</f>
        <v/>
      </c>
      <c r="C185" s="1210"/>
      <c r="D185" s="1210"/>
      <c r="E185" s="1210"/>
      <c r="F185" s="1210"/>
      <c r="G185" s="1213" t="str">
        <f>IF(基本情報入力シート!M111="","",基本情報入力シート!M111)</f>
        <v/>
      </c>
      <c r="H185" s="1213" t="str">
        <f>IF(基本情報入力シート!R111="","",基本情報入力シート!R111)</f>
        <v/>
      </c>
      <c r="I185" s="1213" t="str">
        <f>IF(基本情報入力シート!W111="","",基本情報入力シート!W111)</f>
        <v/>
      </c>
      <c r="J185" s="1213" t="str">
        <f>IF(基本情報入力シート!X111="","",基本情報入力シート!X111)</f>
        <v/>
      </c>
      <c r="K185" s="1213" t="str">
        <f>IF(基本情報入力シート!Y111="","",基本情報入力シート!Y111)</f>
        <v/>
      </c>
      <c r="L185" s="1216" t="str">
        <f>IF(基本情報入力シート!AB111="","",基本情報入力シート!AB111)</f>
        <v/>
      </c>
      <c r="M185" s="457" t="s">
        <v>132</v>
      </c>
      <c r="N185" s="75"/>
      <c r="O185" s="458" t="str">
        <f>IFERROR(VLOOKUP(K185,【参考】数式用!$A$5:$J$37,MATCH(N185,【参考】数式用!$B$4:$J$4,0)+1,0),"")</f>
        <v/>
      </c>
      <c r="P185" s="75"/>
      <c r="Q185" s="458" t="str">
        <f>IFERROR(VLOOKUP(K185,【参考】数式用!$A$5:$J$37,MATCH(P185,【参考】数式用!$B$4:$J$4,0)+1,0),"")</f>
        <v/>
      </c>
      <c r="R185" s="459" t="s">
        <v>15</v>
      </c>
      <c r="S185" s="460">
        <v>6</v>
      </c>
      <c r="T185" s="126" t="s">
        <v>10</v>
      </c>
      <c r="U185" s="39">
        <v>4</v>
      </c>
      <c r="V185" s="126" t="s">
        <v>38</v>
      </c>
      <c r="W185" s="460">
        <v>6</v>
      </c>
      <c r="X185" s="126" t="s">
        <v>10</v>
      </c>
      <c r="Y185" s="39">
        <v>5</v>
      </c>
      <c r="Z185" s="126" t="s">
        <v>13</v>
      </c>
      <c r="AA185" s="461" t="s">
        <v>20</v>
      </c>
      <c r="AB185" s="462">
        <f t="shared" si="461"/>
        <v>2</v>
      </c>
      <c r="AC185" s="126" t="s">
        <v>33</v>
      </c>
      <c r="AD185" s="463" t="str">
        <f t="shared" ref="AD185" si="544">IFERROR(ROUNDDOWN(ROUND(L185*Q185,0),0)*AB185,"")</f>
        <v/>
      </c>
      <c r="AE185" s="464" t="str">
        <f t="shared" ref="AE185" si="545">IFERROR(ROUNDDOWN(ROUND(L185*(Q185-O185),0),0)*AB185,"")</f>
        <v/>
      </c>
      <c r="AF185" s="465"/>
      <c r="AG185" s="375"/>
      <c r="AH185" s="383"/>
      <c r="AI185" s="380"/>
      <c r="AJ185" s="381"/>
      <c r="AK185" s="361"/>
      <c r="AL185" s="362"/>
      <c r="AM185" s="466" t="str">
        <f t="shared" ref="AM185" si="546">IF(AO185="","",IF(Q185&lt;O185,"！加算の要件上は問題ありませんが、令和６年３月と比較して４・５月に加算率が下がる計画になっています。",""))</f>
        <v/>
      </c>
      <c r="AO185" s="467" t="str">
        <f>IF(K185&lt;&gt;"","P列・R列に色付け","")</f>
        <v/>
      </c>
      <c r="AP185" s="468" t="str">
        <f>IFERROR(VLOOKUP(K185,【参考】数式用!$AH$2:$AI$34,2,FALSE),"")</f>
        <v/>
      </c>
      <c r="AQ185" s="470" t="str">
        <f>P185&amp;P186&amp;P187</f>
        <v/>
      </c>
      <c r="AR185" s="468" t="str">
        <f t="shared" ref="AR185" si="547">IF(AF187&lt;&gt;0,IF(AG187="○","入力済","未入力"),"")</f>
        <v/>
      </c>
      <c r="AS185" s="469" t="str">
        <f>IF(OR(P185="処遇加算Ⅰ",P185="処遇加算Ⅱ"),IF(OR(AH185="○",AH185="令和６年度中に満たす"),"入力済","未入力"),"")</f>
        <v/>
      </c>
      <c r="AT185" s="470" t="str">
        <f>IF(P185="処遇加算Ⅲ",IF(AI185="○","入力済","未入力"),"")</f>
        <v/>
      </c>
      <c r="AU185" s="468" t="str">
        <f>IF(P185="処遇加算Ⅰ",IF(OR(AJ185="○",AJ185="令和６年度中に満たす"),"入力済","未入力"),"")</f>
        <v/>
      </c>
      <c r="AV185" s="468" t="str">
        <f t="shared" ref="AV185" si="548">IF(OR(P186="特定加算Ⅰ",P186="特定加算Ⅱ"),1,"")</f>
        <v/>
      </c>
      <c r="AW185" s="453" t="str">
        <f>IF(P186="特定加算Ⅰ",IF(AL186="","未入力","入力済"),"")</f>
        <v/>
      </c>
      <c r="AX185" s="453" t="str">
        <f>G185</f>
        <v/>
      </c>
    </row>
    <row r="186" spans="1:50" ht="32.1" customHeight="1">
      <c r="A186" s="1274"/>
      <c r="B186" s="1211"/>
      <c r="C186" s="1211"/>
      <c r="D186" s="1211"/>
      <c r="E186" s="1211"/>
      <c r="F186" s="1211"/>
      <c r="G186" s="1214"/>
      <c r="H186" s="1214"/>
      <c r="I186" s="1214"/>
      <c r="J186" s="1214"/>
      <c r="K186" s="1214"/>
      <c r="L186" s="1217"/>
      <c r="M186" s="471" t="s">
        <v>121</v>
      </c>
      <c r="N186" s="76"/>
      <c r="O186" s="472" t="str">
        <f>IFERROR(VLOOKUP(K185,【参考】数式用!$A$5:$J$37,MATCH(N186,【参考】数式用!$B$4:$J$4,0)+1,0),"")</f>
        <v/>
      </c>
      <c r="P186" s="76"/>
      <c r="Q186" s="472" t="str">
        <f>IFERROR(VLOOKUP(K185,【参考】数式用!$A$5:$J$37,MATCH(P186,【参考】数式用!$B$4:$J$4,0)+1,0),"")</f>
        <v/>
      </c>
      <c r="R186" s="97" t="s">
        <v>15</v>
      </c>
      <c r="S186" s="473">
        <v>6</v>
      </c>
      <c r="T186" s="98" t="s">
        <v>10</v>
      </c>
      <c r="U186" s="58">
        <v>4</v>
      </c>
      <c r="V186" s="98" t="s">
        <v>38</v>
      </c>
      <c r="W186" s="473">
        <v>6</v>
      </c>
      <c r="X186" s="98" t="s">
        <v>10</v>
      </c>
      <c r="Y186" s="58">
        <v>5</v>
      </c>
      <c r="Z186" s="98" t="s">
        <v>13</v>
      </c>
      <c r="AA186" s="474" t="s">
        <v>20</v>
      </c>
      <c r="AB186" s="475">
        <f t="shared" si="461"/>
        <v>2</v>
      </c>
      <c r="AC186" s="98" t="s">
        <v>33</v>
      </c>
      <c r="AD186" s="476" t="str">
        <f t="shared" ref="AD186" si="549">IFERROR(ROUNDDOWN(ROUND(L185*Q186,0),0)*AB186,"")</f>
        <v/>
      </c>
      <c r="AE186" s="477" t="str">
        <f t="shared" ref="AE186" si="550">IFERROR(ROUNDDOWN(ROUND(L185*(Q186-O186),0),0)*AB186,"")</f>
        <v/>
      </c>
      <c r="AF186" s="478"/>
      <c r="AG186" s="363"/>
      <c r="AH186" s="364"/>
      <c r="AI186" s="365"/>
      <c r="AJ186" s="366"/>
      <c r="AK186" s="367"/>
      <c r="AL186" s="368"/>
      <c r="AM186" s="479" t="str">
        <f t="shared" ref="AM186" si="551">IF(AO185="","",IF(OR(Y185=4,Y186=4,Y187=4),"！加算の要件上は問題ありませんが、算定期間の終わりが令和６年５月になっていません。区分変更の場合は、「基本情報入力シート」で同じ事業所を２行に分けて記入してください。",""))</f>
        <v/>
      </c>
      <c r="AN186" s="480"/>
      <c r="AO186" s="467" t="str">
        <f>IF(K185&lt;&gt;"","P列・R列に色付け","")</f>
        <v/>
      </c>
      <c r="AX186" s="453" t="str">
        <f>G185</f>
        <v/>
      </c>
    </row>
    <row r="187" spans="1:50" ht="32.1" customHeight="1" thickBot="1">
      <c r="A187" s="1275"/>
      <c r="B187" s="1212"/>
      <c r="C187" s="1212"/>
      <c r="D187" s="1212"/>
      <c r="E187" s="1212"/>
      <c r="F187" s="1212"/>
      <c r="G187" s="1215"/>
      <c r="H187" s="1215"/>
      <c r="I187" s="1215"/>
      <c r="J187" s="1215"/>
      <c r="K187" s="1215"/>
      <c r="L187" s="1218"/>
      <c r="M187" s="481" t="s">
        <v>114</v>
      </c>
      <c r="N187" s="79"/>
      <c r="O187" s="482" t="str">
        <f>IFERROR(VLOOKUP(K185,【参考】数式用!$A$5:$J$37,MATCH(N187,【参考】数式用!$B$4:$J$4,0)+1,0),"")</f>
        <v/>
      </c>
      <c r="P187" s="77"/>
      <c r="Q187" s="482" t="str">
        <f>IFERROR(VLOOKUP(K185,【参考】数式用!$A$5:$J$37,MATCH(P187,【参考】数式用!$B$4:$J$4,0)+1,0),"")</f>
        <v/>
      </c>
      <c r="R187" s="483" t="s">
        <v>15</v>
      </c>
      <c r="S187" s="484">
        <v>6</v>
      </c>
      <c r="T187" s="485" t="s">
        <v>10</v>
      </c>
      <c r="U187" s="59">
        <v>4</v>
      </c>
      <c r="V187" s="485" t="s">
        <v>38</v>
      </c>
      <c r="W187" s="484">
        <v>6</v>
      </c>
      <c r="X187" s="485" t="s">
        <v>10</v>
      </c>
      <c r="Y187" s="59">
        <v>5</v>
      </c>
      <c r="Z187" s="485" t="s">
        <v>13</v>
      </c>
      <c r="AA187" s="486" t="s">
        <v>20</v>
      </c>
      <c r="AB187" s="487">
        <f t="shared" si="461"/>
        <v>2</v>
      </c>
      <c r="AC187" s="485" t="s">
        <v>33</v>
      </c>
      <c r="AD187" s="488" t="str">
        <f t="shared" ref="AD187" si="552">IFERROR(ROUNDDOWN(ROUND(L185*Q187,0),0)*AB187,"")</f>
        <v/>
      </c>
      <c r="AE187" s="489" t="str">
        <f t="shared" ref="AE187" si="553">IFERROR(ROUNDDOWN(ROUND(L185*(Q187-O187),0),0)*AB187,"")</f>
        <v/>
      </c>
      <c r="AF187" s="490">
        <f t="shared" ref="AF187:AF250" si="554">IF(AND(N187="ベア加算なし",P187="ベア加算"),AD187,0)</f>
        <v>0</v>
      </c>
      <c r="AG187" s="369"/>
      <c r="AH187" s="370"/>
      <c r="AI187" s="371"/>
      <c r="AJ187" s="372"/>
      <c r="AK187" s="373"/>
      <c r="AL187" s="374"/>
      <c r="AM187" s="491" t="str">
        <f t="shared" ref="AM187" si="555">IF(AO185="","",IF(OR(N185="",AND(N187="ベア加算なし",P187="ベア加算",AG187=""),AND(OR(P185="処遇加算Ⅰ",P185="処遇加算Ⅱ"),AH185=""),AND(P185="処遇加算Ⅲ",AI185=""),AND(P185="処遇加算Ⅰ",AJ185=""),AND(OR(P186="特定加算Ⅰ",P186="特定加算Ⅱ"),AK186=""),AND(P186="特定加算Ⅰ",AL186="")),"！記入が必要な欄（緑色、水色、黄色のセル）に空欄があります。空欄を埋めてください。",""))</f>
        <v/>
      </c>
      <c r="AO187" s="492" t="str">
        <f>IF(K185&lt;&gt;"","P列・R列に色付け","")</f>
        <v/>
      </c>
      <c r="AP187" s="493"/>
      <c r="AQ187" s="493"/>
      <c r="AW187" s="494"/>
      <c r="AX187" s="453" t="str">
        <f>G185</f>
        <v/>
      </c>
    </row>
    <row r="188" spans="1:50" ht="32.1" customHeight="1">
      <c r="A188" s="1273">
        <v>59</v>
      </c>
      <c r="B188" s="1210" t="str">
        <f>IF(基本情報入力シート!C112="","",基本情報入力シート!C112)</f>
        <v/>
      </c>
      <c r="C188" s="1210"/>
      <c r="D188" s="1210"/>
      <c r="E188" s="1210"/>
      <c r="F188" s="1210"/>
      <c r="G188" s="1213" t="str">
        <f>IF(基本情報入力シート!M112="","",基本情報入力シート!M112)</f>
        <v/>
      </c>
      <c r="H188" s="1213" t="str">
        <f>IF(基本情報入力シート!R112="","",基本情報入力シート!R112)</f>
        <v/>
      </c>
      <c r="I188" s="1213" t="str">
        <f>IF(基本情報入力シート!W112="","",基本情報入力シート!W112)</f>
        <v/>
      </c>
      <c r="J188" s="1213" t="str">
        <f>IF(基本情報入力シート!X112="","",基本情報入力シート!X112)</f>
        <v/>
      </c>
      <c r="K188" s="1213" t="str">
        <f>IF(基本情報入力シート!Y112="","",基本情報入力シート!Y112)</f>
        <v/>
      </c>
      <c r="L188" s="1216" t="str">
        <f>IF(基本情報入力シート!AB112="","",基本情報入力シート!AB112)</f>
        <v/>
      </c>
      <c r="M188" s="457" t="s">
        <v>132</v>
      </c>
      <c r="N188" s="75"/>
      <c r="O188" s="458" t="str">
        <f>IFERROR(VLOOKUP(K188,【参考】数式用!$A$5:$J$37,MATCH(N188,【参考】数式用!$B$4:$J$4,0)+1,0),"")</f>
        <v/>
      </c>
      <c r="P188" s="75"/>
      <c r="Q188" s="458" t="str">
        <f>IFERROR(VLOOKUP(K188,【参考】数式用!$A$5:$J$37,MATCH(P188,【参考】数式用!$B$4:$J$4,0)+1,0),"")</f>
        <v/>
      </c>
      <c r="R188" s="459" t="s">
        <v>15</v>
      </c>
      <c r="S188" s="460">
        <v>6</v>
      </c>
      <c r="T188" s="126" t="s">
        <v>10</v>
      </c>
      <c r="U188" s="39">
        <v>4</v>
      </c>
      <c r="V188" s="126" t="s">
        <v>38</v>
      </c>
      <c r="W188" s="460">
        <v>6</v>
      </c>
      <c r="X188" s="126" t="s">
        <v>10</v>
      </c>
      <c r="Y188" s="39">
        <v>5</v>
      </c>
      <c r="Z188" s="126" t="s">
        <v>13</v>
      </c>
      <c r="AA188" s="461" t="s">
        <v>20</v>
      </c>
      <c r="AB188" s="462">
        <f t="shared" si="461"/>
        <v>2</v>
      </c>
      <c r="AC188" s="126" t="s">
        <v>33</v>
      </c>
      <c r="AD188" s="463" t="str">
        <f t="shared" ref="AD188" si="556">IFERROR(ROUNDDOWN(ROUND(L188*Q188,0),0)*AB188,"")</f>
        <v/>
      </c>
      <c r="AE188" s="464" t="str">
        <f t="shared" si="496"/>
        <v/>
      </c>
      <c r="AF188" s="465"/>
      <c r="AG188" s="375"/>
      <c r="AH188" s="383"/>
      <c r="AI188" s="380"/>
      <c r="AJ188" s="381"/>
      <c r="AK188" s="361"/>
      <c r="AL188" s="362"/>
      <c r="AM188" s="466" t="str">
        <f t="shared" ref="AM188" si="557">IF(AO188="","",IF(Q188&lt;O188,"！加算の要件上は問題ありませんが、令和６年３月と比較して４・５月に加算率が下がる計画になっています。",""))</f>
        <v/>
      </c>
      <c r="AO188" s="467" t="str">
        <f>IF(K188&lt;&gt;"","P列・R列に色付け","")</f>
        <v/>
      </c>
      <c r="AP188" s="468" t="str">
        <f>IFERROR(VLOOKUP(K188,【参考】数式用!$AH$2:$AI$34,2,FALSE),"")</f>
        <v/>
      </c>
      <c r="AQ188" s="470" t="str">
        <f>P188&amp;P189&amp;P190</f>
        <v/>
      </c>
      <c r="AR188" s="468" t="str">
        <f t="shared" ref="AR188" si="558">IF(AF190&lt;&gt;0,IF(AG190="○","入力済","未入力"),"")</f>
        <v/>
      </c>
      <c r="AS188" s="469" t="str">
        <f>IF(OR(P188="処遇加算Ⅰ",P188="処遇加算Ⅱ"),IF(OR(AH188="○",AH188="令和６年度中に満たす"),"入力済","未入力"),"")</f>
        <v/>
      </c>
      <c r="AT188" s="470" t="str">
        <f>IF(P188="処遇加算Ⅲ",IF(AI188="○","入力済","未入力"),"")</f>
        <v/>
      </c>
      <c r="AU188" s="468" t="str">
        <f>IF(P188="処遇加算Ⅰ",IF(OR(AJ188="○",AJ188="令和６年度中に満たす"),"入力済","未入力"),"")</f>
        <v/>
      </c>
      <c r="AV188" s="468" t="str">
        <f t="shared" ref="AV188" si="559">IF(OR(P189="特定加算Ⅰ",P189="特定加算Ⅱ"),1,"")</f>
        <v/>
      </c>
      <c r="AW188" s="453" t="str">
        <f>IF(P189="特定加算Ⅰ",IF(AL189="","未入力","入力済"),"")</f>
        <v/>
      </c>
      <c r="AX188" s="453" t="str">
        <f>G188</f>
        <v/>
      </c>
    </row>
    <row r="189" spans="1:50" ht="32.1" customHeight="1">
      <c r="A189" s="1274"/>
      <c r="B189" s="1211"/>
      <c r="C189" s="1211"/>
      <c r="D189" s="1211"/>
      <c r="E189" s="1211"/>
      <c r="F189" s="1211"/>
      <c r="G189" s="1214"/>
      <c r="H189" s="1214"/>
      <c r="I189" s="1214"/>
      <c r="J189" s="1214"/>
      <c r="K189" s="1214"/>
      <c r="L189" s="1217"/>
      <c r="M189" s="471" t="s">
        <v>121</v>
      </c>
      <c r="N189" s="76"/>
      <c r="O189" s="472" t="str">
        <f>IFERROR(VLOOKUP(K188,【参考】数式用!$A$5:$J$37,MATCH(N189,【参考】数式用!$B$4:$J$4,0)+1,0),"")</f>
        <v/>
      </c>
      <c r="P189" s="76"/>
      <c r="Q189" s="472" t="str">
        <f>IFERROR(VLOOKUP(K188,【参考】数式用!$A$5:$J$37,MATCH(P189,【参考】数式用!$B$4:$J$4,0)+1,0),"")</f>
        <v/>
      </c>
      <c r="R189" s="97" t="s">
        <v>15</v>
      </c>
      <c r="S189" s="473">
        <v>6</v>
      </c>
      <c r="T189" s="98" t="s">
        <v>10</v>
      </c>
      <c r="U189" s="58">
        <v>4</v>
      </c>
      <c r="V189" s="98" t="s">
        <v>38</v>
      </c>
      <c r="W189" s="473">
        <v>6</v>
      </c>
      <c r="X189" s="98" t="s">
        <v>10</v>
      </c>
      <c r="Y189" s="58">
        <v>5</v>
      </c>
      <c r="Z189" s="98" t="s">
        <v>13</v>
      </c>
      <c r="AA189" s="474" t="s">
        <v>20</v>
      </c>
      <c r="AB189" s="475">
        <f t="shared" si="461"/>
        <v>2</v>
      </c>
      <c r="AC189" s="98" t="s">
        <v>33</v>
      </c>
      <c r="AD189" s="476" t="str">
        <f t="shared" ref="AD189" si="560">IFERROR(ROUNDDOWN(ROUND(L188*Q189,0),0)*AB189,"")</f>
        <v/>
      </c>
      <c r="AE189" s="477" t="str">
        <f t="shared" si="501"/>
        <v/>
      </c>
      <c r="AF189" s="478"/>
      <c r="AG189" s="363"/>
      <c r="AH189" s="364"/>
      <c r="AI189" s="365"/>
      <c r="AJ189" s="366"/>
      <c r="AK189" s="367"/>
      <c r="AL189" s="368"/>
      <c r="AM189" s="479" t="str">
        <f t="shared" ref="AM189" si="561">IF(AO188="","",IF(OR(Y188=4,Y189=4,Y190=4),"！加算の要件上は問題ありませんが、算定期間の終わりが令和６年５月になっていません。区分変更の場合は、「基本情報入力シート」で同じ事業所を２行に分けて記入してください。",""))</f>
        <v/>
      </c>
      <c r="AN189" s="480"/>
      <c r="AO189" s="467" t="str">
        <f>IF(K188&lt;&gt;"","P列・R列に色付け","")</f>
        <v/>
      </c>
      <c r="AX189" s="453" t="str">
        <f>G188</f>
        <v/>
      </c>
    </row>
    <row r="190" spans="1:50" ht="32.1" customHeight="1" thickBot="1">
      <c r="A190" s="1275"/>
      <c r="B190" s="1212"/>
      <c r="C190" s="1212"/>
      <c r="D190" s="1212"/>
      <c r="E190" s="1212"/>
      <c r="F190" s="1212"/>
      <c r="G190" s="1215"/>
      <c r="H190" s="1215"/>
      <c r="I190" s="1215"/>
      <c r="J190" s="1215"/>
      <c r="K190" s="1215"/>
      <c r="L190" s="1218"/>
      <c r="M190" s="481" t="s">
        <v>114</v>
      </c>
      <c r="N190" s="79"/>
      <c r="O190" s="482" t="str">
        <f>IFERROR(VLOOKUP(K188,【参考】数式用!$A$5:$J$37,MATCH(N190,【参考】数式用!$B$4:$J$4,0)+1,0),"")</f>
        <v/>
      </c>
      <c r="P190" s="77"/>
      <c r="Q190" s="482" t="str">
        <f>IFERROR(VLOOKUP(K188,【参考】数式用!$A$5:$J$37,MATCH(P190,【参考】数式用!$B$4:$J$4,0)+1,0),"")</f>
        <v/>
      </c>
      <c r="R190" s="483" t="s">
        <v>15</v>
      </c>
      <c r="S190" s="484">
        <v>6</v>
      </c>
      <c r="T190" s="485" t="s">
        <v>10</v>
      </c>
      <c r="U190" s="59">
        <v>4</v>
      </c>
      <c r="V190" s="485" t="s">
        <v>38</v>
      </c>
      <c r="W190" s="484">
        <v>6</v>
      </c>
      <c r="X190" s="485" t="s">
        <v>10</v>
      </c>
      <c r="Y190" s="59">
        <v>5</v>
      </c>
      <c r="Z190" s="485" t="s">
        <v>13</v>
      </c>
      <c r="AA190" s="486" t="s">
        <v>20</v>
      </c>
      <c r="AB190" s="487">
        <f t="shared" si="461"/>
        <v>2</v>
      </c>
      <c r="AC190" s="485" t="s">
        <v>33</v>
      </c>
      <c r="AD190" s="488" t="str">
        <f t="shared" ref="AD190" si="562">IFERROR(ROUNDDOWN(ROUND(L188*Q190,0),0)*AB190,"")</f>
        <v/>
      </c>
      <c r="AE190" s="489" t="str">
        <f t="shared" si="504"/>
        <v/>
      </c>
      <c r="AF190" s="490">
        <f t="shared" si="554"/>
        <v>0</v>
      </c>
      <c r="AG190" s="369"/>
      <c r="AH190" s="370"/>
      <c r="AI190" s="371"/>
      <c r="AJ190" s="372"/>
      <c r="AK190" s="373"/>
      <c r="AL190" s="374"/>
      <c r="AM190" s="491" t="str">
        <f t="shared" ref="AM190" si="563">IF(AO188="","",IF(OR(N188="",AND(N190="ベア加算なし",P190="ベア加算",AG190=""),AND(OR(P188="処遇加算Ⅰ",P188="処遇加算Ⅱ"),AH188=""),AND(P188="処遇加算Ⅲ",AI188=""),AND(P188="処遇加算Ⅰ",AJ188=""),AND(OR(P189="特定加算Ⅰ",P189="特定加算Ⅱ"),AK189=""),AND(P189="特定加算Ⅰ",AL189="")),"！記入が必要な欄（緑色、水色、黄色のセル）に空欄があります。空欄を埋めてください。",""))</f>
        <v/>
      </c>
      <c r="AO190" s="492" t="str">
        <f>IF(K188&lt;&gt;"","P列・R列に色付け","")</f>
        <v/>
      </c>
      <c r="AP190" s="493"/>
      <c r="AQ190" s="493"/>
      <c r="AW190" s="494"/>
      <c r="AX190" s="453" t="str">
        <f>G188</f>
        <v/>
      </c>
    </row>
    <row r="191" spans="1:50" ht="32.1" customHeight="1">
      <c r="A191" s="1273">
        <v>60</v>
      </c>
      <c r="B191" s="1210" t="str">
        <f>IF(基本情報入力シート!C113="","",基本情報入力シート!C113)</f>
        <v/>
      </c>
      <c r="C191" s="1210"/>
      <c r="D191" s="1210"/>
      <c r="E191" s="1210"/>
      <c r="F191" s="1210"/>
      <c r="G191" s="1213" t="str">
        <f>IF(基本情報入力シート!M113="","",基本情報入力シート!M113)</f>
        <v/>
      </c>
      <c r="H191" s="1213" t="str">
        <f>IF(基本情報入力シート!R113="","",基本情報入力シート!R113)</f>
        <v/>
      </c>
      <c r="I191" s="1213" t="str">
        <f>IF(基本情報入力シート!W113="","",基本情報入力シート!W113)</f>
        <v/>
      </c>
      <c r="J191" s="1213" t="str">
        <f>IF(基本情報入力シート!X113="","",基本情報入力シート!X113)</f>
        <v/>
      </c>
      <c r="K191" s="1213" t="str">
        <f>IF(基本情報入力シート!Y113="","",基本情報入力シート!Y113)</f>
        <v/>
      </c>
      <c r="L191" s="1216" t="str">
        <f>IF(基本情報入力シート!AB113="","",基本情報入力シート!AB113)</f>
        <v/>
      </c>
      <c r="M191" s="457" t="s">
        <v>132</v>
      </c>
      <c r="N191" s="75"/>
      <c r="O191" s="458" t="str">
        <f>IFERROR(VLOOKUP(K191,【参考】数式用!$A$5:$J$37,MATCH(N191,【参考】数式用!$B$4:$J$4,0)+1,0),"")</f>
        <v/>
      </c>
      <c r="P191" s="75"/>
      <c r="Q191" s="458" t="str">
        <f>IFERROR(VLOOKUP(K191,【参考】数式用!$A$5:$J$37,MATCH(P191,【参考】数式用!$B$4:$J$4,0)+1,0),"")</f>
        <v/>
      </c>
      <c r="R191" s="459" t="s">
        <v>15</v>
      </c>
      <c r="S191" s="460">
        <v>6</v>
      </c>
      <c r="T191" s="126" t="s">
        <v>10</v>
      </c>
      <c r="U191" s="39">
        <v>4</v>
      </c>
      <c r="V191" s="126" t="s">
        <v>38</v>
      </c>
      <c r="W191" s="460">
        <v>6</v>
      </c>
      <c r="X191" s="126" t="s">
        <v>10</v>
      </c>
      <c r="Y191" s="39">
        <v>5</v>
      </c>
      <c r="Z191" s="126" t="s">
        <v>13</v>
      </c>
      <c r="AA191" s="461" t="s">
        <v>20</v>
      </c>
      <c r="AB191" s="462">
        <f t="shared" si="461"/>
        <v>2</v>
      </c>
      <c r="AC191" s="126" t="s">
        <v>33</v>
      </c>
      <c r="AD191" s="463" t="str">
        <f t="shared" ref="AD191" si="564">IFERROR(ROUNDDOWN(ROUND(L191*Q191,0),0)*AB191,"")</f>
        <v/>
      </c>
      <c r="AE191" s="464" t="str">
        <f t="shared" si="507"/>
        <v/>
      </c>
      <c r="AF191" s="465"/>
      <c r="AG191" s="375"/>
      <c r="AH191" s="383"/>
      <c r="AI191" s="380"/>
      <c r="AJ191" s="381"/>
      <c r="AK191" s="361"/>
      <c r="AL191" s="362"/>
      <c r="AM191" s="466" t="str">
        <f t="shared" ref="AM191" si="565">IF(AO191="","",IF(Q191&lt;O191,"！加算の要件上は問題ありませんが、令和６年３月と比較して４・５月に加算率が下がる計画になっています。",""))</f>
        <v/>
      </c>
      <c r="AO191" s="467" t="str">
        <f>IF(K191&lt;&gt;"","P列・R列に色付け","")</f>
        <v/>
      </c>
      <c r="AP191" s="468" t="str">
        <f>IFERROR(VLOOKUP(K191,【参考】数式用!$AH$2:$AI$34,2,FALSE),"")</f>
        <v/>
      </c>
      <c r="AQ191" s="470" t="str">
        <f>P191&amp;P192&amp;P193</f>
        <v/>
      </c>
      <c r="AR191" s="468" t="str">
        <f t="shared" ref="AR191" si="566">IF(AF193&lt;&gt;0,IF(AG193="○","入力済","未入力"),"")</f>
        <v/>
      </c>
      <c r="AS191" s="469" t="str">
        <f>IF(OR(P191="処遇加算Ⅰ",P191="処遇加算Ⅱ"),IF(OR(AH191="○",AH191="令和６年度中に満たす"),"入力済","未入力"),"")</f>
        <v/>
      </c>
      <c r="AT191" s="470" t="str">
        <f>IF(P191="処遇加算Ⅲ",IF(AI191="○","入力済","未入力"),"")</f>
        <v/>
      </c>
      <c r="AU191" s="468" t="str">
        <f>IF(P191="処遇加算Ⅰ",IF(OR(AJ191="○",AJ191="令和６年度中に満たす"),"入力済","未入力"),"")</f>
        <v/>
      </c>
      <c r="AV191" s="468" t="str">
        <f t="shared" ref="AV191" si="567">IF(OR(P192="特定加算Ⅰ",P192="特定加算Ⅱ"),1,"")</f>
        <v/>
      </c>
      <c r="AW191" s="453" t="str">
        <f>IF(P192="特定加算Ⅰ",IF(AL192="","未入力","入力済"),"")</f>
        <v/>
      </c>
      <c r="AX191" s="453" t="str">
        <f>G191</f>
        <v/>
      </c>
    </row>
    <row r="192" spans="1:50" ht="32.1" customHeight="1">
      <c r="A192" s="1274"/>
      <c r="B192" s="1211"/>
      <c r="C192" s="1211"/>
      <c r="D192" s="1211"/>
      <c r="E192" s="1211"/>
      <c r="F192" s="1211"/>
      <c r="G192" s="1214"/>
      <c r="H192" s="1214"/>
      <c r="I192" s="1214"/>
      <c r="J192" s="1214"/>
      <c r="K192" s="1214"/>
      <c r="L192" s="1217"/>
      <c r="M192" s="471" t="s">
        <v>121</v>
      </c>
      <c r="N192" s="76"/>
      <c r="O192" s="472" t="str">
        <f>IFERROR(VLOOKUP(K191,【参考】数式用!$A$5:$J$37,MATCH(N192,【参考】数式用!$B$4:$J$4,0)+1,0),"")</f>
        <v/>
      </c>
      <c r="P192" s="76"/>
      <c r="Q192" s="472" t="str">
        <f>IFERROR(VLOOKUP(K191,【参考】数式用!$A$5:$J$37,MATCH(P192,【参考】数式用!$B$4:$J$4,0)+1,0),"")</f>
        <v/>
      </c>
      <c r="R192" s="97" t="s">
        <v>15</v>
      </c>
      <c r="S192" s="473">
        <v>6</v>
      </c>
      <c r="T192" s="98" t="s">
        <v>10</v>
      </c>
      <c r="U192" s="58">
        <v>4</v>
      </c>
      <c r="V192" s="98" t="s">
        <v>38</v>
      </c>
      <c r="W192" s="473">
        <v>6</v>
      </c>
      <c r="X192" s="98" t="s">
        <v>10</v>
      </c>
      <c r="Y192" s="58">
        <v>5</v>
      </c>
      <c r="Z192" s="98" t="s">
        <v>13</v>
      </c>
      <c r="AA192" s="474" t="s">
        <v>20</v>
      </c>
      <c r="AB192" s="475">
        <f t="shared" si="461"/>
        <v>2</v>
      </c>
      <c r="AC192" s="98" t="s">
        <v>33</v>
      </c>
      <c r="AD192" s="476" t="str">
        <f t="shared" ref="AD192" si="568">IFERROR(ROUNDDOWN(ROUND(L191*Q192,0),0)*AB192,"")</f>
        <v/>
      </c>
      <c r="AE192" s="477" t="str">
        <f t="shared" si="512"/>
        <v/>
      </c>
      <c r="AF192" s="478"/>
      <c r="AG192" s="363"/>
      <c r="AH192" s="364"/>
      <c r="AI192" s="365"/>
      <c r="AJ192" s="366"/>
      <c r="AK192" s="367"/>
      <c r="AL192" s="368"/>
      <c r="AM192" s="479" t="str">
        <f t="shared" ref="AM192" si="569">IF(AO191="","",IF(OR(Y191=4,Y192=4,Y193=4),"！加算の要件上は問題ありませんが、算定期間の終わりが令和６年５月になっていません。区分変更の場合は、「基本情報入力シート」で同じ事業所を２行に分けて記入してください。",""))</f>
        <v/>
      </c>
      <c r="AN192" s="480"/>
      <c r="AO192" s="467" t="str">
        <f>IF(K191&lt;&gt;"","P列・R列に色付け","")</f>
        <v/>
      </c>
      <c r="AX192" s="453" t="str">
        <f>G191</f>
        <v/>
      </c>
    </row>
    <row r="193" spans="1:50" ht="32.1" customHeight="1" thickBot="1">
      <c r="A193" s="1275"/>
      <c r="B193" s="1212"/>
      <c r="C193" s="1212"/>
      <c r="D193" s="1212"/>
      <c r="E193" s="1212"/>
      <c r="F193" s="1212"/>
      <c r="G193" s="1215"/>
      <c r="H193" s="1215"/>
      <c r="I193" s="1215"/>
      <c r="J193" s="1215"/>
      <c r="K193" s="1215"/>
      <c r="L193" s="1218"/>
      <c r="M193" s="481" t="s">
        <v>114</v>
      </c>
      <c r="N193" s="79"/>
      <c r="O193" s="482" t="str">
        <f>IFERROR(VLOOKUP(K191,【参考】数式用!$A$5:$J$37,MATCH(N193,【参考】数式用!$B$4:$J$4,0)+1,0),"")</f>
        <v/>
      </c>
      <c r="P193" s="77"/>
      <c r="Q193" s="482" t="str">
        <f>IFERROR(VLOOKUP(K191,【参考】数式用!$A$5:$J$37,MATCH(P193,【参考】数式用!$B$4:$J$4,0)+1,0),"")</f>
        <v/>
      </c>
      <c r="R193" s="483" t="s">
        <v>15</v>
      </c>
      <c r="S193" s="484">
        <v>6</v>
      </c>
      <c r="T193" s="485" t="s">
        <v>10</v>
      </c>
      <c r="U193" s="59">
        <v>4</v>
      </c>
      <c r="V193" s="485" t="s">
        <v>38</v>
      </c>
      <c r="W193" s="484">
        <v>6</v>
      </c>
      <c r="X193" s="485" t="s">
        <v>10</v>
      </c>
      <c r="Y193" s="59">
        <v>5</v>
      </c>
      <c r="Z193" s="485" t="s">
        <v>13</v>
      </c>
      <c r="AA193" s="486" t="s">
        <v>20</v>
      </c>
      <c r="AB193" s="487">
        <f t="shared" si="461"/>
        <v>2</v>
      </c>
      <c r="AC193" s="485" t="s">
        <v>33</v>
      </c>
      <c r="AD193" s="488" t="str">
        <f t="shared" ref="AD193" si="570">IFERROR(ROUNDDOWN(ROUND(L191*Q193,0),0)*AB193,"")</f>
        <v/>
      </c>
      <c r="AE193" s="489" t="str">
        <f t="shared" si="515"/>
        <v/>
      </c>
      <c r="AF193" s="490">
        <f t="shared" si="554"/>
        <v>0</v>
      </c>
      <c r="AG193" s="369"/>
      <c r="AH193" s="370"/>
      <c r="AI193" s="371"/>
      <c r="AJ193" s="372"/>
      <c r="AK193" s="373"/>
      <c r="AL193" s="374"/>
      <c r="AM193" s="491" t="str">
        <f t="shared" ref="AM193" si="571">IF(AO191="","",IF(OR(N191="",AND(N193="ベア加算なし",P193="ベア加算",AG193=""),AND(OR(P191="処遇加算Ⅰ",P191="処遇加算Ⅱ"),AH191=""),AND(P191="処遇加算Ⅲ",AI191=""),AND(P191="処遇加算Ⅰ",AJ191=""),AND(OR(P192="特定加算Ⅰ",P192="特定加算Ⅱ"),AK192=""),AND(P192="特定加算Ⅰ",AL192="")),"！記入が必要な欄（緑色、水色、黄色のセル）に空欄があります。空欄を埋めてください。",""))</f>
        <v/>
      </c>
      <c r="AO193" s="492" t="str">
        <f>IF(K191&lt;&gt;"","P列・R列に色付け","")</f>
        <v/>
      </c>
      <c r="AP193" s="493"/>
      <c r="AQ193" s="493"/>
      <c r="AW193" s="494"/>
      <c r="AX193" s="453" t="str">
        <f>G191</f>
        <v/>
      </c>
    </row>
    <row r="194" spans="1:50" ht="32.1" customHeight="1">
      <c r="A194" s="1273">
        <v>61</v>
      </c>
      <c r="B194" s="1210" t="str">
        <f>IF(基本情報入力シート!C114="","",基本情報入力シート!C114)</f>
        <v/>
      </c>
      <c r="C194" s="1210"/>
      <c r="D194" s="1210"/>
      <c r="E194" s="1210"/>
      <c r="F194" s="1210"/>
      <c r="G194" s="1213" t="str">
        <f>IF(基本情報入力シート!M114="","",基本情報入力シート!M114)</f>
        <v/>
      </c>
      <c r="H194" s="1213" t="str">
        <f>IF(基本情報入力シート!R114="","",基本情報入力シート!R114)</f>
        <v/>
      </c>
      <c r="I194" s="1213" t="str">
        <f>IF(基本情報入力シート!W114="","",基本情報入力シート!W114)</f>
        <v/>
      </c>
      <c r="J194" s="1213" t="str">
        <f>IF(基本情報入力シート!X114="","",基本情報入力シート!X114)</f>
        <v/>
      </c>
      <c r="K194" s="1213" t="str">
        <f>IF(基本情報入力シート!Y114="","",基本情報入力シート!Y114)</f>
        <v/>
      </c>
      <c r="L194" s="1216" t="str">
        <f>IF(基本情報入力シート!AB114="","",基本情報入力シート!AB114)</f>
        <v/>
      </c>
      <c r="M194" s="457" t="s">
        <v>132</v>
      </c>
      <c r="N194" s="75"/>
      <c r="O194" s="458" t="str">
        <f>IFERROR(VLOOKUP(K194,【参考】数式用!$A$5:$J$37,MATCH(N194,【参考】数式用!$B$4:$J$4,0)+1,0),"")</f>
        <v/>
      </c>
      <c r="P194" s="75"/>
      <c r="Q194" s="458" t="str">
        <f>IFERROR(VLOOKUP(K194,【参考】数式用!$A$5:$J$37,MATCH(P194,【参考】数式用!$B$4:$J$4,0)+1,0),"")</f>
        <v/>
      </c>
      <c r="R194" s="459" t="s">
        <v>15</v>
      </c>
      <c r="S194" s="460">
        <v>6</v>
      </c>
      <c r="T194" s="126" t="s">
        <v>10</v>
      </c>
      <c r="U194" s="39">
        <v>4</v>
      </c>
      <c r="V194" s="126" t="s">
        <v>38</v>
      </c>
      <c r="W194" s="460">
        <v>6</v>
      </c>
      <c r="X194" s="126" t="s">
        <v>10</v>
      </c>
      <c r="Y194" s="39">
        <v>5</v>
      </c>
      <c r="Z194" s="126" t="s">
        <v>13</v>
      </c>
      <c r="AA194" s="461" t="s">
        <v>20</v>
      </c>
      <c r="AB194" s="462">
        <f t="shared" si="461"/>
        <v>2</v>
      </c>
      <c r="AC194" s="126" t="s">
        <v>33</v>
      </c>
      <c r="AD194" s="463" t="str">
        <f t="shared" ref="AD194" si="572">IFERROR(ROUNDDOWN(ROUND(L194*Q194,0),0)*AB194,"")</f>
        <v/>
      </c>
      <c r="AE194" s="464" t="str">
        <f t="shared" ref="AE194" si="573">IFERROR(ROUNDDOWN(ROUND(L194*(Q194-O194),0),0)*AB194,"")</f>
        <v/>
      </c>
      <c r="AF194" s="465"/>
      <c r="AG194" s="375"/>
      <c r="AH194" s="383"/>
      <c r="AI194" s="380"/>
      <c r="AJ194" s="381"/>
      <c r="AK194" s="361"/>
      <c r="AL194" s="362"/>
      <c r="AM194" s="466" t="str">
        <f t="shared" ref="AM194" si="574">IF(AO194="","",IF(Q194&lt;O194,"！加算の要件上は問題ありませんが、令和６年３月と比較して４・５月に加算率が下がる計画になっています。",""))</f>
        <v/>
      </c>
      <c r="AO194" s="467" t="str">
        <f>IF(K194&lt;&gt;"","P列・R列に色付け","")</f>
        <v/>
      </c>
      <c r="AP194" s="468" t="str">
        <f>IFERROR(VLOOKUP(K194,【参考】数式用!$AH$2:$AI$34,2,FALSE),"")</f>
        <v/>
      </c>
      <c r="AQ194" s="470" t="str">
        <f>P194&amp;P195&amp;P196</f>
        <v/>
      </c>
      <c r="AR194" s="468" t="str">
        <f t="shared" ref="AR194" si="575">IF(AF196&lt;&gt;0,IF(AG196="○","入力済","未入力"),"")</f>
        <v/>
      </c>
      <c r="AS194" s="469" t="str">
        <f>IF(OR(P194="処遇加算Ⅰ",P194="処遇加算Ⅱ"),IF(OR(AH194="○",AH194="令和６年度中に満たす"),"入力済","未入力"),"")</f>
        <v/>
      </c>
      <c r="AT194" s="470" t="str">
        <f>IF(P194="処遇加算Ⅲ",IF(AI194="○","入力済","未入力"),"")</f>
        <v/>
      </c>
      <c r="AU194" s="468" t="str">
        <f>IF(P194="処遇加算Ⅰ",IF(OR(AJ194="○",AJ194="令和６年度中に満たす"),"入力済","未入力"),"")</f>
        <v/>
      </c>
      <c r="AV194" s="468" t="str">
        <f t="shared" ref="AV194" si="576">IF(OR(P195="特定加算Ⅰ",P195="特定加算Ⅱ"),1,"")</f>
        <v/>
      </c>
      <c r="AW194" s="453" t="str">
        <f>IF(P195="特定加算Ⅰ",IF(AL195="","未入力","入力済"),"")</f>
        <v/>
      </c>
      <c r="AX194" s="453" t="str">
        <f>G194</f>
        <v/>
      </c>
    </row>
    <row r="195" spans="1:50" ht="32.1" customHeight="1">
      <c r="A195" s="1274"/>
      <c r="B195" s="1211"/>
      <c r="C195" s="1211"/>
      <c r="D195" s="1211"/>
      <c r="E195" s="1211"/>
      <c r="F195" s="1211"/>
      <c r="G195" s="1214"/>
      <c r="H195" s="1214"/>
      <c r="I195" s="1214"/>
      <c r="J195" s="1214"/>
      <c r="K195" s="1214"/>
      <c r="L195" s="1217"/>
      <c r="M195" s="471" t="s">
        <v>121</v>
      </c>
      <c r="N195" s="76"/>
      <c r="O195" s="472" t="str">
        <f>IFERROR(VLOOKUP(K194,【参考】数式用!$A$5:$J$37,MATCH(N195,【参考】数式用!$B$4:$J$4,0)+1,0),"")</f>
        <v/>
      </c>
      <c r="P195" s="76"/>
      <c r="Q195" s="472" t="str">
        <f>IFERROR(VLOOKUP(K194,【参考】数式用!$A$5:$J$37,MATCH(P195,【参考】数式用!$B$4:$J$4,0)+1,0),"")</f>
        <v/>
      </c>
      <c r="R195" s="97" t="s">
        <v>15</v>
      </c>
      <c r="S195" s="473">
        <v>6</v>
      </c>
      <c r="T195" s="98" t="s">
        <v>10</v>
      </c>
      <c r="U195" s="58">
        <v>4</v>
      </c>
      <c r="V195" s="98" t="s">
        <v>38</v>
      </c>
      <c r="W195" s="473">
        <v>6</v>
      </c>
      <c r="X195" s="98" t="s">
        <v>10</v>
      </c>
      <c r="Y195" s="58">
        <v>5</v>
      </c>
      <c r="Z195" s="98" t="s">
        <v>13</v>
      </c>
      <c r="AA195" s="474" t="s">
        <v>20</v>
      </c>
      <c r="AB195" s="475">
        <f t="shared" si="461"/>
        <v>2</v>
      </c>
      <c r="AC195" s="98" t="s">
        <v>33</v>
      </c>
      <c r="AD195" s="476" t="str">
        <f t="shared" ref="AD195" si="577">IFERROR(ROUNDDOWN(ROUND(L194*Q195,0),0)*AB195,"")</f>
        <v/>
      </c>
      <c r="AE195" s="477" t="str">
        <f t="shared" ref="AE195" si="578">IFERROR(ROUNDDOWN(ROUND(L194*(Q195-O195),0),0)*AB195,"")</f>
        <v/>
      </c>
      <c r="AF195" s="478"/>
      <c r="AG195" s="363"/>
      <c r="AH195" s="364"/>
      <c r="AI195" s="365"/>
      <c r="AJ195" s="366"/>
      <c r="AK195" s="367"/>
      <c r="AL195" s="368"/>
      <c r="AM195" s="479" t="str">
        <f t="shared" ref="AM195" si="579">IF(AO194="","",IF(OR(Y194=4,Y195=4,Y196=4),"！加算の要件上は問題ありませんが、算定期間の終わりが令和６年５月になっていません。区分変更の場合は、「基本情報入力シート」で同じ事業所を２行に分けて記入してください。",""))</f>
        <v/>
      </c>
      <c r="AN195" s="480"/>
      <c r="AO195" s="467" t="str">
        <f>IF(K194&lt;&gt;"","P列・R列に色付け","")</f>
        <v/>
      </c>
      <c r="AX195" s="453" t="str">
        <f>G194</f>
        <v/>
      </c>
    </row>
    <row r="196" spans="1:50" ht="32.1" customHeight="1" thickBot="1">
      <c r="A196" s="1275"/>
      <c r="B196" s="1212"/>
      <c r="C196" s="1212"/>
      <c r="D196" s="1212"/>
      <c r="E196" s="1212"/>
      <c r="F196" s="1212"/>
      <c r="G196" s="1215"/>
      <c r="H196" s="1215"/>
      <c r="I196" s="1215"/>
      <c r="J196" s="1215"/>
      <c r="K196" s="1215"/>
      <c r="L196" s="1218"/>
      <c r="M196" s="481" t="s">
        <v>114</v>
      </c>
      <c r="N196" s="79"/>
      <c r="O196" s="482" t="str">
        <f>IFERROR(VLOOKUP(K194,【参考】数式用!$A$5:$J$37,MATCH(N196,【参考】数式用!$B$4:$J$4,0)+1,0),"")</f>
        <v/>
      </c>
      <c r="P196" s="77"/>
      <c r="Q196" s="482" t="str">
        <f>IFERROR(VLOOKUP(K194,【参考】数式用!$A$5:$J$37,MATCH(P196,【参考】数式用!$B$4:$J$4,0)+1,0),"")</f>
        <v/>
      </c>
      <c r="R196" s="483" t="s">
        <v>15</v>
      </c>
      <c r="S196" s="484">
        <v>6</v>
      </c>
      <c r="T196" s="485" t="s">
        <v>10</v>
      </c>
      <c r="U196" s="59">
        <v>4</v>
      </c>
      <c r="V196" s="485" t="s">
        <v>38</v>
      </c>
      <c r="W196" s="484">
        <v>6</v>
      </c>
      <c r="X196" s="485" t="s">
        <v>10</v>
      </c>
      <c r="Y196" s="59">
        <v>5</v>
      </c>
      <c r="Z196" s="485" t="s">
        <v>13</v>
      </c>
      <c r="AA196" s="486" t="s">
        <v>20</v>
      </c>
      <c r="AB196" s="487">
        <f t="shared" si="461"/>
        <v>2</v>
      </c>
      <c r="AC196" s="485" t="s">
        <v>33</v>
      </c>
      <c r="AD196" s="488" t="str">
        <f t="shared" ref="AD196" si="580">IFERROR(ROUNDDOWN(ROUND(L194*Q196,0),0)*AB196,"")</f>
        <v/>
      </c>
      <c r="AE196" s="489" t="str">
        <f t="shared" ref="AE196" si="581">IFERROR(ROUNDDOWN(ROUND(L194*(Q196-O196),0),0)*AB196,"")</f>
        <v/>
      </c>
      <c r="AF196" s="490">
        <f t="shared" si="554"/>
        <v>0</v>
      </c>
      <c r="AG196" s="369"/>
      <c r="AH196" s="370"/>
      <c r="AI196" s="371"/>
      <c r="AJ196" s="372"/>
      <c r="AK196" s="373"/>
      <c r="AL196" s="374"/>
      <c r="AM196" s="491" t="str">
        <f t="shared" ref="AM196" si="582">IF(AO194="","",IF(OR(N194="",AND(N196="ベア加算なし",P196="ベア加算",AG196=""),AND(OR(P194="処遇加算Ⅰ",P194="処遇加算Ⅱ"),AH194=""),AND(P194="処遇加算Ⅲ",AI194=""),AND(P194="処遇加算Ⅰ",AJ194=""),AND(OR(P195="特定加算Ⅰ",P195="特定加算Ⅱ"),AK195=""),AND(P195="特定加算Ⅰ",AL195="")),"！記入が必要な欄（緑色、水色、黄色のセル）に空欄があります。空欄を埋めてください。",""))</f>
        <v/>
      </c>
      <c r="AO196" s="492" t="str">
        <f>IF(K194&lt;&gt;"","P列・R列に色付け","")</f>
        <v/>
      </c>
      <c r="AP196" s="493"/>
      <c r="AQ196" s="493"/>
      <c r="AW196" s="494"/>
      <c r="AX196" s="453" t="str">
        <f>G194</f>
        <v/>
      </c>
    </row>
    <row r="197" spans="1:50" ht="32.1" customHeight="1">
      <c r="A197" s="1273">
        <v>62</v>
      </c>
      <c r="B197" s="1210" t="str">
        <f>IF(基本情報入力シート!C115="","",基本情報入力シート!C115)</f>
        <v/>
      </c>
      <c r="C197" s="1210"/>
      <c r="D197" s="1210"/>
      <c r="E197" s="1210"/>
      <c r="F197" s="1210"/>
      <c r="G197" s="1213" t="str">
        <f>IF(基本情報入力シート!M115="","",基本情報入力シート!M115)</f>
        <v/>
      </c>
      <c r="H197" s="1213" t="str">
        <f>IF(基本情報入力シート!R115="","",基本情報入力シート!R115)</f>
        <v/>
      </c>
      <c r="I197" s="1213" t="str">
        <f>IF(基本情報入力シート!W115="","",基本情報入力シート!W115)</f>
        <v/>
      </c>
      <c r="J197" s="1213" t="str">
        <f>IF(基本情報入力シート!X115="","",基本情報入力シート!X115)</f>
        <v/>
      </c>
      <c r="K197" s="1213" t="str">
        <f>IF(基本情報入力シート!Y115="","",基本情報入力シート!Y115)</f>
        <v/>
      </c>
      <c r="L197" s="1216" t="str">
        <f>IF(基本情報入力シート!AB115="","",基本情報入力シート!AB115)</f>
        <v/>
      </c>
      <c r="M197" s="457" t="s">
        <v>132</v>
      </c>
      <c r="N197" s="75"/>
      <c r="O197" s="458" t="str">
        <f>IFERROR(VLOOKUP(K197,【参考】数式用!$A$5:$J$37,MATCH(N197,【参考】数式用!$B$4:$J$4,0)+1,0),"")</f>
        <v/>
      </c>
      <c r="P197" s="75"/>
      <c r="Q197" s="458" t="str">
        <f>IFERROR(VLOOKUP(K197,【参考】数式用!$A$5:$J$37,MATCH(P197,【参考】数式用!$B$4:$J$4,0)+1,0),"")</f>
        <v/>
      </c>
      <c r="R197" s="459" t="s">
        <v>15</v>
      </c>
      <c r="S197" s="460">
        <v>6</v>
      </c>
      <c r="T197" s="126" t="s">
        <v>10</v>
      </c>
      <c r="U197" s="39">
        <v>4</v>
      </c>
      <c r="V197" s="126" t="s">
        <v>38</v>
      </c>
      <c r="W197" s="460">
        <v>6</v>
      </c>
      <c r="X197" s="126" t="s">
        <v>10</v>
      </c>
      <c r="Y197" s="39">
        <v>5</v>
      </c>
      <c r="Z197" s="126" t="s">
        <v>13</v>
      </c>
      <c r="AA197" s="461" t="s">
        <v>20</v>
      </c>
      <c r="AB197" s="462">
        <f t="shared" si="461"/>
        <v>2</v>
      </c>
      <c r="AC197" s="126" t="s">
        <v>33</v>
      </c>
      <c r="AD197" s="463" t="str">
        <f t="shared" ref="AD197" si="583">IFERROR(ROUNDDOWN(ROUND(L197*Q197,0),0)*AB197,"")</f>
        <v/>
      </c>
      <c r="AE197" s="464" t="str">
        <f t="shared" si="496"/>
        <v/>
      </c>
      <c r="AF197" s="465"/>
      <c r="AG197" s="375"/>
      <c r="AH197" s="383"/>
      <c r="AI197" s="380"/>
      <c r="AJ197" s="381"/>
      <c r="AK197" s="361"/>
      <c r="AL197" s="362"/>
      <c r="AM197" s="466" t="str">
        <f t="shared" ref="AM197" si="584">IF(AO197="","",IF(Q197&lt;O197,"！加算の要件上は問題ありませんが、令和６年３月と比較して４・５月に加算率が下がる計画になっています。",""))</f>
        <v/>
      </c>
      <c r="AO197" s="467" t="str">
        <f>IF(K197&lt;&gt;"","P列・R列に色付け","")</f>
        <v/>
      </c>
      <c r="AP197" s="468" t="str">
        <f>IFERROR(VLOOKUP(K197,【参考】数式用!$AH$2:$AI$34,2,FALSE),"")</f>
        <v/>
      </c>
      <c r="AQ197" s="470" t="str">
        <f>P197&amp;P198&amp;P199</f>
        <v/>
      </c>
      <c r="AR197" s="468" t="str">
        <f t="shared" ref="AR197" si="585">IF(AF199&lt;&gt;0,IF(AG199="○","入力済","未入力"),"")</f>
        <v/>
      </c>
      <c r="AS197" s="469" t="str">
        <f>IF(OR(P197="処遇加算Ⅰ",P197="処遇加算Ⅱ"),IF(OR(AH197="○",AH197="令和６年度中に満たす"),"入力済","未入力"),"")</f>
        <v/>
      </c>
      <c r="AT197" s="470" t="str">
        <f>IF(P197="処遇加算Ⅲ",IF(AI197="○","入力済","未入力"),"")</f>
        <v/>
      </c>
      <c r="AU197" s="468" t="str">
        <f>IF(P197="処遇加算Ⅰ",IF(OR(AJ197="○",AJ197="令和６年度中に満たす"),"入力済","未入力"),"")</f>
        <v/>
      </c>
      <c r="AV197" s="468" t="str">
        <f t="shared" ref="AV197" si="586">IF(OR(P198="特定加算Ⅰ",P198="特定加算Ⅱ"),1,"")</f>
        <v/>
      </c>
      <c r="AW197" s="453" t="str">
        <f>IF(P198="特定加算Ⅰ",IF(AL198="","未入力","入力済"),"")</f>
        <v/>
      </c>
      <c r="AX197" s="453" t="str">
        <f>G197</f>
        <v/>
      </c>
    </row>
    <row r="198" spans="1:50" ht="32.1" customHeight="1">
      <c r="A198" s="1274"/>
      <c r="B198" s="1211"/>
      <c r="C198" s="1211"/>
      <c r="D198" s="1211"/>
      <c r="E198" s="1211"/>
      <c r="F198" s="1211"/>
      <c r="G198" s="1214"/>
      <c r="H198" s="1214"/>
      <c r="I198" s="1214"/>
      <c r="J198" s="1214"/>
      <c r="K198" s="1214"/>
      <c r="L198" s="1217"/>
      <c r="M198" s="471" t="s">
        <v>121</v>
      </c>
      <c r="N198" s="76"/>
      <c r="O198" s="472" t="str">
        <f>IFERROR(VLOOKUP(K197,【参考】数式用!$A$5:$J$37,MATCH(N198,【参考】数式用!$B$4:$J$4,0)+1,0),"")</f>
        <v/>
      </c>
      <c r="P198" s="76"/>
      <c r="Q198" s="472" t="str">
        <f>IFERROR(VLOOKUP(K197,【参考】数式用!$A$5:$J$37,MATCH(P198,【参考】数式用!$B$4:$J$4,0)+1,0),"")</f>
        <v/>
      </c>
      <c r="R198" s="97" t="s">
        <v>15</v>
      </c>
      <c r="S198" s="473">
        <v>6</v>
      </c>
      <c r="T198" s="98" t="s">
        <v>10</v>
      </c>
      <c r="U198" s="58">
        <v>4</v>
      </c>
      <c r="V198" s="98" t="s">
        <v>38</v>
      </c>
      <c r="W198" s="473">
        <v>6</v>
      </c>
      <c r="X198" s="98" t="s">
        <v>10</v>
      </c>
      <c r="Y198" s="58">
        <v>5</v>
      </c>
      <c r="Z198" s="98" t="s">
        <v>13</v>
      </c>
      <c r="AA198" s="474" t="s">
        <v>20</v>
      </c>
      <c r="AB198" s="475">
        <f t="shared" si="461"/>
        <v>2</v>
      </c>
      <c r="AC198" s="98" t="s">
        <v>33</v>
      </c>
      <c r="AD198" s="476" t="str">
        <f t="shared" ref="AD198" si="587">IFERROR(ROUNDDOWN(ROUND(L197*Q198,0),0)*AB198,"")</f>
        <v/>
      </c>
      <c r="AE198" s="477" t="str">
        <f t="shared" si="501"/>
        <v/>
      </c>
      <c r="AF198" s="478"/>
      <c r="AG198" s="363"/>
      <c r="AH198" s="364"/>
      <c r="AI198" s="365"/>
      <c r="AJ198" s="366"/>
      <c r="AK198" s="367"/>
      <c r="AL198" s="368"/>
      <c r="AM198" s="479" t="str">
        <f t="shared" ref="AM198" si="588">IF(AO197="","",IF(OR(Y197=4,Y198=4,Y199=4),"！加算の要件上は問題ありませんが、算定期間の終わりが令和６年５月になっていません。区分変更の場合は、「基本情報入力シート」で同じ事業所を２行に分けて記入してください。",""))</f>
        <v/>
      </c>
      <c r="AN198" s="480"/>
      <c r="AO198" s="467" t="str">
        <f>IF(K197&lt;&gt;"","P列・R列に色付け","")</f>
        <v/>
      </c>
      <c r="AX198" s="453" t="str">
        <f>G197</f>
        <v/>
      </c>
    </row>
    <row r="199" spans="1:50" ht="32.1" customHeight="1" thickBot="1">
      <c r="A199" s="1275"/>
      <c r="B199" s="1212"/>
      <c r="C199" s="1212"/>
      <c r="D199" s="1212"/>
      <c r="E199" s="1212"/>
      <c r="F199" s="1212"/>
      <c r="G199" s="1215"/>
      <c r="H199" s="1215"/>
      <c r="I199" s="1215"/>
      <c r="J199" s="1215"/>
      <c r="K199" s="1215"/>
      <c r="L199" s="1218"/>
      <c r="M199" s="481" t="s">
        <v>114</v>
      </c>
      <c r="N199" s="79"/>
      <c r="O199" s="482" t="str">
        <f>IFERROR(VLOOKUP(K197,【参考】数式用!$A$5:$J$37,MATCH(N199,【参考】数式用!$B$4:$J$4,0)+1,0),"")</f>
        <v/>
      </c>
      <c r="P199" s="77"/>
      <c r="Q199" s="482" t="str">
        <f>IFERROR(VLOOKUP(K197,【参考】数式用!$A$5:$J$37,MATCH(P199,【参考】数式用!$B$4:$J$4,0)+1,0),"")</f>
        <v/>
      </c>
      <c r="R199" s="483" t="s">
        <v>15</v>
      </c>
      <c r="S199" s="484">
        <v>6</v>
      </c>
      <c r="T199" s="485" t="s">
        <v>10</v>
      </c>
      <c r="U199" s="59">
        <v>4</v>
      </c>
      <c r="V199" s="485" t="s">
        <v>38</v>
      </c>
      <c r="W199" s="484">
        <v>6</v>
      </c>
      <c r="X199" s="485" t="s">
        <v>10</v>
      </c>
      <c r="Y199" s="59">
        <v>5</v>
      </c>
      <c r="Z199" s="485" t="s">
        <v>13</v>
      </c>
      <c r="AA199" s="486" t="s">
        <v>20</v>
      </c>
      <c r="AB199" s="487">
        <f t="shared" si="461"/>
        <v>2</v>
      </c>
      <c r="AC199" s="485" t="s">
        <v>33</v>
      </c>
      <c r="AD199" s="488" t="str">
        <f t="shared" ref="AD199" si="589">IFERROR(ROUNDDOWN(ROUND(L197*Q199,0),0)*AB199,"")</f>
        <v/>
      </c>
      <c r="AE199" s="489" t="str">
        <f t="shared" si="504"/>
        <v/>
      </c>
      <c r="AF199" s="490">
        <f t="shared" si="554"/>
        <v>0</v>
      </c>
      <c r="AG199" s="369"/>
      <c r="AH199" s="370"/>
      <c r="AI199" s="371"/>
      <c r="AJ199" s="372"/>
      <c r="AK199" s="373"/>
      <c r="AL199" s="374"/>
      <c r="AM199" s="491" t="str">
        <f t="shared" ref="AM199" si="590">IF(AO197="","",IF(OR(N197="",AND(N199="ベア加算なし",P199="ベア加算",AG199=""),AND(OR(P197="処遇加算Ⅰ",P197="処遇加算Ⅱ"),AH197=""),AND(P197="処遇加算Ⅲ",AI197=""),AND(P197="処遇加算Ⅰ",AJ197=""),AND(OR(P198="特定加算Ⅰ",P198="特定加算Ⅱ"),AK198=""),AND(P198="特定加算Ⅰ",AL198="")),"！記入が必要な欄（緑色、水色、黄色のセル）に空欄があります。空欄を埋めてください。",""))</f>
        <v/>
      </c>
      <c r="AO199" s="492" t="str">
        <f>IF(K197&lt;&gt;"","P列・R列に色付け","")</f>
        <v/>
      </c>
      <c r="AP199" s="493"/>
      <c r="AQ199" s="493"/>
      <c r="AW199" s="494"/>
      <c r="AX199" s="453" t="str">
        <f>G197</f>
        <v/>
      </c>
    </row>
    <row r="200" spans="1:50" ht="32.1" customHeight="1">
      <c r="A200" s="1273">
        <v>63</v>
      </c>
      <c r="B200" s="1210" t="str">
        <f>IF(基本情報入力シート!C116="","",基本情報入力シート!C116)</f>
        <v/>
      </c>
      <c r="C200" s="1210"/>
      <c r="D200" s="1210"/>
      <c r="E200" s="1210"/>
      <c r="F200" s="1210"/>
      <c r="G200" s="1213" t="str">
        <f>IF(基本情報入力シート!M116="","",基本情報入力シート!M116)</f>
        <v/>
      </c>
      <c r="H200" s="1213" t="str">
        <f>IF(基本情報入力シート!R116="","",基本情報入力シート!R116)</f>
        <v/>
      </c>
      <c r="I200" s="1213" t="str">
        <f>IF(基本情報入力シート!W116="","",基本情報入力シート!W116)</f>
        <v/>
      </c>
      <c r="J200" s="1213" t="str">
        <f>IF(基本情報入力シート!X116="","",基本情報入力シート!X116)</f>
        <v/>
      </c>
      <c r="K200" s="1213" t="str">
        <f>IF(基本情報入力シート!Y116="","",基本情報入力シート!Y116)</f>
        <v/>
      </c>
      <c r="L200" s="1216" t="str">
        <f>IF(基本情報入力シート!AB116="","",基本情報入力シート!AB116)</f>
        <v/>
      </c>
      <c r="M200" s="457" t="s">
        <v>132</v>
      </c>
      <c r="N200" s="75"/>
      <c r="O200" s="458" t="str">
        <f>IFERROR(VLOOKUP(K200,【参考】数式用!$A$5:$J$37,MATCH(N200,【参考】数式用!$B$4:$J$4,0)+1,0),"")</f>
        <v/>
      </c>
      <c r="P200" s="75"/>
      <c r="Q200" s="458" t="str">
        <f>IFERROR(VLOOKUP(K200,【参考】数式用!$A$5:$J$37,MATCH(P200,【参考】数式用!$B$4:$J$4,0)+1,0),"")</f>
        <v/>
      </c>
      <c r="R200" s="459" t="s">
        <v>15</v>
      </c>
      <c r="S200" s="460">
        <v>6</v>
      </c>
      <c r="T200" s="126" t="s">
        <v>10</v>
      </c>
      <c r="U200" s="39">
        <v>4</v>
      </c>
      <c r="V200" s="126" t="s">
        <v>38</v>
      </c>
      <c r="W200" s="460">
        <v>6</v>
      </c>
      <c r="X200" s="126" t="s">
        <v>10</v>
      </c>
      <c r="Y200" s="39">
        <v>5</v>
      </c>
      <c r="Z200" s="126" t="s">
        <v>13</v>
      </c>
      <c r="AA200" s="461" t="s">
        <v>20</v>
      </c>
      <c r="AB200" s="462">
        <f t="shared" si="461"/>
        <v>2</v>
      </c>
      <c r="AC200" s="126" t="s">
        <v>33</v>
      </c>
      <c r="AD200" s="463" t="str">
        <f t="shared" ref="AD200" si="591">IFERROR(ROUNDDOWN(ROUND(L200*Q200,0),0)*AB200,"")</f>
        <v/>
      </c>
      <c r="AE200" s="464" t="str">
        <f t="shared" si="507"/>
        <v/>
      </c>
      <c r="AF200" s="465"/>
      <c r="AG200" s="375"/>
      <c r="AH200" s="383"/>
      <c r="AI200" s="380"/>
      <c r="AJ200" s="381"/>
      <c r="AK200" s="361"/>
      <c r="AL200" s="362"/>
      <c r="AM200" s="466" t="str">
        <f t="shared" ref="AM200" si="592">IF(AO200="","",IF(Q200&lt;O200,"！加算の要件上は問題ありませんが、令和６年３月と比較して４・５月に加算率が下がる計画になっています。",""))</f>
        <v/>
      </c>
      <c r="AO200" s="467" t="str">
        <f>IF(K200&lt;&gt;"","P列・R列に色付け","")</f>
        <v/>
      </c>
      <c r="AP200" s="468" t="str">
        <f>IFERROR(VLOOKUP(K200,【参考】数式用!$AH$2:$AI$34,2,FALSE),"")</f>
        <v/>
      </c>
      <c r="AQ200" s="470" t="str">
        <f>P200&amp;P201&amp;P202</f>
        <v/>
      </c>
      <c r="AR200" s="468" t="str">
        <f t="shared" ref="AR200" si="593">IF(AF202&lt;&gt;0,IF(AG202="○","入力済","未入力"),"")</f>
        <v/>
      </c>
      <c r="AS200" s="469" t="str">
        <f>IF(OR(P200="処遇加算Ⅰ",P200="処遇加算Ⅱ"),IF(OR(AH200="○",AH200="令和６年度中に満たす"),"入力済","未入力"),"")</f>
        <v/>
      </c>
      <c r="AT200" s="470" t="str">
        <f>IF(P200="処遇加算Ⅲ",IF(AI200="○","入力済","未入力"),"")</f>
        <v/>
      </c>
      <c r="AU200" s="468" t="str">
        <f>IF(P200="処遇加算Ⅰ",IF(OR(AJ200="○",AJ200="令和６年度中に満たす"),"入力済","未入力"),"")</f>
        <v/>
      </c>
      <c r="AV200" s="468" t="str">
        <f t="shared" ref="AV200" si="594">IF(OR(P201="特定加算Ⅰ",P201="特定加算Ⅱ"),1,"")</f>
        <v/>
      </c>
      <c r="AW200" s="453" t="str">
        <f>IF(P201="特定加算Ⅰ",IF(AL201="","未入力","入力済"),"")</f>
        <v/>
      </c>
      <c r="AX200" s="453" t="str">
        <f>G200</f>
        <v/>
      </c>
    </row>
    <row r="201" spans="1:50" ht="32.1" customHeight="1">
      <c r="A201" s="1274"/>
      <c r="B201" s="1211"/>
      <c r="C201" s="1211"/>
      <c r="D201" s="1211"/>
      <c r="E201" s="1211"/>
      <c r="F201" s="1211"/>
      <c r="G201" s="1214"/>
      <c r="H201" s="1214"/>
      <c r="I201" s="1214"/>
      <c r="J201" s="1214"/>
      <c r="K201" s="1214"/>
      <c r="L201" s="1217"/>
      <c r="M201" s="471" t="s">
        <v>121</v>
      </c>
      <c r="N201" s="76"/>
      <c r="O201" s="472" t="str">
        <f>IFERROR(VLOOKUP(K200,【参考】数式用!$A$5:$J$37,MATCH(N201,【参考】数式用!$B$4:$J$4,0)+1,0),"")</f>
        <v/>
      </c>
      <c r="P201" s="76"/>
      <c r="Q201" s="472" t="str">
        <f>IFERROR(VLOOKUP(K200,【参考】数式用!$A$5:$J$37,MATCH(P201,【参考】数式用!$B$4:$J$4,0)+1,0),"")</f>
        <v/>
      </c>
      <c r="R201" s="97" t="s">
        <v>15</v>
      </c>
      <c r="S201" s="473">
        <v>6</v>
      </c>
      <c r="T201" s="98" t="s">
        <v>10</v>
      </c>
      <c r="U201" s="58">
        <v>4</v>
      </c>
      <c r="V201" s="98" t="s">
        <v>38</v>
      </c>
      <c r="W201" s="473">
        <v>6</v>
      </c>
      <c r="X201" s="98" t="s">
        <v>10</v>
      </c>
      <c r="Y201" s="58">
        <v>5</v>
      </c>
      <c r="Z201" s="98" t="s">
        <v>13</v>
      </c>
      <c r="AA201" s="474" t="s">
        <v>20</v>
      </c>
      <c r="AB201" s="475">
        <f t="shared" si="461"/>
        <v>2</v>
      </c>
      <c r="AC201" s="98" t="s">
        <v>33</v>
      </c>
      <c r="AD201" s="476" t="str">
        <f t="shared" ref="AD201" si="595">IFERROR(ROUNDDOWN(ROUND(L200*Q201,0),0)*AB201,"")</f>
        <v/>
      </c>
      <c r="AE201" s="477" t="str">
        <f t="shared" si="512"/>
        <v/>
      </c>
      <c r="AF201" s="478"/>
      <c r="AG201" s="363"/>
      <c r="AH201" s="364"/>
      <c r="AI201" s="365"/>
      <c r="AJ201" s="366"/>
      <c r="AK201" s="367"/>
      <c r="AL201" s="368"/>
      <c r="AM201" s="479" t="str">
        <f t="shared" ref="AM201" si="596">IF(AO200="","",IF(OR(Y200=4,Y201=4,Y202=4),"！加算の要件上は問題ありませんが、算定期間の終わりが令和６年５月になっていません。区分変更の場合は、「基本情報入力シート」で同じ事業所を２行に分けて記入してください。",""))</f>
        <v/>
      </c>
      <c r="AN201" s="480"/>
      <c r="AO201" s="467" t="str">
        <f>IF(K200&lt;&gt;"","P列・R列に色付け","")</f>
        <v/>
      </c>
      <c r="AX201" s="453" t="str">
        <f>G200</f>
        <v/>
      </c>
    </row>
    <row r="202" spans="1:50" ht="32.1" customHeight="1" thickBot="1">
      <c r="A202" s="1275"/>
      <c r="B202" s="1212"/>
      <c r="C202" s="1212"/>
      <c r="D202" s="1212"/>
      <c r="E202" s="1212"/>
      <c r="F202" s="1212"/>
      <c r="G202" s="1215"/>
      <c r="H202" s="1215"/>
      <c r="I202" s="1215"/>
      <c r="J202" s="1215"/>
      <c r="K202" s="1215"/>
      <c r="L202" s="1218"/>
      <c r="M202" s="481" t="s">
        <v>114</v>
      </c>
      <c r="N202" s="79"/>
      <c r="O202" s="482" t="str">
        <f>IFERROR(VLOOKUP(K200,【参考】数式用!$A$5:$J$37,MATCH(N202,【参考】数式用!$B$4:$J$4,0)+1,0),"")</f>
        <v/>
      </c>
      <c r="P202" s="77"/>
      <c r="Q202" s="482" t="str">
        <f>IFERROR(VLOOKUP(K200,【参考】数式用!$A$5:$J$37,MATCH(P202,【参考】数式用!$B$4:$J$4,0)+1,0),"")</f>
        <v/>
      </c>
      <c r="R202" s="483" t="s">
        <v>15</v>
      </c>
      <c r="S202" s="484">
        <v>6</v>
      </c>
      <c r="T202" s="485" t="s">
        <v>10</v>
      </c>
      <c r="U202" s="59">
        <v>4</v>
      </c>
      <c r="V202" s="485" t="s">
        <v>38</v>
      </c>
      <c r="W202" s="484">
        <v>6</v>
      </c>
      <c r="X202" s="485" t="s">
        <v>10</v>
      </c>
      <c r="Y202" s="59">
        <v>5</v>
      </c>
      <c r="Z202" s="485" t="s">
        <v>13</v>
      </c>
      <c r="AA202" s="486" t="s">
        <v>20</v>
      </c>
      <c r="AB202" s="487">
        <f t="shared" si="461"/>
        <v>2</v>
      </c>
      <c r="AC202" s="485" t="s">
        <v>33</v>
      </c>
      <c r="AD202" s="488" t="str">
        <f t="shared" ref="AD202" si="597">IFERROR(ROUNDDOWN(ROUND(L200*Q202,0),0)*AB202,"")</f>
        <v/>
      </c>
      <c r="AE202" s="489" t="str">
        <f t="shared" si="515"/>
        <v/>
      </c>
      <c r="AF202" s="490">
        <f t="shared" si="554"/>
        <v>0</v>
      </c>
      <c r="AG202" s="369"/>
      <c r="AH202" s="370"/>
      <c r="AI202" s="371"/>
      <c r="AJ202" s="372"/>
      <c r="AK202" s="373"/>
      <c r="AL202" s="374"/>
      <c r="AM202" s="491" t="str">
        <f t="shared" ref="AM202" si="598">IF(AO200="","",IF(OR(N200="",AND(N202="ベア加算なし",P202="ベア加算",AG202=""),AND(OR(P200="処遇加算Ⅰ",P200="処遇加算Ⅱ"),AH200=""),AND(P200="処遇加算Ⅲ",AI200=""),AND(P200="処遇加算Ⅰ",AJ200=""),AND(OR(P201="特定加算Ⅰ",P201="特定加算Ⅱ"),AK201=""),AND(P201="特定加算Ⅰ",AL201="")),"！記入が必要な欄（緑色、水色、黄色のセル）に空欄があります。空欄を埋めてください。",""))</f>
        <v/>
      </c>
      <c r="AO202" s="492" t="str">
        <f>IF(K200&lt;&gt;"","P列・R列に色付け","")</f>
        <v/>
      </c>
      <c r="AP202" s="493"/>
      <c r="AQ202" s="493"/>
      <c r="AW202" s="494"/>
      <c r="AX202" s="453" t="str">
        <f>G200</f>
        <v/>
      </c>
    </row>
    <row r="203" spans="1:50" ht="32.1" customHeight="1">
      <c r="A203" s="1273">
        <v>64</v>
      </c>
      <c r="B203" s="1210" t="str">
        <f>IF(基本情報入力シート!C117="","",基本情報入力シート!C117)</f>
        <v/>
      </c>
      <c r="C203" s="1210"/>
      <c r="D203" s="1210"/>
      <c r="E203" s="1210"/>
      <c r="F203" s="1210"/>
      <c r="G203" s="1213" t="str">
        <f>IF(基本情報入力シート!M117="","",基本情報入力シート!M117)</f>
        <v/>
      </c>
      <c r="H203" s="1213" t="str">
        <f>IF(基本情報入力シート!R117="","",基本情報入力シート!R117)</f>
        <v/>
      </c>
      <c r="I203" s="1213" t="str">
        <f>IF(基本情報入力シート!W117="","",基本情報入力シート!W117)</f>
        <v/>
      </c>
      <c r="J203" s="1213" t="str">
        <f>IF(基本情報入力シート!X117="","",基本情報入力シート!X117)</f>
        <v/>
      </c>
      <c r="K203" s="1213" t="str">
        <f>IF(基本情報入力シート!Y117="","",基本情報入力シート!Y117)</f>
        <v/>
      </c>
      <c r="L203" s="1216" t="str">
        <f>IF(基本情報入力シート!AB117="","",基本情報入力シート!AB117)</f>
        <v/>
      </c>
      <c r="M203" s="457" t="s">
        <v>132</v>
      </c>
      <c r="N203" s="75"/>
      <c r="O203" s="458" t="str">
        <f>IFERROR(VLOOKUP(K203,【参考】数式用!$A$5:$J$37,MATCH(N203,【参考】数式用!$B$4:$J$4,0)+1,0),"")</f>
        <v/>
      </c>
      <c r="P203" s="75"/>
      <c r="Q203" s="458" t="str">
        <f>IFERROR(VLOOKUP(K203,【参考】数式用!$A$5:$J$37,MATCH(P203,【参考】数式用!$B$4:$J$4,0)+1,0),"")</f>
        <v/>
      </c>
      <c r="R203" s="459" t="s">
        <v>15</v>
      </c>
      <c r="S203" s="460">
        <v>6</v>
      </c>
      <c r="T203" s="126" t="s">
        <v>10</v>
      </c>
      <c r="U203" s="39">
        <v>4</v>
      </c>
      <c r="V203" s="126" t="s">
        <v>38</v>
      </c>
      <c r="W203" s="460">
        <v>6</v>
      </c>
      <c r="X203" s="126" t="s">
        <v>10</v>
      </c>
      <c r="Y203" s="39">
        <v>5</v>
      </c>
      <c r="Z203" s="126" t="s">
        <v>13</v>
      </c>
      <c r="AA203" s="461" t="s">
        <v>20</v>
      </c>
      <c r="AB203" s="462">
        <f t="shared" si="461"/>
        <v>2</v>
      </c>
      <c r="AC203" s="126" t="s">
        <v>33</v>
      </c>
      <c r="AD203" s="463" t="str">
        <f t="shared" ref="AD203" si="599">IFERROR(ROUNDDOWN(ROUND(L203*Q203,0),0)*AB203,"")</f>
        <v/>
      </c>
      <c r="AE203" s="464" t="str">
        <f t="shared" ref="AE203" si="600">IFERROR(ROUNDDOWN(ROUND(L203*(Q203-O203),0),0)*AB203,"")</f>
        <v/>
      </c>
      <c r="AF203" s="465"/>
      <c r="AG203" s="375"/>
      <c r="AH203" s="383"/>
      <c r="AI203" s="380"/>
      <c r="AJ203" s="381"/>
      <c r="AK203" s="361"/>
      <c r="AL203" s="362"/>
      <c r="AM203" s="466" t="str">
        <f t="shared" ref="AM203" si="601">IF(AO203="","",IF(Q203&lt;O203,"！加算の要件上は問題ありませんが、令和６年３月と比較して４・５月に加算率が下がる計画になっています。",""))</f>
        <v/>
      </c>
      <c r="AO203" s="467" t="str">
        <f>IF(K203&lt;&gt;"","P列・R列に色付け","")</f>
        <v/>
      </c>
      <c r="AP203" s="468" t="str">
        <f>IFERROR(VLOOKUP(K203,【参考】数式用!$AH$2:$AI$34,2,FALSE),"")</f>
        <v/>
      </c>
      <c r="AQ203" s="470" t="str">
        <f>P203&amp;P204&amp;P205</f>
        <v/>
      </c>
      <c r="AR203" s="468" t="str">
        <f t="shared" ref="AR203" si="602">IF(AF205&lt;&gt;0,IF(AG205="○","入力済","未入力"),"")</f>
        <v/>
      </c>
      <c r="AS203" s="469" t="str">
        <f>IF(OR(P203="処遇加算Ⅰ",P203="処遇加算Ⅱ"),IF(OR(AH203="○",AH203="令和６年度中に満たす"),"入力済","未入力"),"")</f>
        <v/>
      </c>
      <c r="AT203" s="470" t="str">
        <f>IF(P203="処遇加算Ⅲ",IF(AI203="○","入力済","未入力"),"")</f>
        <v/>
      </c>
      <c r="AU203" s="468" t="str">
        <f>IF(P203="処遇加算Ⅰ",IF(OR(AJ203="○",AJ203="令和６年度中に満たす"),"入力済","未入力"),"")</f>
        <v/>
      </c>
      <c r="AV203" s="468" t="str">
        <f t="shared" ref="AV203" si="603">IF(OR(P204="特定加算Ⅰ",P204="特定加算Ⅱ"),1,"")</f>
        <v/>
      </c>
      <c r="AW203" s="453" t="str">
        <f>IF(P204="特定加算Ⅰ",IF(AL204="","未入力","入力済"),"")</f>
        <v/>
      </c>
      <c r="AX203" s="453" t="str">
        <f>G203</f>
        <v/>
      </c>
    </row>
    <row r="204" spans="1:50" ht="32.1" customHeight="1">
      <c r="A204" s="1274"/>
      <c r="B204" s="1211"/>
      <c r="C204" s="1211"/>
      <c r="D204" s="1211"/>
      <c r="E204" s="1211"/>
      <c r="F204" s="1211"/>
      <c r="G204" s="1214"/>
      <c r="H204" s="1214"/>
      <c r="I204" s="1214"/>
      <c r="J204" s="1214"/>
      <c r="K204" s="1214"/>
      <c r="L204" s="1217"/>
      <c r="M204" s="471" t="s">
        <v>121</v>
      </c>
      <c r="N204" s="76"/>
      <c r="O204" s="472" t="str">
        <f>IFERROR(VLOOKUP(K203,【参考】数式用!$A$5:$J$37,MATCH(N204,【参考】数式用!$B$4:$J$4,0)+1,0),"")</f>
        <v/>
      </c>
      <c r="P204" s="76"/>
      <c r="Q204" s="472" t="str">
        <f>IFERROR(VLOOKUP(K203,【参考】数式用!$A$5:$J$37,MATCH(P204,【参考】数式用!$B$4:$J$4,0)+1,0),"")</f>
        <v/>
      </c>
      <c r="R204" s="97" t="s">
        <v>15</v>
      </c>
      <c r="S204" s="473">
        <v>6</v>
      </c>
      <c r="T204" s="98" t="s">
        <v>10</v>
      </c>
      <c r="U204" s="58">
        <v>4</v>
      </c>
      <c r="V204" s="98" t="s">
        <v>38</v>
      </c>
      <c r="W204" s="473">
        <v>6</v>
      </c>
      <c r="X204" s="98" t="s">
        <v>10</v>
      </c>
      <c r="Y204" s="58">
        <v>5</v>
      </c>
      <c r="Z204" s="98" t="s">
        <v>13</v>
      </c>
      <c r="AA204" s="474" t="s">
        <v>20</v>
      </c>
      <c r="AB204" s="475">
        <f t="shared" si="461"/>
        <v>2</v>
      </c>
      <c r="AC204" s="98" t="s">
        <v>33</v>
      </c>
      <c r="AD204" s="476" t="str">
        <f t="shared" ref="AD204" si="604">IFERROR(ROUNDDOWN(ROUND(L203*Q204,0),0)*AB204,"")</f>
        <v/>
      </c>
      <c r="AE204" s="477" t="str">
        <f t="shared" ref="AE204" si="605">IFERROR(ROUNDDOWN(ROUND(L203*(Q204-O204),0),0)*AB204,"")</f>
        <v/>
      </c>
      <c r="AF204" s="478"/>
      <c r="AG204" s="363"/>
      <c r="AH204" s="364"/>
      <c r="AI204" s="365"/>
      <c r="AJ204" s="366"/>
      <c r="AK204" s="367"/>
      <c r="AL204" s="368"/>
      <c r="AM204" s="479" t="str">
        <f t="shared" ref="AM204" si="606">IF(AO203="","",IF(OR(Y203=4,Y204=4,Y205=4),"！加算の要件上は問題ありませんが、算定期間の終わりが令和６年５月になっていません。区分変更の場合は、「基本情報入力シート」で同じ事業所を２行に分けて記入してください。",""))</f>
        <v/>
      </c>
      <c r="AN204" s="480"/>
      <c r="AO204" s="467" t="str">
        <f>IF(K203&lt;&gt;"","P列・R列に色付け","")</f>
        <v/>
      </c>
      <c r="AX204" s="453" t="str">
        <f>G203</f>
        <v/>
      </c>
    </row>
    <row r="205" spans="1:50" ht="32.1" customHeight="1" thickBot="1">
      <c r="A205" s="1275"/>
      <c r="B205" s="1212"/>
      <c r="C205" s="1212"/>
      <c r="D205" s="1212"/>
      <c r="E205" s="1212"/>
      <c r="F205" s="1212"/>
      <c r="G205" s="1215"/>
      <c r="H205" s="1215"/>
      <c r="I205" s="1215"/>
      <c r="J205" s="1215"/>
      <c r="K205" s="1215"/>
      <c r="L205" s="1218"/>
      <c r="M205" s="481" t="s">
        <v>114</v>
      </c>
      <c r="N205" s="79"/>
      <c r="O205" s="482" t="str">
        <f>IFERROR(VLOOKUP(K203,【参考】数式用!$A$5:$J$37,MATCH(N205,【参考】数式用!$B$4:$J$4,0)+1,0),"")</f>
        <v/>
      </c>
      <c r="P205" s="77"/>
      <c r="Q205" s="482" t="str">
        <f>IFERROR(VLOOKUP(K203,【参考】数式用!$A$5:$J$37,MATCH(P205,【参考】数式用!$B$4:$J$4,0)+1,0),"")</f>
        <v/>
      </c>
      <c r="R205" s="483" t="s">
        <v>15</v>
      </c>
      <c r="S205" s="484">
        <v>6</v>
      </c>
      <c r="T205" s="485" t="s">
        <v>10</v>
      </c>
      <c r="U205" s="59">
        <v>4</v>
      </c>
      <c r="V205" s="485" t="s">
        <v>38</v>
      </c>
      <c r="W205" s="484">
        <v>6</v>
      </c>
      <c r="X205" s="485" t="s">
        <v>10</v>
      </c>
      <c r="Y205" s="59">
        <v>5</v>
      </c>
      <c r="Z205" s="485" t="s">
        <v>13</v>
      </c>
      <c r="AA205" s="486" t="s">
        <v>20</v>
      </c>
      <c r="AB205" s="487">
        <f t="shared" si="461"/>
        <v>2</v>
      </c>
      <c r="AC205" s="485" t="s">
        <v>33</v>
      </c>
      <c r="AD205" s="488" t="str">
        <f t="shared" ref="AD205" si="607">IFERROR(ROUNDDOWN(ROUND(L203*Q205,0),0)*AB205,"")</f>
        <v/>
      </c>
      <c r="AE205" s="489" t="str">
        <f t="shared" ref="AE205" si="608">IFERROR(ROUNDDOWN(ROUND(L203*(Q205-O205),0),0)*AB205,"")</f>
        <v/>
      </c>
      <c r="AF205" s="490">
        <f t="shared" si="554"/>
        <v>0</v>
      </c>
      <c r="AG205" s="369"/>
      <c r="AH205" s="370"/>
      <c r="AI205" s="371"/>
      <c r="AJ205" s="372"/>
      <c r="AK205" s="373"/>
      <c r="AL205" s="374"/>
      <c r="AM205" s="491" t="str">
        <f t="shared" ref="AM205" si="609">IF(AO203="","",IF(OR(N203="",AND(N205="ベア加算なし",P205="ベア加算",AG205=""),AND(OR(P203="処遇加算Ⅰ",P203="処遇加算Ⅱ"),AH203=""),AND(P203="処遇加算Ⅲ",AI203=""),AND(P203="処遇加算Ⅰ",AJ203=""),AND(OR(P204="特定加算Ⅰ",P204="特定加算Ⅱ"),AK204=""),AND(P204="特定加算Ⅰ",AL204="")),"！記入が必要な欄（緑色、水色、黄色のセル）に空欄があります。空欄を埋めてください。",""))</f>
        <v/>
      </c>
      <c r="AO205" s="492" t="str">
        <f>IF(K203&lt;&gt;"","P列・R列に色付け","")</f>
        <v/>
      </c>
      <c r="AP205" s="493"/>
      <c r="AQ205" s="493"/>
      <c r="AW205" s="494"/>
      <c r="AX205" s="453" t="str">
        <f>G203</f>
        <v/>
      </c>
    </row>
    <row r="206" spans="1:50" ht="32.1" customHeight="1">
      <c r="A206" s="1273">
        <v>65</v>
      </c>
      <c r="B206" s="1210" t="str">
        <f>IF(基本情報入力シート!C118="","",基本情報入力シート!C118)</f>
        <v/>
      </c>
      <c r="C206" s="1210"/>
      <c r="D206" s="1210"/>
      <c r="E206" s="1210"/>
      <c r="F206" s="1210"/>
      <c r="G206" s="1213" t="str">
        <f>IF(基本情報入力シート!M118="","",基本情報入力シート!M118)</f>
        <v/>
      </c>
      <c r="H206" s="1213" t="str">
        <f>IF(基本情報入力シート!R118="","",基本情報入力シート!R118)</f>
        <v/>
      </c>
      <c r="I206" s="1213" t="str">
        <f>IF(基本情報入力シート!W118="","",基本情報入力シート!W118)</f>
        <v/>
      </c>
      <c r="J206" s="1213" t="str">
        <f>IF(基本情報入力シート!X118="","",基本情報入力シート!X118)</f>
        <v/>
      </c>
      <c r="K206" s="1213" t="str">
        <f>IF(基本情報入力シート!Y118="","",基本情報入力シート!Y118)</f>
        <v/>
      </c>
      <c r="L206" s="1216" t="str">
        <f>IF(基本情報入力シート!AB118="","",基本情報入力シート!AB118)</f>
        <v/>
      </c>
      <c r="M206" s="457" t="s">
        <v>132</v>
      </c>
      <c r="N206" s="75"/>
      <c r="O206" s="458" t="str">
        <f>IFERROR(VLOOKUP(K206,【参考】数式用!$A$5:$J$37,MATCH(N206,【参考】数式用!$B$4:$J$4,0)+1,0),"")</f>
        <v/>
      </c>
      <c r="P206" s="75"/>
      <c r="Q206" s="458" t="str">
        <f>IFERROR(VLOOKUP(K206,【参考】数式用!$A$5:$J$37,MATCH(P206,【参考】数式用!$B$4:$J$4,0)+1,0),"")</f>
        <v/>
      </c>
      <c r="R206" s="459" t="s">
        <v>15</v>
      </c>
      <c r="S206" s="460">
        <v>6</v>
      </c>
      <c r="T206" s="126" t="s">
        <v>10</v>
      </c>
      <c r="U206" s="39">
        <v>4</v>
      </c>
      <c r="V206" s="126" t="s">
        <v>38</v>
      </c>
      <c r="W206" s="460">
        <v>6</v>
      </c>
      <c r="X206" s="126" t="s">
        <v>10</v>
      </c>
      <c r="Y206" s="39">
        <v>5</v>
      </c>
      <c r="Z206" s="126" t="s">
        <v>13</v>
      </c>
      <c r="AA206" s="461" t="s">
        <v>20</v>
      </c>
      <c r="AB206" s="462">
        <f t="shared" si="461"/>
        <v>2</v>
      </c>
      <c r="AC206" s="126" t="s">
        <v>33</v>
      </c>
      <c r="AD206" s="463" t="str">
        <f t="shared" ref="AD206" si="610">IFERROR(ROUNDDOWN(ROUND(L206*Q206,0),0)*AB206,"")</f>
        <v/>
      </c>
      <c r="AE206" s="464" t="str">
        <f t="shared" si="496"/>
        <v/>
      </c>
      <c r="AF206" s="465"/>
      <c r="AG206" s="375"/>
      <c r="AH206" s="383"/>
      <c r="AI206" s="380"/>
      <c r="AJ206" s="381"/>
      <c r="AK206" s="361"/>
      <c r="AL206" s="362"/>
      <c r="AM206" s="466" t="str">
        <f t="shared" ref="AM206" si="611">IF(AO206="","",IF(Q206&lt;O206,"！加算の要件上は問題ありませんが、令和６年３月と比較して４・５月に加算率が下がる計画になっています。",""))</f>
        <v/>
      </c>
      <c r="AO206" s="467" t="str">
        <f>IF(K206&lt;&gt;"","P列・R列に色付け","")</f>
        <v/>
      </c>
      <c r="AP206" s="468" t="str">
        <f>IFERROR(VLOOKUP(K206,【参考】数式用!$AH$2:$AI$34,2,FALSE),"")</f>
        <v/>
      </c>
      <c r="AQ206" s="470" t="str">
        <f>P206&amp;P207&amp;P208</f>
        <v/>
      </c>
      <c r="AR206" s="468" t="str">
        <f t="shared" ref="AR206" si="612">IF(AF208&lt;&gt;0,IF(AG208="○","入力済","未入力"),"")</f>
        <v/>
      </c>
      <c r="AS206" s="469" t="str">
        <f>IF(OR(P206="処遇加算Ⅰ",P206="処遇加算Ⅱ"),IF(OR(AH206="○",AH206="令和６年度中に満たす"),"入力済","未入力"),"")</f>
        <v/>
      </c>
      <c r="AT206" s="470" t="str">
        <f>IF(P206="処遇加算Ⅲ",IF(AI206="○","入力済","未入力"),"")</f>
        <v/>
      </c>
      <c r="AU206" s="468" t="str">
        <f>IF(P206="処遇加算Ⅰ",IF(OR(AJ206="○",AJ206="令和６年度中に満たす"),"入力済","未入力"),"")</f>
        <v/>
      </c>
      <c r="AV206" s="468" t="str">
        <f t="shared" ref="AV206" si="613">IF(OR(P207="特定加算Ⅰ",P207="特定加算Ⅱ"),1,"")</f>
        <v/>
      </c>
      <c r="AW206" s="453" t="str">
        <f>IF(P207="特定加算Ⅰ",IF(AL207="","未入力","入力済"),"")</f>
        <v/>
      </c>
      <c r="AX206" s="453" t="str">
        <f>G206</f>
        <v/>
      </c>
    </row>
    <row r="207" spans="1:50" ht="32.1" customHeight="1">
      <c r="A207" s="1274"/>
      <c r="B207" s="1211"/>
      <c r="C207" s="1211"/>
      <c r="D207" s="1211"/>
      <c r="E207" s="1211"/>
      <c r="F207" s="1211"/>
      <c r="G207" s="1214"/>
      <c r="H207" s="1214"/>
      <c r="I207" s="1214"/>
      <c r="J207" s="1214"/>
      <c r="K207" s="1214"/>
      <c r="L207" s="1217"/>
      <c r="M207" s="471" t="s">
        <v>121</v>
      </c>
      <c r="N207" s="76"/>
      <c r="O207" s="472" t="str">
        <f>IFERROR(VLOOKUP(K206,【参考】数式用!$A$5:$J$37,MATCH(N207,【参考】数式用!$B$4:$J$4,0)+1,0),"")</f>
        <v/>
      </c>
      <c r="P207" s="76"/>
      <c r="Q207" s="472" t="str">
        <f>IFERROR(VLOOKUP(K206,【参考】数式用!$A$5:$J$37,MATCH(P207,【参考】数式用!$B$4:$J$4,0)+1,0),"")</f>
        <v/>
      </c>
      <c r="R207" s="97" t="s">
        <v>15</v>
      </c>
      <c r="S207" s="473">
        <v>6</v>
      </c>
      <c r="T207" s="98" t="s">
        <v>10</v>
      </c>
      <c r="U207" s="58">
        <v>4</v>
      </c>
      <c r="V207" s="98" t="s">
        <v>38</v>
      </c>
      <c r="W207" s="473">
        <v>6</v>
      </c>
      <c r="X207" s="98" t="s">
        <v>10</v>
      </c>
      <c r="Y207" s="58">
        <v>5</v>
      </c>
      <c r="Z207" s="98" t="s">
        <v>13</v>
      </c>
      <c r="AA207" s="474" t="s">
        <v>20</v>
      </c>
      <c r="AB207" s="475">
        <f t="shared" si="461"/>
        <v>2</v>
      </c>
      <c r="AC207" s="98" t="s">
        <v>33</v>
      </c>
      <c r="AD207" s="476" t="str">
        <f t="shared" ref="AD207" si="614">IFERROR(ROUNDDOWN(ROUND(L206*Q207,0),0)*AB207,"")</f>
        <v/>
      </c>
      <c r="AE207" s="477" t="str">
        <f t="shared" si="501"/>
        <v/>
      </c>
      <c r="AF207" s="478"/>
      <c r="AG207" s="363"/>
      <c r="AH207" s="364"/>
      <c r="AI207" s="365"/>
      <c r="AJ207" s="366"/>
      <c r="AK207" s="367"/>
      <c r="AL207" s="368"/>
      <c r="AM207" s="479" t="str">
        <f t="shared" ref="AM207" si="615">IF(AO206="","",IF(OR(Y206=4,Y207=4,Y208=4),"！加算の要件上は問題ありませんが、算定期間の終わりが令和６年５月になっていません。区分変更の場合は、「基本情報入力シート」で同じ事業所を２行に分けて記入してください。",""))</f>
        <v/>
      </c>
      <c r="AN207" s="480"/>
      <c r="AO207" s="467" t="str">
        <f>IF(K206&lt;&gt;"","P列・R列に色付け","")</f>
        <v/>
      </c>
      <c r="AX207" s="453" t="str">
        <f>G206</f>
        <v/>
      </c>
    </row>
    <row r="208" spans="1:50" ht="32.1" customHeight="1" thickBot="1">
      <c r="A208" s="1275"/>
      <c r="B208" s="1212"/>
      <c r="C208" s="1212"/>
      <c r="D208" s="1212"/>
      <c r="E208" s="1212"/>
      <c r="F208" s="1212"/>
      <c r="G208" s="1215"/>
      <c r="H208" s="1215"/>
      <c r="I208" s="1215"/>
      <c r="J208" s="1215"/>
      <c r="K208" s="1215"/>
      <c r="L208" s="1218"/>
      <c r="M208" s="481" t="s">
        <v>114</v>
      </c>
      <c r="N208" s="79"/>
      <c r="O208" s="482" t="str">
        <f>IFERROR(VLOOKUP(K206,【参考】数式用!$A$5:$J$37,MATCH(N208,【参考】数式用!$B$4:$J$4,0)+1,0),"")</f>
        <v/>
      </c>
      <c r="P208" s="77"/>
      <c r="Q208" s="482" t="str">
        <f>IFERROR(VLOOKUP(K206,【参考】数式用!$A$5:$J$37,MATCH(P208,【参考】数式用!$B$4:$J$4,0)+1,0),"")</f>
        <v/>
      </c>
      <c r="R208" s="483" t="s">
        <v>15</v>
      </c>
      <c r="S208" s="484">
        <v>6</v>
      </c>
      <c r="T208" s="485" t="s">
        <v>10</v>
      </c>
      <c r="U208" s="59">
        <v>4</v>
      </c>
      <c r="V208" s="485" t="s">
        <v>38</v>
      </c>
      <c r="W208" s="484">
        <v>6</v>
      </c>
      <c r="X208" s="485" t="s">
        <v>10</v>
      </c>
      <c r="Y208" s="59">
        <v>5</v>
      </c>
      <c r="Z208" s="485" t="s">
        <v>13</v>
      </c>
      <c r="AA208" s="486" t="s">
        <v>20</v>
      </c>
      <c r="AB208" s="487">
        <f t="shared" si="461"/>
        <v>2</v>
      </c>
      <c r="AC208" s="485" t="s">
        <v>33</v>
      </c>
      <c r="AD208" s="488" t="str">
        <f t="shared" ref="AD208" si="616">IFERROR(ROUNDDOWN(ROUND(L206*Q208,0),0)*AB208,"")</f>
        <v/>
      </c>
      <c r="AE208" s="489" t="str">
        <f t="shared" si="504"/>
        <v/>
      </c>
      <c r="AF208" s="490">
        <f t="shared" si="554"/>
        <v>0</v>
      </c>
      <c r="AG208" s="369"/>
      <c r="AH208" s="370"/>
      <c r="AI208" s="371"/>
      <c r="AJ208" s="372"/>
      <c r="AK208" s="373"/>
      <c r="AL208" s="374"/>
      <c r="AM208" s="491" t="str">
        <f t="shared" ref="AM208" si="617">IF(AO206="","",IF(OR(N206="",AND(N208="ベア加算なし",P208="ベア加算",AG208=""),AND(OR(P206="処遇加算Ⅰ",P206="処遇加算Ⅱ"),AH206=""),AND(P206="処遇加算Ⅲ",AI206=""),AND(P206="処遇加算Ⅰ",AJ206=""),AND(OR(P207="特定加算Ⅰ",P207="特定加算Ⅱ"),AK207=""),AND(P207="特定加算Ⅰ",AL207="")),"！記入が必要な欄（緑色、水色、黄色のセル）に空欄があります。空欄を埋めてください。",""))</f>
        <v/>
      </c>
      <c r="AO208" s="492" t="str">
        <f>IF(K206&lt;&gt;"","P列・R列に色付け","")</f>
        <v/>
      </c>
      <c r="AP208" s="493"/>
      <c r="AQ208" s="493"/>
      <c r="AW208" s="494"/>
      <c r="AX208" s="453" t="str">
        <f>G206</f>
        <v/>
      </c>
    </row>
    <row r="209" spans="1:50" ht="32.1" customHeight="1">
      <c r="A209" s="1273">
        <v>66</v>
      </c>
      <c r="B209" s="1210" t="str">
        <f>IF(基本情報入力シート!C119="","",基本情報入力シート!C119)</f>
        <v/>
      </c>
      <c r="C209" s="1210"/>
      <c r="D209" s="1210"/>
      <c r="E209" s="1210"/>
      <c r="F209" s="1210"/>
      <c r="G209" s="1213" t="str">
        <f>IF(基本情報入力シート!M119="","",基本情報入力シート!M119)</f>
        <v/>
      </c>
      <c r="H209" s="1213" t="str">
        <f>IF(基本情報入力シート!R119="","",基本情報入力シート!R119)</f>
        <v/>
      </c>
      <c r="I209" s="1213" t="str">
        <f>IF(基本情報入力シート!W119="","",基本情報入力シート!W119)</f>
        <v/>
      </c>
      <c r="J209" s="1213" t="str">
        <f>IF(基本情報入力シート!X119="","",基本情報入力シート!X119)</f>
        <v/>
      </c>
      <c r="K209" s="1213" t="str">
        <f>IF(基本情報入力シート!Y119="","",基本情報入力シート!Y119)</f>
        <v/>
      </c>
      <c r="L209" s="1216" t="str">
        <f>IF(基本情報入力シート!AB119="","",基本情報入力シート!AB119)</f>
        <v/>
      </c>
      <c r="M209" s="457" t="s">
        <v>132</v>
      </c>
      <c r="N209" s="75"/>
      <c r="O209" s="458" t="str">
        <f>IFERROR(VLOOKUP(K209,【参考】数式用!$A$5:$J$37,MATCH(N209,【参考】数式用!$B$4:$J$4,0)+1,0),"")</f>
        <v/>
      </c>
      <c r="P209" s="75"/>
      <c r="Q209" s="458" t="str">
        <f>IFERROR(VLOOKUP(K209,【参考】数式用!$A$5:$J$37,MATCH(P209,【参考】数式用!$B$4:$J$4,0)+1,0),"")</f>
        <v/>
      </c>
      <c r="R209" s="459" t="s">
        <v>15</v>
      </c>
      <c r="S209" s="460">
        <v>6</v>
      </c>
      <c r="T209" s="126" t="s">
        <v>10</v>
      </c>
      <c r="U209" s="39">
        <v>4</v>
      </c>
      <c r="V209" s="126" t="s">
        <v>38</v>
      </c>
      <c r="W209" s="460">
        <v>6</v>
      </c>
      <c r="X209" s="126" t="s">
        <v>10</v>
      </c>
      <c r="Y209" s="39">
        <v>5</v>
      </c>
      <c r="Z209" s="126" t="s">
        <v>13</v>
      </c>
      <c r="AA209" s="461" t="s">
        <v>20</v>
      </c>
      <c r="AB209" s="462">
        <f t="shared" si="461"/>
        <v>2</v>
      </c>
      <c r="AC209" s="126" t="s">
        <v>33</v>
      </c>
      <c r="AD209" s="463" t="str">
        <f t="shared" ref="AD209" si="618">IFERROR(ROUNDDOWN(ROUND(L209*Q209,0),0)*AB209,"")</f>
        <v/>
      </c>
      <c r="AE209" s="464" t="str">
        <f t="shared" si="507"/>
        <v/>
      </c>
      <c r="AF209" s="465"/>
      <c r="AG209" s="375"/>
      <c r="AH209" s="383"/>
      <c r="AI209" s="380"/>
      <c r="AJ209" s="381"/>
      <c r="AK209" s="361"/>
      <c r="AL209" s="362"/>
      <c r="AM209" s="466" t="str">
        <f t="shared" ref="AM209" si="619">IF(AO209="","",IF(Q209&lt;O209,"！加算の要件上は問題ありませんが、令和６年３月と比較して４・５月に加算率が下がる計画になっています。",""))</f>
        <v/>
      </c>
      <c r="AO209" s="467" t="str">
        <f>IF(K209&lt;&gt;"","P列・R列に色付け","")</f>
        <v/>
      </c>
      <c r="AP209" s="468" t="str">
        <f>IFERROR(VLOOKUP(K209,【参考】数式用!$AH$2:$AI$34,2,FALSE),"")</f>
        <v/>
      </c>
      <c r="AQ209" s="470" t="str">
        <f>P209&amp;P210&amp;P211</f>
        <v/>
      </c>
      <c r="AR209" s="468" t="str">
        <f t="shared" ref="AR209" si="620">IF(AF211&lt;&gt;0,IF(AG211="○","入力済","未入力"),"")</f>
        <v/>
      </c>
      <c r="AS209" s="469" t="str">
        <f>IF(OR(P209="処遇加算Ⅰ",P209="処遇加算Ⅱ"),IF(OR(AH209="○",AH209="令和６年度中に満たす"),"入力済","未入力"),"")</f>
        <v/>
      </c>
      <c r="AT209" s="470" t="str">
        <f>IF(P209="処遇加算Ⅲ",IF(AI209="○","入力済","未入力"),"")</f>
        <v/>
      </c>
      <c r="AU209" s="468" t="str">
        <f>IF(P209="処遇加算Ⅰ",IF(OR(AJ209="○",AJ209="令和６年度中に満たす"),"入力済","未入力"),"")</f>
        <v/>
      </c>
      <c r="AV209" s="468" t="str">
        <f t="shared" ref="AV209" si="621">IF(OR(P210="特定加算Ⅰ",P210="特定加算Ⅱ"),1,"")</f>
        <v/>
      </c>
      <c r="AW209" s="453" t="str">
        <f>IF(P210="特定加算Ⅰ",IF(AL210="","未入力","入力済"),"")</f>
        <v/>
      </c>
      <c r="AX209" s="453" t="str">
        <f>G209</f>
        <v/>
      </c>
    </row>
    <row r="210" spans="1:50" ht="32.1" customHeight="1">
      <c r="A210" s="1274"/>
      <c r="B210" s="1211"/>
      <c r="C210" s="1211"/>
      <c r="D210" s="1211"/>
      <c r="E210" s="1211"/>
      <c r="F210" s="1211"/>
      <c r="G210" s="1214"/>
      <c r="H210" s="1214"/>
      <c r="I210" s="1214"/>
      <c r="J210" s="1214"/>
      <c r="K210" s="1214"/>
      <c r="L210" s="1217"/>
      <c r="M210" s="471" t="s">
        <v>121</v>
      </c>
      <c r="N210" s="76"/>
      <c r="O210" s="472" t="str">
        <f>IFERROR(VLOOKUP(K209,【参考】数式用!$A$5:$J$37,MATCH(N210,【参考】数式用!$B$4:$J$4,0)+1,0),"")</f>
        <v/>
      </c>
      <c r="P210" s="76"/>
      <c r="Q210" s="472" t="str">
        <f>IFERROR(VLOOKUP(K209,【参考】数式用!$A$5:$J$37,MATCH(P210,【参考】数式用!$B$4:$J$4,0)+1,0),"")</f>
        <v/>
      </c>
      <c r="R210" s="97" t="s">
        <v>15</v>
      </c>
      <c r="S210" s="473">
        <v>6</v>
      </c>
      <c r="T210" s="98" t="s">
        <v>10</v>
      </c>
      <c r="U210" s="58">
        <v>4</v>
      </c>
      <c r="V210" s="98" t="s">
        <v>38</v>
      </c>
      <c r="W210" s="473">
        <v>6</v>
      </c>
      <c r="X210" s="98" t="s">
        <v>10</v>
      </c>
      <c r="Y210" s="58">
        <v>5</v>
      </c>
      <c r="Z210" s="98" t="s">
        <v>13</v>
      </c>
      <c r="AA210" s="474" t="s">
        <v>20</v>
      </c>
      <c r="AB210" s="475">
        <f t="shared" si="461"/>
        <v>2</v>
      </c>
      <c r="AC210" s="98" t="s">
        <v>33</v>
      </c>
      <c r="AD210" s="476" t="str">
        <f t="shared" ref="AD210" si="622">IFERROR(ROUNDDOWN(ROUND(L209*Q210,0),0)*AB210,"")</f>
        <v/>
      </c>
      <c r="AE210" s="477" t="str">
        <f t="shared" si="512"/>
        <v/>
      </c>
      <c r="AF210" s="478"/>
      <c r="AG210" s="363"/>
      <c r="AH210" s="364"/>
      <c r="AI210" s="365"/>
      <c r="AJ210" s="366"/>
      <c r="AK210" s="367"/>
      <c r="AL210" s="368"/>
      <c r="AM210" s="479" t="str">
        <f t="shared" ref="AM210" si="623">IF(AO209="","",IF(OR(Y209=4,Y210=4,Y211=4),"！加算の要件上は問題ありませんが、算定期間の終わりが令和６年５月になっていません。区分変更の場合は、「基本情報入力シート」で同じ事業所を２行に分けて記入してください。",""))</f>
        <v/>
      </c>
      <c r="AN210" s="480"/>
      <c r="AO210" s="467" t="str">
        <f>IF(K209&lt;&gt;"","P列・R列に色付け","")</f>
        <v/>
      </c>
      <c r="AX210" s="453" t="str">
        <f>G209</f>
        <v/>
      </c>
    </row>
    <row r="211" spans="1:50" ht="32.1" customHeight="1" thickBot="1">
      <c r="A211" s="1275"/>
      <c r="B211" s="1212"/>
      <c r="C211" s="1212"/>
      <c r="D211" s="1212"/>
      <c r="E211" s="1212"/>
      <c r="F211" s="1212"/>
      <c r="G211" s="1215"/>
      <c r="H211" s="1215"/>
      <c r="I211" s="1215"/>
      <c r="J211" s="1215"/>
      <c r="K211" s="1215"/>
      <c r="L211" s="1218"/>
      <c r="M211" s="481" t="s">
        <v>114</v>
      </c>
      <c r="N211" s="79"/>
      <c r="O211" s="482" t="str">
        <f>IFERROR(VLOOKUP(K209,【参考】数式用!$A$5:$J$37,MATCH(N211,【参考】数式用!$B$4:$J$4,0)+1,0),"")</f>
        <v/>
      </c>
      <c r="P211" s="77"/>
      <c r="Q211" s="482" t="str">
        <f>IFERROR(VLOOKUP(K209,【参考】数式用!$A$5:$J$37,MATCH(P211,【参考】数式用!$B$4:$J$4,0)+1,0),"")</f>
        <v/>
      </c>
      <c r="R211" s="483" t="s">
        <v>15</v>
      </c>
      <c r="S211" s="484">
        <v>6</v>
      </c>
      <c r="T211" s="485" t="s">
        <v>10</v>
      </c>
      <c r="U211" s="59">
        <v>4</v>
      </c>
      <c r="V211" s="485" t="s">
        <v>38</v>
      </c>
      <c r="W211" s="484">
        <v>6</v>
      </c>
      <c r="X211" s="485" t="s">
        <v>10</v>
      </c>
      <c r="Y211" s="59">
        <v>5</v>
      </c>
      <c r="Z211" s="485" t="s">
        <v>13</v>
      </c>
      <c r="AA211" s="486" t="s">
        <v>20</v>
      </c>
      <c r="AB211" s="487">
        <f t="shared" si="461"/>
        <v>2</v>
      </c>
      <c r="AC211" s="485" t="s">
        <v>33</v>
      </c>
      <c r="AD211" s="488" t="str">
        <f t="shared" ref="AD211" si="624">IFERROR(ROUNDDOWN(ROUND(L209*Q211,0),0)*AB211,"")</f>
        <v/>
      </c>
      <c r="AE211" s="489" t="str">
        <f t="shared" si="515"/>
        <v/>
      </c>
      <c r="AF211" s="490">
        <f t="shared" si="554"/>
        <v>0</v>
      </c>
      <c r="AG211" s="369"/>
      <c r="AH211" s="370"/>
      <c r="AI211" s="371"/>
      <c r="AJ211" s="372"/>
      <c r="AK211" s="373"/>
      <c r="AL211" s="374"/>
      <c r="AM211" s="491" t="str">
        <f t="shared" ref="AM211" si="625">IF(AO209="","",IF(OR(N209="",AND(N211="ベア加算なし",P211="ベア加算",AG211=""),AND(OR(P209="処遇加算Ⅰ",P209="処遇加算Ⅱ"),AH209=""),AND(P209="処遇加算Ⅲ",AI209=""),AND(P209="処遇加算Ⅰ",AJ209=""),AND(OR(P210="特定加算Ⅰ",P210="特定加算Ⅱ"),AK210=""),AND(P210="特定加算Ⅰ",AL210="")),"！記入が必要な欄（緑色、水色、黄色のセル）に空欄があります。空欄を埋めてください。",""))</f>
        <v/>
      </c>
      <c r="AO211" s="492" t="str">
        <f>IF(K209&lt;&gt;"","P列・R列に色付け","")</f>
        <v/>
      </c>
      <c r="AP211" s="493"/>
      <c r="AQ211" s="493"/>
      <c r="AW211" s="494"/>
      <c r="AX211" s="453" t="str">
        <f>G209</f>
        <v/>
      </c>
    </row>
    <row r="212" spans="1:50" ht="32.1" customHeight="1">
      <c r="A212" s="1273">
        <v>67</v>
      </c>
      <c r="B212" s="1210" t="str">
        <f>IF(基本情報入力シート!C120="","",基本情報入力シート!C120)</f>
        <v/>
      </c>
      <c r="C212" s="1210"/>
      <c r="D212" s="1210"/>
      <c r="E212" s="1210"/>
      <c r="F212" s="1210"/>
      <c r="G212" s="1213" t="str">
        <f>IF(基本情報入力シート!M120="","",基本情報入力シート!M120)</f>
        <v/>
      </c>
      <c r="H212" s="1213" t="str">
        <f>IF(基本情報入力シート!R120="","",基本情報入力シート!R120)</f>
        <v/>
      </c>
      <c r="I212" s="1213" t="str">
        <f>IF(基本情報入力シート!W120="","",基本情報入力シート!W120)</f>
        <v/>
      </c>
      <c r="J212" s="1213" t="str">
        <f>IF(基本情報入力シート!X120="","",基本情報入力シート!X120)</f>
        <v/>
      </c>
      <c r="K212" s="1213" t="str">
        <f>IF(基本情報入力シート!Y120="","",基本情報入力シート!Y120)</f>
        <v/>
      </c>
      <c r="L212" s="1216" t="str">
        <f>IF(基本情報入力シート!AB120="","",基本情報入力シート!AB120)</f>
        <v/>
      </c>
      <c r="M212" s="457" t="s">
        <v>132</v>
      </c>
      <c r="N212" s="75"/>
      <c r="O212" s="458" t="str">
        <f>IFERROR(VLOOKUP(K212,【参考】数式用!$A$5:$J$37,MATCH(N212,【参考】数式用!$B$4:$J$4,0)+1,0),"")</f>
        <v/>
      </c>
      <c r="P212" s="75"/>
      <c r="Q212" s="458" t="str">
        <f>IFERROR(VLOOKUP(K212,【参考】数式用!$A$5:$J$37,MATCH(P212,【参考】数式用!$B$4:$J$4,0)+1,0),"")</f>
        <v/>
      </c>
      <c r="R212" s="459" t="s">
        <v>15</v>
      </c>
      <c r="S212" s="460">
        <v>6</v>
      </c>
      <c r="T212" s="126" t="s">
        <v>10</v>
      </c>
      <c r="U212" s="39">
        <v>4</v>
      </c>
      <c r="V212" s="126" t="s">
        <v>38</v>
      </c>
      <c r="W212" s="460">
        <v>6</v>
      </c>
      <c r="X212" s="126" t="s">
        <v>10</v>
      </c>
      <c r="Y212" s="39">
        <v>5</v>
      </c>
      <c r="Z212" s="126" t="s">
        <v>13</v>
      </c>
      <c r="AA212" s="461" t="s">
        <v>20</v>
      </c>
      <c r="AB212" s="462">
        <f t="shared" si="461"/>
        <v>2</v>
      </c>
      <c r="AC212" s="126" t="s">
        <v>33</v>
      </c>
      <c r="AD212" s="463" t="str">
        <f t="shared" ref="AD212" si="626">IFERROR(ROUNDDOWN(ROUND(L212*Q212,0),0)*AB212,"")</f>
        <v/>
      </c>
      <c r="AE212" s="464" t="str">
        <f t="shared" ref="AE212" si="627">IFERROR(ROUNDDOWN(ROUND(L212*(Q212-O212),0),0)*AB212,"")</f>
        <v/>
      </c>
      <c r="AF212" s="465"/>
      <c r="AG212" s="375"/>
      <c r="AH212" s="383"/>
      <c r="AI212" s="380"/>
      <c r="AJ212" s="381"/>
      <c r="AK212" s="361"/>
      <c r="AL212" s="362"/>
      <c r="AM212" s="466" t="str">
        <f t="shared" ref="AM212" si="628">IF(AO212="","",IF(Q212&lt;O212,"！加算の要件上は問題ありませんが、令和６年３月と比較して４・５月に加算率が下がる計画になっています。",""))</f>
        <v/>
      </c>
      <c r="AO212" s="467" t="str">
        <f>IF(K212&lt;&gt;"","P列・R列に色付け","")</f>
        <v/>
      </c>
      <c r="AP212" s="468" t="str">
        <f>IFERROR(VLOOKUP(K212,【参考】数式用!$AH$2:$AI$34,2,FALSE),"")</f>
        <v/>
      </c>
      <c r="AQ212" s="470" t="str">
        <f>P212&amp;P213&amp;P214</f>
        <v/>
      </c>
      <c r="AR212" s="468" t="str">
        <f t="shared" ref="AR212" si="629">IF(AF214&lt;&gt;0,IF(AG214="○","入力済","未入力"),"")</f>
        <v/>
      </c>
      <c r="AS212" s="469" t="str">
        <f>IF(OR(P212="処遇加算Ⅰ",P212="処遇加算Ⅱ"),IF(OR(AH212="○",AH212="令和６年度中に満たす"),"入力済","未入力"),"")</f>
        <v/>
      </c>
      <c r="AT212" s="470" t="str">
        <f>IF(P212="処遇加算Ⅲ",IF(AI212="○","入力済","未入力"),"")</f>
        <v/>
      </c>
      <c r="AU212" s="468" t="str">
        <f>IF(P212="処遇加算Ⅰ",IF(OR(AJ212="○",AJ212="令和６年度中に満たす"),"入力済","未入力"),"")</f>
        <v/>
      </c>
      <c r="AV212" s="468" t="str">
        <f t="shared" ref="AV212" si="630">IF(OR(P213="特定加算Ⅰ",P213="特定加算Ⅱ"),1,"")</f>
        <v/>
      </c>
      <c r="AW212" s="453" t="str">
        <f>IF(P213="特定加算Ⅰ",IF(AL213="","未入力","入力済"),"")</f>
        <v/>
      </c>
      <c r="AX212" s="453" t="str">
        <f>G212</f>
        <v/>
      </c>
    </row>
    <row r="213" spans="1:50" ht="32.1" customHeight="1">
      <c r="A213" s="1274"/>
      <c r="B213" s="1211"/>
      <c r="C213" s="1211"/>
      <c r="D213" s="1211"/>
      <c r="E213" s="1211"/>
      <c r="F213" s="1211"/>
      <c r="G213" s="1214"/>
      <c r="H213" s="1214"/>
      <c r="I213" s="1214"/>
      <c r="J213" s="1214"/>
      <c r="K213" s="1214"/>
      <c r="L213" s="1217"/>
      <c r="M213" s="471" t="s">
        <v>121</v>
      </c>
      <c r="N213" s="76"/>
      <c r="O213" s="472" t="str">
        <f>IFERROR(VLOOKUP(K212,【参考】数式用!$A$5:$J$37,MATCH(N213,【参考】数式用!$B$4:$J$4,0)+1,0),"")</f>
        <v/>
      </c>
      <c r="P213" s="76"/>
      <c r="Q213" s="472" t="str">
        <f>IFERROR(VLOOKUP(K212,【参考】数式用!$A$5:$J$37,MATCH(P213,【参考】数式用!$B$4:$J$4,0)+1,0),"")</f>
        <v/>
      </c>
      <c r="R213" s="97" t="s">
        <v>15</v>
      </c>
      <c r="S213" s="473">
        <v>6</v>
      </c>
      <c r="T213" s="98" t="s">
        <v>10</v>
      </c>
      <c r="U213" s="58">
        <v>4</v>
      </c>
      <c r="V213" s="98" t="s">
        <v>38</v>
      </c>
      <c r="W213" s="473">
        <v>6</v>
      </c>
      <c r="X213" s="98" t="s">
        <v>10</v>
      </c>
      <c r="Y213" s="58">
        <v>5</v>
      </c>
      <c r="Z213" s="98" t="s">
        <v>13</v>
      </c>
      <c r="AA213" s="474" t="s">
        <v>20</v>
      </c>
      <c r="AB213" s="475">
        <f t="shared" si="461"/>
        <v>2</v>
      </c>
      <c r="AC213" s="98" t="s">
        <v>33</v>
      </c>
      <c r="AD213" s="476" t="str">
        <f t="shared" ref="AD213" si="631">IFERROR(ROUNDDOWN(ROUND(L212*Q213,0),0)*AB213,"")</f>
        <v/>
      </c>
      <c r="AE213" s="477" t="str">
        <f t="shared" ref="AE213" si="632">IFERROR(ROUNDDOWN(ROUND(L212*(Q213-O213),0),0)*AB213,"")</f>
        <v/>
      </c>
      <c r="AF213" s="478"/>
      <c r="AG213" s="363"/>
      <c r="AH213" s="364"/>
      <c r="AI213" s="365"/>
      <c r="AJ213" s="366"/>
      <c r="AK213" s="367"/>
      <c r="AL213" s="368"/>
      <c r="AM213" s="479" t="str">
        <f t="shared" ref="AM213" si="633">IF(AO212="","",IF(OR(Y212=4,Y213=4,Y214=4),"！加算の要件上は問題ありませんが、算定期間の終わりが令和６年５月になっていません。区分変更の場合は、「基本情報入力シート」で同じ事業所を２行に分けて記入してください。",""))</f>
        <v/>
      </c>
      <c r="AN213" s="480"/>
      <c r="AO213" s="467" t="str">
        <f>IF(K212&lt;&gt;"","P列・R列に色付け","")</f>
        <v/>
      </c>
      <c r="AX213" s="453" t="str">
        <f>G212</f>
        <v/>
      </c>
    </row>
    <row r="214" spans="1:50" ht="32.1" customHeight="1" thickBot="1">
      <c r="A214" s="1275"/>
      <c r="B214" s="1212"/>
      <c r="C214" s="1212"/>
      <c r="D214" s="1212"/>
      <c r="E214" s="1212"/>
      <c r="F214" s="1212"/>
      <c r="G214" s="1215"/>
      <c r="H214" s="1215"/>
      <c r="I214" s="1215"/>
      <c r="J214" s="1215"/>
      <c r="K214" s="1215"/>
      <c r="L214" s="1218"/>
      <c r="M214" s="481" t="s">
        <v>114</v>
      </c>
      <c r="N214" s="79"/>
      <c r="O214" s="482" t="str">
        <f>IFERROR(VLOOKUP(K212,【参考】数式用!$A$5:$J$37,MATCH(N214,【参考】数式用!$B$4:$J$4,0)+1,0),"")</f>
        <v/>
      </c>
      <c r="P214" s="77"/>
      <c r="Q214" s="482" t="str">
        <f>IFERROR(VLOOKUP(K212,【参考】数式用!$A$5:$J$37,MATCH(P214,【参考】数式用!$B$4:$J$4,0)+1,0),"")</f>
        <v/>
      </c>
      <c r="R214" s="483" t="s">
        <v>15</v>
      </c>
      <c r="S214" s="484">
        <v>6</v>
      </c>
      <c r="T214" s="485" t="s">
        <v>10</v>
      </c>
      <c r="U214" s="59">
        <v>4</v>
      </c>
      <c r="V214" s="485" t="s">
        <v>38</v>
      </c>
      <c r="W214" s="484">
        <v>6</v>
      </c>
      <c r="X214" s="485" t="s">
        <v>10</v>
      </c>
      <c r="Y214" s="59">
        <v>5</v>
      </c>
      <c r="Z214" s="485" t="s">
        <v>13</v>
      </c>
      <c r="AA214" s="486" t="s">
        <v>20</v>
      </c>
      <c r="AB214" s="487">
        <f t="shared" si="461"/>
        <v>2</v>
      </c>
      <c r="AC214" s="485" t="s">
        <v>33</v>
      </c>
      <c r="AD214" s="488" t="str">
        <f t="shared" ref="AD214" si="634">IFERROR(ROUNDDOWN(ROUND(L212*Q214,0),0)*AB214,"")</f>
        <v/>
      </c>
      <c r="AE214" s="489" t="str">
        <f t="shared" ref="AE214" si="635">IFERROR(ROUNDDOWN(ROUND(L212*(Q214-O214),0),0)*AB214,"")</f>
        <v/>
      </c>
      <c r="AF214" s="490">
        <f t="shared" si="554"/>
        <v>0</v>
      </c>
      <c r="AG214" s="369"/>
      <c r="AH214" s="370"/>
      <c r="AI214" s="371"/>
      <c r="AJ214" s="372"/>
      <c r="AK214" s="373"/>
      <c r="AL214" s="374"/>
      <c r="AM214" s="491" t="str">
        <f t="shared" ref="AM214" si="636">IF(AO212="","",IF(OR(N212="",AND(N214="ベア加算なし",P214="ベア加算",AG214=""),AND(OR(P212="処遇加算Ⅰ",P212="処遇加算Ⅱ"),AH212=""),AND(P212="処遇加算Ⅲ",AI212=""),AND(P212="処遇加算Ⅰ",AJ212=""),AND(OR(P213="特定加算Ⅰ",P213="特定加算Ⅱ"),AK213=""),AND(P213="特定加算Ⅰ",AL213="")),"！記入が必要な欄（緑色、水色、黄色のセル）に空欄があります。空欄を埋めてください。",""))</f>
        <v/>
      </c>
      <c r="AO214" s="492" t="str">
        <f>IF(K212&lt;&gt;"","P列・R列に色付け","")</f>
        <v/>
      </c>
      <c r="AP214" s="493"/>
      <c r="AQ214" s="493"/>
      <c r="AW214" s="494"/>
      <c r="AX214" s="453" t="str">
        <f>G212</f>
        <v/>
      </c>
    </row>
    <row r="215" spans="1:50" ht="32.1" customHeight="1">
      <c r="A215" s="1273">
        <v>68</v>
      </c>
      <c r="B215" s="1210" t="str">
        <f>IF(基本情報入力シート!C121="","",基本情報入力シート!C121)</f>
        <v/>
      </c>
      <c r="C215" s="1210"/>
      <c r="D215" s="1210"/>
      <c r="E215" s="1210"/>
      <c r="F215" s="1210"/>
      <c r="G215" s="1213" t="str">
        <f>IF(基本情報入力シート!M121="","",基本情報入力シート!M121)</f>
        <v/>
      </c>
      <c r="H215" s="1213" t="str">
        <f>IF(基本情報入力シート!R121="","",基本情報入力シート!R121)</f>
        <v/>
      </c>
      <c r="I215" s="1213" t="str">
        <f>IF(基本情報入力シート!W121="","",基本情報入力シート!W121)</f>
        <v/>
      </c>
      <c r="J215" s="1213" t="str">
        <f>IF(基本情報入力シート!X121="","",基本情報入力シート!X121)</f>
        <v/>
      </c>
      <c r="K215" s="1213" t="str">
        <f>IF(基本情報入力シート!Y121="","",基本情報入力シート!Y121)</f>
        <v/>
      </c>
      <c r="L215" s="1216" t="str">
        <f>IF(基本情報入力シート!AB121="","",基本情報入力シート!AB121)</f>
        <v/>
      </c>
      <c r="M215" s="457" t="s">
        <v>132</v>
      </c>
      <c r="N215" s="75"/>
      <c r="O215" s="458" t="str">
        <f>IFERROR(VLOOKUP(K215,【参考】数式用!$A$5:$J$37,MATCH(N215,【参考】数式用!$B$4:$J$4,0)+1,0),"")</f>
        <v/>
      </c>
      <c r="P215" s="75"/>
      <c r="Q215" s="458" t="str">
        <f>IFERROR(VLOOKUP(K215,【参考】数式用!$A$5:$J$37,MATCH(P215,【参考】数式用!$B$4:$J$4,0)+1,0),"")</f>
        <v/>
      </c>
      <c r="R215" s="459" t="s">
        <v>15</v>
      </c>
      <c r="S215" s="460">
        <v>6</v>
      </c>
      <c r="T215" s="126" t="s">
        <v>10</v>
      </c>
      <c r="U215" s="39">
        <v>4</v>
      </c>
      <c r="V215" s="126" t="s">
        <v>38</v>
      </c>
      <c r="W215" s="460">
        <v>6</v>
      </c>
      <c r="X215" s="126" t="s">
        <v>10</v>
      </c>
      <c r="Y215" s="39">
        <v>5</v>
      </c>
      <c r="Z215" s="126" t="s">
        <v>13</v>
      </c>
      <c r="AA215" s="461" t="s">
        <v>20</v>
      </c>
      <c r="AB215" s="462">
        <f t="shared" si="461"/>
        <v>2</v>
      </c>
      <c r="AC215" s="126" t="s">
        <v>33</v>
      </c>
      <c r="AD215" s="463" t="str">
        <f t="shared" ref="AD215" si="637">IFERROR(ROUNDDOWN(ROUND(L215*Q215,0),0)*AB215,"")</f>
        <v/>
      </c>
      <c r="AE215" s="464" t="str">
        <f t="shared" si="496"/>
        <v/>
      </c>
      <c r="AF215" s="465"/>
      <c r="AG215" s="375"/>
      <c r="AH215" s="383"/>
      <c r="AI215" s="380"/>
      <c r="AJ215" s="381"/>
      <c r="AK215" s="361"/>
      <c r="AL215" s="362"/>
      <c r="AM215" s="466" t="str">
        <f t="shared" ref="AM215" si="638">IF(AO215="","",IF(Q215&lt;O215,"！加算の要件上は問題ありませんが、令和６年３月と比較して４・５月に加算率が下がる計画になっています。",""))</f>
        <v/>
      </c>
      <c r="AO215" s="467" t="str">
        <f>IF(K215&lt;&gt;"","P列・R列に色付け","")</f>
        <v/>
      </c>
      <c r="AP215" s="468" t="str">
        <f>IFERROR(VLOOKUP(K215,【参考】数式用!$AH$2:$AI$34,2,FALSE),"")</f>
        <v/>
      </c>
      <c r="AQ215" s="470" t="str">
        <f>P215&amp;P216&amp;P217</f>
        <v/>
      </c>
      <c r="AR215" s="468" t="str">
        <f t="shared" ref="AR215" si="639">IF(AF217&lt;&gt;0,IF(AG217="○","入力済","未入力"),"")</f>
        <v/>
      </c>
      <c r="AS215" s="469" t="str">
        <f>IF(OR(P215="処遇加算Ⅰ",P215="処遇加算Ⅱ"),IF(OR(AH215="○",AH215="令和６年度中に満たす"),"入力済","未入力"),"")</f>
        <v/>
      </c>
      <c r="AT215" s="470" t="str">
        <f>IF(P215="処遇加算Ⅲ",IF(AI215="○","入力済","未入力"),"")</f>
        <v/>
      </c>
      <c r="AU215" s="468" t="str">
        <f>IF(P215="処遇加算Ⅰ",IF(OR(AJ215="○",AJ215="令和６年度中に満たす"),"入力済","未入力"),"")</f>
        <v/>
      </c>
      <c r="AV215" s="468" t="str">
        <f t="shared" ref="AV215" si="640">IF(OR(P216="特定加算Ⅰ",P216="特定加算Ⅱ"),1,"")</f>
        <v/>
      </c>
      <c r="AW215" s="453" t="str">
        <f>IF(P216="特定加算Ⅰ",IF(AL216="","未入力","入力済"),"")</f>
        <v/>
      </c>
      <c r="AX215" s="453" t="str">
        <f>G215</f>
        <v/>
      </c>
    </row>
    <row r="216" spans="1:50" ht="32.1" customHeight="1">
      <c r="A216" s="1274"/>
      <c r="B216" s="1211"/>
      <c r="C216" s="1211"/>
      <c r="D216" s="1211"/>
      <c r="E216" s="1211"/>
      <c r="F216" s="1211"/>
      <c r="G216" s="1214"/>
      <c r="H216" s="1214"/>
      <c r="I216" s="1214"/>
      <c r="J216" s="1214"/>
      <c r="K216" s="1214"/>
      <c r="L216" s="1217"/>
      <c r="M216" s="471" t="s">
        <v>121</v>
      </c>
      <c r="N216" s="76"/>
      <c r="O216" s="472" t="str">
        <f>IFERROR(VLOOKUP(K215,【参考】数式用!$A$5:$J$37,MATCH(N216,【参考】数式用!$B$4:$J$4,0)+1,0),"")</f>
        <v/>
      </c>
      <c r="P216" s="76"/>
      <c r="Q216" s="472" t="str">
        <f>IFERROR(VLOOKUP(K215,【参考】数式用!$A$5:$J$37,MATCH(P216,【参考】数式用!$B$4:$J$4,0)+1,0),"")</f>
        <v/>
      </c>
      <c r="R216" s="97" t="s">
        <v>15</v>
      </c>
      <c r="S216" s="473">
        <v>6</v>
      </c>
      <c r="T216" s="98" t="s">
        <v>10</v>
      </c>
      <c r="U216" s="58">
        <v>4</v>
      </c>
      <c r="V216" s="98" t="s">
        <v>38</v>
      </c>
      <c r="W216" s="473">
        <v>6</v>
      </c>
      <c r="X216" s="98" t="s">
        <v>10</v>
      </c>
      <c r="Y216" s="58">
        <v>5</v>
      </c>
      <c r="Z216" s="98" t="s">
        <v>13</v>
      </c>
      <c r="AA216" s="474" t="s">
        <v>20</v>
      </c>
      <c r="AB216" s="475">
        <f t="shared" si="461"/>
        <v>2</v>
      </c>
      <c r="AC216" s="98" t="s">
        <v>33</v>
      </c>
      <c r="AD216" s="476" t="str">
        <f t="shared" ref="AD216" si="641">IFERROR(ROUNDDOWN(ROUND(L215*Q216,0),0)*AB216,"")</f>
        <v/>
      </c>
      <c r="AE216" s="477" t="str">
        <f t="shared" si="501"/>
        <v/>
      </c>
      <c r="AF216" s="478"/>
      <c r="AG216" s="363"/>
      <c r="AH216" s="364"/>
      <c r="AI216" s="365"/>
      <c r="AJ216" s="366"/>
      <c r="AK216" s="367"/>
      <c r="AL216" s="368"/>
      <c r="AM216" s="479" t="str">
        <f t="shared" ref="AM216" si="642">IF(AO215="","",IF(OR(Y215=4,Y216=4,Y217=4),"！加算の要件上は問題ありませんが、算定期間の終わりが令和６年５月になっていません。区分変更の場合は、「基本情報入力シート」で同じ事業所を２行に分けて記入してください。",""))</f>
        <v/>
      </c>
      <c r="AN216" s="480"/>
      <c r="AO216" s="467" t="str">
        <f>IF(K215&lt;&gt;"","P列・R列に色付け","")</f>
        <v/>
      </c>
      <c r="AX216" s="453" t="str">
        <f>G215</f>
        <v/>
      </c>
    </row>
    <row r="217" spans="1:50" ht="32.1" customHeight="1" thickBot="1">
      <c r="A217" s="1275"/>
      <c r="B217" s="1212"/>
      <c r="C217" s="1212"/>
      <c r="D217" s="1212"/>
      <c r="E217" s="1212"/>
      <c r="F217" s="1212"/>
      <c r="G217" s="1215"/>
      <c r="H217" s="1215"/>
      <c r="I217" s="1215"/>
      <c r="J217" s="1215"/>
      <c r="K217" s="1215"/>
      <c r="L217" s="1218"/>
      <c r="M217" s="481" t="s">
        <v>114</v>
      </c>
      <c r="N217" s="79"/>
      <c r="O217" s="482" t="str">
        <f>IFERROR(VLOOKUP(K215,【参考】数式用!$A$5:$J$37,MATCH(N217,【参考】数式用!$B$4:$J$4,0)+1,0),"")</f>
        <v/>
      </c>
      <c r="P217" s="77"/>
      <c r="Q217" s="482" t="str">
        <f>IFERROR(VLOOKUP(K215,【参考】数式用!$A$5:$J$37,MATCH(P217,【参考】数式用!$B$4:$J$4,0)+1,0),"")</f>
        <v/>
      </c>
      <c r="R217" s="483" t="s">
        <v>15</v>
      </c>
      <c r="S217" s="484">
        <v>6</v>
      </c>
      <c r="T217" s="485" t="s">
        <v>10</v>
      </c>
      <c r="U217" s="59">
        <v>4</v>
      </c>
      <c r="V217" s="485" t="s">
        <v>38</v>
      </c>
      <c r="W217" s="484">
        <v>6</v>
      </c>
      <c r="X217" s="485" t="s">
        <v>10</v>
      </c>
      <c r="Y217" s="59">
        <v>5</v>
      </c>
      <c r="Z217" s="485" t="s">
        <v>13</v>
      </c>
      <c r="AA217" s="486" t="s">
        <v>20</v>
      </c>
      <c r="AB217" s="487">
        <f t="shared" si="461"/>
        <v>2</v>
      </c>
      <c r="AC217" s="485" t="s">
        <v>33</v>
      </c>
      <c r="AD217" s="488" t="str">
        <f t="shared" ref="AD217" si="643">IFERROR(ROUNDDOWN(ROUND(L215*Q217,0),0)*AB217,"")</f>
        <v/>
      </c>
      <c r="AE217" s="489" t="str">
        <f t="shared" si="504"/>
        <v/>
      </c>
      <c r="AF217" s="490">
        <f t="shared" si="554"/>
        <v>0</v>
      </c>
      <c r="AG217" s="369"/>
      <c r="AH217" s="370"/>
      <c r="AI217" s="371"/>
      <c r="AJ217" s="372"/>
      <c r="AK217" s="373"/>
      <c r="AL217" s="374"/>
      <c r="AM217" s="491" t="str">
        <f t="shared" ref="AM217" si="644">IF(AO215="","",IF(OR(N215="",AND(N217="ベア加算なし",P217="ベア加算",AG217=""),AND(OR(P215="処遇加算Ⅰ",P215="処遇加算Ⅱ"),AH215=""),AND(P215="処遇加算Ⅲ",AI215=""),AND(P215="処遇加算Ⅰ",AJ215=""),AND(OR(P216="特定加算Ⅰ",P216="特定加算Ⅱ"),AK216=""),AND(P216="特定加算Ⅰ",AL216="")),"！記入が必要な欄（緑色、水色、黄色のセル）に空欄があります。空欄を埋めてください。",""))</f>
        <v/>
      </c>
      <c r="AO217" s="492" t="str">
        <f>IF(K215&lt;&gt;"","P列・R列に色付け","")</f>
        <v/>
      </c>
      <c r="AP217" s="493"/>
      <c r="AQ217" s="493"/>
      <c r="AW217" s="494"/>
      <c r="AX217" s="453" t="str">
        <f>G215</f>
        <v/>
      </c>
    </row>
    <row r="218" spans="1:50" ht="32.1" customHeight="1">
      <c r="A218" s="1273">
        <v>69</v>
      </c>
      <c r="B218" s="1210" t="str">
        <f>IF(基本情報入力シート!C122="","",基本情報入力シート!C122)</f>
        <v/>
      </c>
      <c r="C218" s="1210"/>
      <c r="D218" s="1210"/>
      <c r="E218" s="1210"/>
      <c r="F218" s="1210"/>
      <c r="G218" s="1213" t="str">
        <f>IF(基本情報入力シート!M122="","",基本情報入力シート!M122)</f>
        <v/>
      </c>
      <c r="H218" s="1213" t="str">
        <f>IF(基本情報入力シート!R122="","",基本情報入力シート!R122)</f>
        <v/>
      </c>
      <c r="I218" s="1213" t="str">
        <f>IF(基本情報入力シート!W122="","",基本情報入力シート!W122)</f>
        <v/>
      </c>
      <c r="J218" s="1213" t="str">
        <f>IF(基本情報入力シート!X122="","",基本情報入力シート!X122)</f>
        <v/>
      </c>
      <c r="K218" s="1213" t="str">
        <f>IF(基本情報入力シート!Y122="","",基本情報入力シート!Y122)</f>
        <v/>
      </c>
      <c r="L218" s="1216" t="str">
        <f>IF(基本情報入力シート!AB122="","",基本情報入力シート!AB122)</f>
        <v/>
      </c>
      <c r="M218" s="457" t="s">
        <v>132</v>
      </c>
      <c r="N218" s="75"/>
      <c r="O218" s="458" t="str">
        <f>IFERROR(VLOOKUP(K218,【参考】数式用!$A$5:$J$37,MATCH(N218,【参考】数式用!$B$4:$J$4,0)+1,0),"")</f>
        <v/>
      </c>
      <c r="P218" s="75"/>
      <c r="Q218" s="458" t="str">
        <f>IFERROR(VLOOKUP(K218,【参考】数式用!$A$5:$J$37,MATCH(P218,【参考】数式用!$B$4:$J$4,0)+1,0),"")</f>
        <v/>
      </c>
      <c r="R218" s="459" t="s">
        <v>15</v>
      </c>
      <c r="S218" s="460">
        <v>6</v>
      </c>
      <c r="T218" s="126" t="s">
        <v>10</v>
      </c>
      <c r="U218" s="39">
        <v>4</v>
      </c>
      <c r="V218" s="126" t="s">
        <v>38</v>
      </c>
      <c r="W218" s="460">
        <v>6</v>
      </c>
      <c r="X218" s="126" t="s">
        <v>10</v>
      </c>
      <c r="Y218" s="39">
        <v>5</v>
      </c>
      <c r="Z218" s="126" t="s">
        <v>13</v>
      </c>
      <c r="AA218" s="461" t="s">
        <v>20</v>
      </c>
      <c r="AB218" s="462">
        <f t="shared" si="461"/>
        <v>2</v>
      </c>
      <c r="AC218" s="126" t="s">
        <v>33</v>
      </c>
      <c r="AD218" s="463" t="str">
        <f t="shared" ref="AD218" si="645">IFERROR(ROUNDDOWN(ROUND(L218*Q218,0),0)*AB218,"")</f>
        <v/>
      </c>
      <c r="AE218" s="464" t="str">
        <f t="shared" si="507"/>
        <v/>
      </c>
      <c r="AF218" s="465"/>
      <c r="AG218" s="375"/>
      <c r="AH218" s="383"/>
      <c r="AI218" s="380"/>
      <c r="AJ218" s="381"/>
      <c r="AK218" s="361"/>
      <c r="AL218" s="362"/>
      <c r="AM218" s="466" t="str">
        <f t="shared" ref="AM218" si="646">IF(AO218="","",IF(Q218&lt;O218,"！加算の要件上は問題ありませんが、令和６年３月と比較して４・５月に加算率が下がる計画になっています。",""))</f>
        <v/>
      </c>
      <c r="AO218" s="467" t="str">
        <f>IF(K218&lt;&gt;"","P列・R列に色付け","")</f>
        <v/>
      </c>
      <c r="AP218" s="468" t="str">
        <f>IFERROR(VLOOKUP(K218,【参考】数式用!$AH$2:$AI$34,2,FALSE),"")</f>
        <v/>
      </c>
      <c r="AQ218" s="470" t="str">
        <f>P218&amp;P219&amp;P220</f>
        <v/>
      </c>
      <c r="AR218" s="468" t="str">
        <f t="shared" ref="AR218" si="647">IF(AF220&lt;&gt;0,IF(AG220="○","入力済","未入力"),"")</f>
        <v/>
      </c>
      <c r="AS218" s="469" t="str">
        <f>IF(OR(P218="処遇加算Ⅰ",P218="処遇加算Ⅱ"),IF(OR(AH218="○",AH218="令和６年度中に満たす"),"入力済","未入力"),"")</f>
        <v/>
      </c>
      <c r="AT218" s="470" t="str">
        <f>IF(P218="処遇加算Ⅲ",IF(AI218="○","入力済","未入力"),"")</f>
        <v/>
      </c>
      <c r="AU218" s="468" t="str">
        <f>IF(P218="処遇加算Ⅰ",IF(OR(AJ218="○",AJ218="令和６年度中に満たす"),"入力済","未入力"),"")</f>
        <v/>
      </c>
      <c r="AV218" s="468" t="str">
        <f t="shared" ref="AV218" si="648">IF(OR(P219="特定加算Ⅰ",P219="特定加算Ⅱ"),1,"")</f>
        <v/>
      </c>
      <c r="AW218" s="453" t="str">
        <f>IF(P219="特定加算Ⅰ",IF(AL219="","未入力","入力済"),"")</f>
        <v/>
      </c>
      <c r="AX218" s="453" t="str">
        <f>G218</f>
        <v/>
      </c>
    </row>
    <row r="219" spans="1:50" ht="32.1" customHeight="1">
      <c r="A219" s="1274"/>
      <c r="B219" s="1211"/>
      <c r="C219" s="1211"/>
      <c r="D219" s="1211"/>
      <c r="E219" s="1211"/>
      <c r="F219" s="1211"/>
      <c r="G219" s="1214"/>
      <c r="H219" s="1214"/>
      <c r="I219" s="1214"/>
      <c r="J219" s="1214"/>
      <c r="K219" s="1214"/>
      <c r="L219" s="1217"/>
      <c r="M219" s="471" t="s">
        <v>121</v>
      </c>
      <c r="N219" s="76"/>
      <c r="O219" s="472" t="str">
        <f>IFERROR(VLOOKUP(K218,【参考】数式用!$A$5:$J$37,MATCH(N219,【参考】数式用!$B$4:$J$4,0)+1,0),"")</f>
        <v/>
      </c>
      <c r="P219" s="76"/>
      <c r="Q219" s="472" t="str">
        <f>IFERROR(VLOOKUP(K218,【参考】数式用!$A$5:$J$37,MATCH(P219,【参考】数式用!$B$4:$J$4,0)+1,0),"")</f>
        <v/>
      </c>
      <c r="R219" s="97" t="s">
        <v>15</v>
      </c>
      <c r="S219" s="473">
        <v>6</v>
      </c>
      <c r="T219" s="98" t="s">
        <v>10</v>
      </c>
      <c r="U219" s="58">
        <v>4</v>
      </c>
      <c r="V219" s="98" t="s">
        <v>38</v>
      </c>
      <c r="W219" s="473">
        <v>6</v>
      </c>
      <c r="X219" s="98" t="s">
        <v>10</v>
      </c>
      <c r="Y219" s="58">
        <v>5</v>
      </c>
      <c r="Z219" s="98" t="s">
        <v>13</v>
      </c>
      <c r="AA219" s="474" t="s">
        <v>20</v>
      </c>
      <c r="AB219" s="475">
        <f t="shared" si="461"/>
        <v>2</v>
      </c>
      <c r="AC219" s="98" t="s">
        <v>33</v>
      </c>
      <c r="AD219" s="476" t="str">
        <f t="shared" ref="AD219" si="649">IFERROR(ROUNDDOWN(ROUND(L218*Q219,0),0)*AB219,"")</f>
        <v/>
      </c>
      <c r="AE219" s="477" t="str">
        <f t="shared" si="512"/>
        <v/>
      </c>
      <c r="AF219" s="478"/>
      <c r="AG219" s="363"/>
      <c r="AH219" s="364"/>
      <c r="AI219" s="365"/>
      <c r="AJ219" s="366"/>
      <c r="AK219" s="367"/>
      <c r="AL219" s="368"/>
      <c r="AM219" s="479" t="str">
        <f t="shared" ref="AM219" si="650">IF(AO218="","",IF(OR(Y218=4,Y219=4,Y220=4),"！加算の要件上は問題ありませんが、算定期間の終わりが令和６年５月になっていません。区分変更の場合は、「基本情報入力シート」で同じ事業所を２行に分けて記入してください。",""))</f>
        <v/>
      </c>
      <c r="AN219" s="480"/>
      <c r="AO219" s="467" t="str">
        <f>IF(K218&lt;&gt;"","P列・R列に色付け","")</f>
        <v/>
      </c>
      <c r="AX219" s="453" t="str">
        <f>G218</f>
        <v/>
      </c>
    </row>
    <row r="220" spans="1:50" ht="32.1" customHeight="1" thickBot="1">
      <c r="A220" s="1275"/>
      <c r="B220" s="1212"/>
      <c r="C220" s="1212"/>
      <c r="D220" s="1212"/>
      <c r="E220" s="1212"/>
      <c r="F220" s="1212"/>
      <c r="G220" s="1215"/>
      <c r="H220" s="1215"/>
      <c r="I220" s="1215"/>
      <c r="J220" s="1215"/>
      <c r="K220" s="1215"/>
      <c r="L220" s="1218"/>
      <c r="M220" s="481" t="s">
        <v>114</v>
      </c>
      <c r="N220" s="79"/>
      <c r="O220" s="482" t="str">
        <f>IFERROR(VLOOKUP(K218,【参考】数式用!$A$5:$J$37,MATCH(N220,【参考】数式用!$B$4:$J$4,0)+1,0),"")</f>
        <v/>
      </c>
      <c r="P220" s="77"/>
      <c r="Q220" s="482" t="str">
        <f>IFERROR(VLOOKUP(K218,【参考】数式用!$A$5:$J$37,MATCH(P220,【参考】数式用!$B$4:$J$4,0)+1,0),"")</f>
        <v/>
      </c>
      <c r="R220" s="483" t="s">
        <v>15</v>
      </c>
      <c r="S220" s="484">
        <v>6</v>
      </c>
      <c r="T220" s="485" t="s">
        <v>10</v>
      </c>
      <c r="U220" s="59">
        <v>4</v>
      </c>
      <c r="V220" s="485" t="s">
        <v>38</v>
      </c>
      <c r="W220" s="484">
        <v>6</v>
      </c>
      <c r="X220" s="485" t="s">
        <v>10</v>
      </c>
      <c r="Y220" s="59">
        <v>5</v>
      </c>
      <c r="Z220" s="485" t="s">
        <v>13</v>
      </c>
      <c r="AA220" s="486" t="s">
        <v>20</v>
      </c>
      <c r="AB220" s="487">
        <f t="shared" si="461"/>
        <v>2</v>
      </c>
      <c r="AC220" s="485" t="s">
        <v>33</v>
      </c>
      <c r="AD220" s="488" t="str">
        <f t="shared" ref="AD220" si="651">IFERROR(ROUNDDOWN(ROUND(L218*Q220,0),0)*AB220,"")</f>
        <v/>
      </c>
      <c r="AE220" s="489" t="str">
        <f t="shared" si="515"/>
        <v/>
      </c>
      <c r="AF220" s="490">
        <f t="shared" si="554"/>
        <v>0</v>
      </c>
      <c r="AG220" s="369"/>
      <c r="AH220" s="370"/>
      <c r="AI220" s="371"/>
      <c r="AJ220" s="372"/>
      <c r="AK220" s="373"/>
      <c r="AL220" s="374"/>
      <c r="AM220" s="491" t="str">
        <f t="shared" ref="AM220" si="652">IF(AO218="","",IF(OR(N218="",AND(N220="ベア加算なし",P220="ベア加算",AG220=""),AND(OR(P218="処遇加算Ⅰ",P218="処遇加算Ⅱ"),AH218=""),AND(P218="処遇加算Ⅲ",AI218=""),AND(P218="処遇加算Ⅰ",AJ218=""),AND(OR(P219="特定加算Ⅰ",P219="特定加算Ⅱ"),AK219=""),AND(P219="特定加算Ⅰ",AL219="")),"！記入が必要な欄（緑色、水色、黄色のセル）に空欄があります。空欄を埋めてください。",""))</f>
        <v/>
      </c>
      <c r="AO220" s="492" t="str">
        <f>IF(K218&lt;&gt;"","P列・R列に色付け","")</f>
        <v/>
      </c>
      <c r="AP220" s="493"/>
      <c r="AQ220" s="493"/>
      <c r="AW220" s="494"/>
      <c r="AX220" s="453" t="str">
        <f>G218</f>
        <v/>
      </c>
    </row>
    <row r="221" spans="1:50" ht="32.1" customHeight="1">
      <c r="A221" s="1273">
        <v>70</v>
      </c>
      <c r="B221" s="1210" t="str">
        <f>IF(基本情報入力シート!C123="","",基本情報入力シート!C123)</f>
        <v/>
      </c>
      <c r="C221" s="1210"/>
      <c r="D221" s="1210"/>
      <c r="E221" s="1210"/>
      <c r="F221" s="1210"/>
      <c r="G221" s="1213" t="str">
        <f>IF(基本情報入力シート!M123="","",基本情報入力シート!M123)</f>
        <v/>
      </c>
      <c r="H221" s="1213" t="str">
        <f>IF(基本情報入力シート!R123="","",基本情報入力シート!R123)</f>
        <v/>
      </c>
      <c r="I221" s="1213" t="str">
        <f>IF(基本情報入力シート!W123="","",基本情報入力シート!W123)</f>
        <v/>
      </c>
      <c r="J221" s="1213" t="str">
        <f>IF(基本情報入力シート!X123="","",基本情報入力シート!X123)</f>
        <v/>
      </c>
      <c r="K221" s="1213" t="str">
        <f>IF(基本情報入力シート!Y123="","",基本情報入力シート!Y123)</f>
        <v/>
      </c>
      <c r="L221" s="1216" t="str">
        <f>IF(基本情報入力シート!AB123="","",基本情報入力シート!AB123)</f>
        <v/>
      </c>
      <c r="M221" s="457" t="s">
        <v>132</v>
      </c>
      <c r="N221" s="75"/>
      <c r="O221" s="458" t="str">
        <f>IFERROR(VLOOKUP(K221,【参考】数式用!$A$5:$J$37,MATCH(N221,【参考】数式用!$B$4:$J$4,0)+1,0),"")</f>
        <v/>
      </c>
      <c r="P221" s="75"/>
      <c r="Q221" s="458" t="str">
        <f>IFERROR(VLOOKUP(K221,【参考】数式用!$A$5:$J$37,MATCH(P221,【参考】数式用!$B$4:$J$4,0)+1,0),"")</f>
        <v/>
      </c>
      <c r="R221" s="459" t="s">
        <v>15</v>
      </c>
      <c r="S221" s="460">
        <v>6</v>
      </c>
      <c r="T221" s="126" t="s">
        <v>10</v>
      </c>
      <c r="U221" s="39">
        <v>4</v>
      </c>
      <c r="V221" s="126" t="s">
        <v>38</v>
      </c>
      <c r="W221" s="460">
        <v>6</v>
      </c>
      <c r="X221" s="126" t="s">
        <v>10</v>
      </c>
      <c r="Y221" s="39">
        <v>5</v>
      </c>
      <c r="Z221" s="126" t="s">
        <v>13</v>
      </c>
      <c r="AA221" s="461" t="s">
        <v>20</v>
      </c>
      <c r="AB221" s="462">
        <f t="shared" si="461"/>
        <v>2</v>
      </c>
      <c r="AC221" s="126" t="s">
        <v>33</v>
      </c>
      <c r="AD221" s="463" t="str">
        <f t="shared" ref="AD221" si="653">IFERROR(ROUNDDOWN(ROUND(L221*Q221,0),0)*AB221,"")</f>
        <v/>
      </c>
      <c r="AE221" s="464" t="str">
        <f t="shared" ref="AE221" si="654">IFERROR(ROUNDDOWN(ROUND(L221*(Q221-O221),0),0)*AB221,"")</f>
        <v/>
      </c>
      <c r="AF221" s="465"/>
      <c r="AG221" s="375"/>
      <c r="AH221" s="383"/>
      <c r="AI221" s="380"/>
      <c r="AJ221" s="381"/>
      <c r="AK221" s="361"/>
      <c r="AL221" s="362"/>
      <c r="AM221" s="466" t="str">
        <f t="shared" ref="AM221" si="655">IF(AO221="","",IF(Q221&lt;O221,"！加算の要件上は問題ありませんが、令和６年３月と比較して４・５月に加算率が下がる計画になっています。",""))</f>
        <v/>
      </c>
      <c r="AO221" s="467" t="str">
        <f>IF(K221&lt;&gt;"","P列・R列に色付け","")</f>
        <v/>
      </c>
      <c r="AP221" s="468" t="str">
        <f>IFERROR(VLOOKUP(K221,【参考】数式用!$AH$2:$AI$34,2,FALSE),"")</f>
        <v/>
      </c>
      <c r="AQ221" s="470" t="str">
        <f>P221&amp;P222&amp;P223</f>
        <v/>
      </c>
      <c r="AR221" s="468" t="str">
        <f t="shared" ref="AR221" si="656">IF(AF223&lt;&gt;0,IF(AG223="○","入力済","未入力"),"")</f>
        <v/>
      </c>
      <c r="AS221" s="469" t="str">
        <f>IF(OR(P221="処遇加算Ⅰ",P221="処遇加算Ⅱ"),IF(OR(AH221="○",AH221="令和６年度中に満たす"),"入力済","未入力"),"")</f>
        <v/>
      </c>
      <c r="AT221" s="470" t="str">
        <f>IF(P221="処遇加算Ⅲ",IF(AI221="○","入力済","未入力"),"")</f>
        <v/>
      </c>
      <c r="AU221" s="468" t="str">
        <f>IF(P221="処遇加算Ⅰ",IF(OR(AJ221="○",AJ221="令和６年度中に満たす"),"入力済","未入力"),"")</f>
        <v/>
      </c>
      <c r="AV221" s="468" t="str">
        <f t="shared" ref="AV221" si="657">IF(OR(P222="特定加算Ⅰ",P222="特定加算Ⅱ"),1,"")</f>
        <v/>
      </c>
      <c r="AW221" s="453" t="str">
        <f>IF(P222="特定加算Ⅰ",IF(AL222="","未入力","入力済"),"")</f>
        <v/>
      </c>
      <c r="AX221" s="453" t="str">
        <f>G221</f>
        <v/>
      </c>
    </row>
    <row r="222" spans="1:50" ht="32.1" customHeight="1">
      <c r="A222" s="1274"/>
      <c r="B222" s="1211"/>
      <c r="C222" s="1211"/>
      <c r="D222" s="1211"/>
      <c r="E222" s="1211"/>
      <c r="F222" s="1211"/>
      <c r="G222" s="1214"/>
      <c r="H222" s="1214"/>
      <c r="I222" s="1214"/>
      <c r="J222" s="1214"/>
      <c r="K222" s="1214"/>
      <c r="L222" s="1217"/>
      <c r="M222" s="471" t="s">
        <v>121</v>
      </c>
      <c r="N222" s="76"/>
      <c r="O222" s="472" t="str">
        <f>IFERROR(VLOOKUP(K221,【参考】数式用!$A$5:$J$37,MATCH(N222,【参考】数式用!$B$4:$J$4,0)+1,0),"")</f>
        <v/>
      </c>
      <c r="P222" s="76"/>
      <c r="Q222" s="472" t="str">
        <f>IFERROR(VLOOKUP(K221,【参考】数式用!$A$5:$J$37,MATCH(P222,【参考】数式用!$B$4:$J$4,0)+1,0),"")</f>
        <v/>
      </c>
      <c r="R222" s="97" t="s">
        <v>15</v>
      </c>
      <c r="S222" s="473">
        <v>6</v>
      </c>
      <c r="T222" s="98" t="s">
        <v>10</v>
      </c>
      <c r="U222" s="58">
        <v>4</v>
      </c>
      <c r="V222" s="98" t="s">
        <v>38</v>
      </c>
      <c r="W222" s="473">
        <v>6</v>
      </c>
      <c r="X222" s="98" t="s">
        <v>10</v>
      </c>
      <c r="Y222" s="58">
        <v>5</v>
      </c>
      <c r="Z222" s="98" t="s">
        <v>13</v>
      </c>
      <c r="AA222" s="474" t="s">
        <v>20</v>
      </c>
      <c r="AB222" s="475">
        <f t="shared" si="461"/>
        <v>2</v>
      </c>
      <c r="AC222" s="98" t="s">
        <v>33</v>
      </c>
      <c r="AD222" s="476" t="str">
        <f t="shared" ref="AD222" si="658">IFERROR(ROUNDDOWN(ROUND(L221*Q222,0),0)*AB222,"")</f>
        <v/>
      </c>
      <c r="AE222" s="477" t="str">
        <f t="shared" ref="AE222" si="659">IFERROR(ROUNDDOWN(ROUND(L221*(Q222-O222),0),0)*AB222,"")</f>
        <v/>
      </c>
      <c r="AF222" s="478"/>
      <c r="AG222" s="363"/>
      <c r="AH222" s="364"/>
      <c r="AI222" s="365"/>
      <c r="AJ222" s="366"/>
      <c r="AK222" s="367"/>
      <c r="AL222" s="368"/>
      <c r="AM222" s="479" t="str">
        <f t="shared" ref="AM222" si="660">IF(AO221="","",IF(OR(Y221=4,Y222=4,Y223=4),"！加算の要件上は問題ありませんが、算定期間の終わりが令和６年５月になっていません。区分変更の場合は、「基本情報入力シート」で同じ事業所を２行に分けて記入してください。",""))</f>
        <v/>
      </c>
      <c r="AN222" s="480"/>
      <c r="AO222" s="467" t="str">
        <f>IF(K221&lt;&gt;"","P列・R列に色付け","")</f>
        <v/>
      </c>
      <c r="AX222" s="453" t="str">
        <f>G221</f>
        <v/>
      </c>
    </row>
    <row r="223" spans="1:50" ht="32.1" customHeight="1" thickBot="1">
      <c r="A223" s="1275"/>
      <c r="B223" s="1212"/>
      <c r="C223" s="1212"/>
      <c r="D223" s="1212"/>
      <c r="E223" s="1212"/>
      <c r="F223" s="1212"/>
      <c r="G223" s="1215"/>
      <c r="H223" s="1215"/>
      <c r="I223" s="1215"/>
      <c r="J223" s="1215"/>
      <c r="K223" s="1215"/>
      <c r="L223" s="1218"/>
      <c r="M223" s="481" t="s">
        <v>114</v>
      </c>
      <c r="N223" s="79"/>
      <c r="O223" s="482" t="str">
        <f>IFERROR(VLOOKUP(K221,【参考】数式用!$A$5:$J$37,MATCH(N223,【参考】数式用!$B$4:$J$4,0)+1,0),"")</f>
        <v/>
      </c>
      <c r="P223" s="77"/>
      <c r="Q223" s="482" t="str">
        <f>IFERROR(VLOOKUP(K221,【参考】数式用!$A$5:$J$37,MATCH(P223,【参考】数式用!$B$4:$J$4,0)+1,0),"")</f>
        <v/>
      </c>
      <c r="R223" s="483" t="s">
        <v>15</v>
      </c>
      <c r="S223" s="484">
        <v>6</v>
      </c>
      <c r="T223" s="485" t="s">
        <v>10</v>
      </c>
      <c r="U223" s="59">
        <v>4</v>
      </c>
      <c r="V223" s="485" t="s">
        <v>38</v>
      </c>
      <c r="W223" s="484">
        <v>6</v>
      </c>
      <c r="X223" s="485" t="s">
        <v>10</v>
      </c>
      <c r="Y223" s="59">
        <v>5</v>
      </c>
      <c r="Z223" s="485" t="s">
        <v>13</v>
      </c>
      <c r="AA223" s="486" t="s">
        <v>20</v>
      </c>
      <c r="AB223" s="487">
        <f t="shared" ref="AB223:AB286" si="661">IF(U223&gt;=1,(W223*12+Y223)-(S223*12+U223)+1,"")</f>
        <v>2</v>
      </c>
      <c r="AC223" s="485" t="s">
        <v>33</v>
      </c>
      <c r="AD223" s="488" t="str">
        <f t="shared" ref="AD223" si="662">IFERROR(ROUNDDOWN(ROUND(L221*Q223,0),0)*AB223,"")</f>
        <v/>
      </c>
      <c r="AE223" s="489" t="str">
        <f t="shared" ref="AE223" si="663">IFERROR(ROUNDDOWN(ROUND(L221*(Q223-O223),0),0)*AB223,"")</f>
        <v/>
      </c>
      <c r="AF223" s="490">
        <f t="shared" si="554"/>
        <v>0</v>
      </c>
      <c r="AG223" s="369"/>
      <c r="AH223" s="370"/>
      <c r="AI223" s="371"/>
      <c r="AJ223" s="372"/>
      <c r="AK223" s="373"/>
      <c r="AL223" s="374"/>
      <c r="AM223" s="491" t="str">
        <f t="shared" ref="AM223" si="664">IF(AO221="","",IF(OR(N221="",AND(N223="ベア加算なし",P223="ベア加算",AG223=""),AND(OR(P221="処遇加算Ⅰ",P221="処遇加算Ⅱ"),AH221=""),AND(P221="処遇加算Ⅲ",AI221=""),AND(P221="処遇加算Ⅰ",AJ221=""),AND(OR(P222="特定加算Ⅰ",P222="特定加算Ⅱ"),AK222=""),AND(P222="特定加算Ⅰ",AL222="")),"！記入が必要な欄（緑色、水色、黄色のセル）に空欄があります。空欄を埋めてください。",""))</f>
        <v/>
      </c>
      <c r="AO223" s="492" t="str">
        <f>IF(K221&lt;&gt;"","P列・R列に色付け","")</f>
        <v/>
      </c>
      <c r="AP223" s="493"/>
      <c r="AQ223" s="493"/>
      <c r="AW223" s="494"/>
      <c r="AX223" s="453" t="str">
        <f>G221</f>
        <v/>
      </c>
    </row>
    <row r="224" spans="1:50" ht="32.1" customHeight="1">
      <c r="A224" s="1273">
        <v>71</v>
      </c>
      <c r="B224" s="1210" t="str">
        <f>IF(基本情報入力シート!C124="","",基本情報入力シート!C124)</f>
        <v/>
      </c>
      <c r="C224" s="1210"/>
      <c r="D224" s="1210"/>
      <c r="E224" s="1210"/>
      <c r="F224" s="1210"/>
      <c r="G224" s="1213" t="str">
        <f>IF(基本情報入力シート!M124="","",基本情報入力シート!M124)</f>
        <v/>
      </c>
      <c r="H224" s="1213" t="str">
        <f>IF(基本情報入力シート!R124="","",基本情報入力シート!R124)</f>
        <v/>
      </c>
      <c r="I224" s="1213" t="str">
        <f>IF(基本情報入力シート!W124="","",基本情報入力シート!W124)</f>
        <v/>
      </c>
      <c r="J224" s="1213" t="str">
        <f>IF(基本情報入力シート!X124="","",基本情報入力シート!X124)</f>
        <v/>
      </c>
      <c r="K224" s="1213" t="str">
        <f>IF(基本情報入力シート!Y124="","",基本情報入力シート!Y124)</f>
        <v/>
      </c>
      <c r="L224" s="1216" t="str">
        <f>IF(基本情報入力シート!AB124="","",基本情報入力シート!AB124)</f>
        <v/>
      </c>
      <c r="M224" s="457" t="s">
        <v>132</v>
      </c>
      <c r="N224" s="75"/>
      <c r="O224" s="458" t="str">
        <f>IFERROR(VLOOKUP(K224,【参考】数式用!$A$5:$J$37,MATCH(N224,【参考】数式用!$B$4:$J$4,0)+1,0),"")</f>
        <v/>
      </c>
      <c r="P224" s="75"/>
      <c r="Q224" s="458" t="str">
        <f>IFERROR(VLOOKUP(K224,【参考】数式用!$A$5:$J$37,MATCH(P224,【参考】数式用!$B$4:$J$4,0)+1,0),"")</f>
        <v/>
      </c>
      <c r="R224" s="459" t="s">
        <v>15</v>
      </c>
      <c r="S224" s="460">
        <v>6</v>
      </c>
      <c r="T224" s="126" t="s">
        <v>10</v>
      </c>
      <c r="U224" s="39">
        <v>4</v>
      </c>
      <c r="V224" s="126" t="s">
        <v>38</v>
      </c>
      <c r="W224" s="460">
        <v>6</v>
      </c>
      <c r="X224" s="126" t="s">
        <v>10</v>
      </c>
      <c r="Y224" s="39">
        <v>5</v>
      </c>
      <c r="Z224" s="126" t="s">
        <v>13</v>
      </c>
      <c r="AA224" s="461" t="s">
        <v>20</v>
      </c>
      <c r="AB224" s="462">
        <f t="shared" si="661"/>
        <v>2</v>
      </c>
      <c r="AC224" s="126" t="s">
        <v>33</v>
      </c>
      <c r="AD224" s="463" t="str">
        <f t="shared" ref="AD224" si="665">IFERROR(ROUNDDOWN(ROUND(L224*Q224,0),0)*AB224,"")</f>
        <v/>
      </c>
      <c r="AE224" s="464" t="str">
        <f t="shared" si="496"/>
        <v/>
      </c>
      <c r="AF224" s="465"/>
      <c r="AG224" s="375"/>
      <c r="AH224" s="383"/>
      <c r="AI224" s="380"/>
      <c r="AJ224" s="381"/>
      <c r="AK224" s="361"/>
      <c r="AL224" s="362"/>
      <c r="AM224" s="466" t="str">
        <f t="shared" ref="AM224" si="666">IF(AO224="","",IF(Q224&lt;O224,"！加算の要件上は問題ありませんが、令和６年３月と比較して４・５月に加算率が下がる計画になっています。",""))</f>
        <v/>
      </c>
      <c r="AO224" s="467" t="str">
        <f>IF(K224&lt;&gt;"","P列・R列に色付け","")</f>
        <v/>
      </c>
      <c r="AP224" s="468" t="str">
        <f>IFERROR(VLOOKUP(K224,【参考】数式用!$AH$2:$AI$34,2,FALSE),"")</f>
        <v/>
      </c>
      <c r="AQ224" s="470" t="str">
        <f>P224&amp;P225&amp;P226</f>
        <v/>
      </c>
      <c r="AR224" s="468" t="str">
        <f t="shared" ref="AR224" si="667">IF(AF226&lt;&gt;0,IF(AG226="○","入力済","未入力"),"")</f>
        <v/>
      </c>
      <c r="AS224" s="469" t="str">
        <f>IF(OR(P224="処遇加算Ⅰ",P224="処遇加算Ⅱ"),IF(OR(AH224="○",AH224="令和６年度中に満たす"),"入力済","未入力"),"")</f>
        <v/>
      </c>
      <c r="AT224" s="470" t="str">
        <f>IF(P224="処遇加算Ⅲ",IF(AI224="○","入力済","未入力"),"")</f>
        <v/>
      </c>
      <c r="AU224" s="468" t="str">
        <f>IF(P224="処遇加算Ⅰ",IF(OR(AJ224="○",AJ224="令和６年度中に満たす"),"入力済","未入力"),"")</f>
        <v/>
      </c>
      <c r="AV224" s="468" t="str">
        <f t="shared" ref="AV224" si="668">IF(OR(P225="特定加算Ⅰ",P225="特定加算Ⅱ"),1,"")</f>
        <v/>
      </c>
      <c r="AW224" s="453" t="str">
        <f>IF(P225="特定加算Ⅰ",IF(AL225="","未入力","入力済"),"")</f>
        <v/>
      </c>
      <c r="AX224" s="453" t="str">
        <f>G224</f>
        <v/>
      </c>
    </row>
    <row r="225" spans="1:50" ht="32.1" customHeight="1">
      <c r="A225" s="1274"/>
      <c r="B225" s="1211"/>
      <c r="C225" s="1211"/>
      <c r="D225" s="1211"/>
      <c r="E225" s="1211"/>
      <c r="F225" s="1211"/>
      <c r="G225" s="1214"/>
      <c r="H225" s="1214"/>
      <c r="I225" s="1214"/>
      <c r="J225" s="1214"/>
      <c r="K225" s="1214"/>
      <c r="L225" s="1217"/>
      <c r="M225" s="471" t="s">
        <v>121</v>
      </c>
      <c r="N225" s="76"/>
      <c r="O225" s="472" t="str">
        <f>IFERROR(VLOOKUP(K224,【参考】数式用!$A$5:$J$37,MATCH(N225,【参考】数式用!$B$4:$J$4,0)+1,0),"")</f>
        <v/>
      </c>
      <c r="P225" s="76"/>
      <c r="Q225" s="472" t="str">
        <f>IFERROR(VLOOKUP(K224,【参考】数式用!$A$5:$J$37,MATCH(P225,【参考】数式用!$B$4:$J$4,0)+1,0),"")</f>
        <v/>
      </c>
      <c r="R225" s="97" t="s">
        <v>15</v>
      </c>
      <c r="S225" s="473">
        <v>6</v>
      </c>
      <c r="T225" s="98" t="s">
        <v>10</v>
      </c>
      <c r="U225" s="58">
        <v>4</v>
      </c>
      <c r="V225" s="98" t="s">
        <v>38</v>
      </c>
      <c r="W225" s="473">
        <v>6</v>
      </c>
      <c r="X225" s="98" t="s">
        <v>10</v>
      </c>
      <c r="Y225" s="58">
        <v>5</v>
      </c>
      <c r="Z225" s="98" t="s">
        <v>13</v>
      </c>
      <c r="AA225" s="474" t="s">
        <v>20</v>
      </c>
      <c r="AB225" s="475">
        <f t="shared" si="661"/>
        <v>2</v>
      </c>
      <c r="AC225" s="98" t="s">
        <v>33</v>
      </c>
      <c r="AD225" s="476" t="str">
        <f t="shared" ref="AD225" si="669">IFERROR(ROUNDDOWN(ROUND(L224*Q225,0),0)*AB225,"")</f>
        <v/>
      </c>
      <c r="AE225" s="477" t="str">
        <f t="shared" si="501"/>
        <v/>
      </c>
      <c r="AF225" s="478"/>
      <c r="AG225" s="363"/>
      <c r="AH225" s="364"/>
      <c r="AI225" s="365"/>
      <c r="AJ225" s="366"/>
      <c r="AK225" s="367"/>
      <c r="AL225" s="368"/>
      <c r="AM225" s="479" t="str">
        <f t="shared" ref="AM225" si="670">IF(AO224="","",IF(OR(Y224=4,Y225=4,Y226=4),"！加算の要件上は問題ありませんが、算定期間の終わりが令和６年５月になっていません。区分変更の場合は、「基本情報入力シート」で同じ事業所を２行に分けて記入してください。",""))</f>
        <v/>
      </c>
      <c r="AN225" s="480"/>
      <c r="AO225" s="467" t="str">
        <f>IF(K224&lt;&gt;"","P列・R列に色付け","")</f>
        <v/>
      </c>
      <c r="AX225" s="453" t="str">
        <f>G224</f>
        <v/>
      </c>
    </row>
    <row r="226" spans="1:50" ht="32.1" customHeight="1" thickBot="1">
      <c r="A226" s="1275"/>
      <c r="B226" s="1212"/>
      <c r="C226" s="1212"/>
      <c r="D226" s="1212"/>
      <c r="E226" s="1212"/>
      <c r="F226" s="1212"/>
      <c r="G226" s="1215"/>
      <c r="H226" s="1215"/>
      <c r="I226" s="1215"/>
      <c r="J226" s="1215"/>
      <c r="K226" s="1215"/>
      <c r="L226" s="1218"/>
      <c r="M226" s="481" t="s">
        <v>114</v>
      </c>
      <c r="N226" s="79"/>
      <c r="O226" s="482" t="str">
        <f>IFERROR(VLOOKUP(K224,【参考】数式用!$A$5:$J$37,MATCH(N226,【参考】数式用!$B$4:$J$4,0)+1,0),"")</f>
        <v/>
      </c>
      <c r="P226" s="77"/>
      <c r="Q226" s="482" t="str">
        <f>IFERROR(VLOOKUP(K224,【参考】数式用!$A$5:$J$37,MATCH(P226,【参考】数式用!$B$4:$J$4,0)+1,0),"")</f>
        <v/>
      </c>
      <c r="R226" s="483" t="s">
        <v>15</v>
      </c>
      <c r="S226" s="484">
        <v>6</v>
      </c>
      <c r="T226" s="485" t="s">
        <v>10</v>
      </c>
      <c r="U226" s="59">
        <v>4</v>
      </c>
      <c r="V226" s="485" t="s">
        <v>38</v>
      </c>
      <c r="W226" s="484">
        <v>6</v>
      </c>
      <c r="X226" s="485" t="s">
        <v>10</v>
      </c>
      <c r="Y226" s="59">
        <v>5</v>
      </c>
      <c r="Z226" s="485" t="s">
        <v>13</v>
      </c>
      <c r="AA226" s="486" t="s">
        <v>20</v>
      </c>
      <c r="AB226" s="487">
        <f t="shared" si="661"/>
        <v>2</v>
      </c>
      <c r="AC226" s="485" t="s">
        <v>33</v>
      </c>
      <c r="AD226" s="488" t="str">
        <f t="shared" ref="AD226" si="671">IFERROR(ROUNDDOWN(ROUND(L224*Q226,0),0)*AB226,"")</f>
        <v/>
      </c>
      <c r="AE226" s="489" t="str">
        <f t="shared" si="504"/>
        <v/>
      </c>
      <c r="AF226" s="490">
        <f t="shared" si="554"/>
        <v>0</v>
      </c>
      <c r="AG226" s="369"/>
      <c r="AH226" s="370"/>
      <c r="AI226" s="371"/>
      <c r="AJ226" s="372"/>
      <c r="AK226" s="373"/>
      <c r="AL226" s="374"/>
      <c r="AM226" s="491" t="str">
        <f t="shared" ref="AM226" si="672">IF(AO224="","",IF(OR(N224="",AND(N226="ベア加算なし",P226="ベア加算",AG226=""),AND(OR(P224="処遇加算Ⅰ",P224="処遇加算Ⅱ"),AH224=""),AND(P224="処遇加算Ⅲ",AI224=""),AND(P224="処遇加算Ⅰ",AJ224=""),AND(OR(P225="特定加算Ⅰ",P225="特定加算Ⅱ"),AK225=""),AND(P225="特定加算Ⅰ",AL225="")),"！記入が必要な欄（緑色、水色、黄色のセル）に空欄があります。空欄を埋めてください。",""))</f>
        <v/>
      </c>
      <c r="AO226" s="492" t="str">
        <f>IF(K224&lt;&gt;"","P列・R列に色付け","")</f>
        <v/>
      </c>
      <c r="AP226" s="493"/>
      <c r="AQ226" s="493"/>
      <c r="AW226" s="494"/>
      <c r="AX226" s="453" t="str">
        <f>G224</f>
        <v/>
      </c>
    </row>
    <row r="227" spans="1:50" ht="32.1" customHeight="1">
      <c r="A227" s="1273">
        <v>72</v>
      </c>
      <c r="B227" s="1210" t="str">
        <f>IF(基本情報入力シート!C125="","",基本情報入力シート!C125)</f>
        <v/>
      </c>
      <c r="C227" s="1210"/>
      <c r="D227" s="1210"/>
      <c r="E227" s="1210"/>
      <c r="F227" s="1210"/>
      <c r="G227" s="1213" t="str">
        <f>IF(基本情報入力シート!M125="","",基本情報入力シート!M125)</f>
        <v/>
      </c>
      <c r="H227" s="1213" t="str">
        <f>IF(基本情報入力シート!R125="","",基本情報入力シート!R125)</f>
        <v/>
      </c>
      <c r="I227" s="1213" t="str">
        <f>IF(基本情報入力シート!W125="","",基本情報入力シート!W125)</f>
        <v/>
      </c>
      <c r="J227" s="1213" t="str">
        <f>IF(基本情報入力シート!X125="","",基本情報入力シート!X125)</f>
        <v/>
      </c>
      <c r="K227" s="1213" t="str">
        <f>IF(基本情報入力シート!Y125="","",基本情報入力シート!Y125)</f>
        <v/>
      </c>
      <c r="L227" s="1216" t="str">
        <f>IF(基本情報入力シート!AB125="","",基本情報入力シート!AB125)</f>
        <v/>
      </c>
      <c r="M227" s="457" t="s">
        <v>132</v>
      </c>
      <c r="N227" s="75"/>
      <c r="O227" s="458" t="str">
        <f>IFERROR(VLOOKUP(K227,【参考】数式用!$A$5:$J$37,MATCH(N227,【参考】数式用!$B$4:$J$4,0)+1,0),"")</f>
        <v/>
      </c>
      <c r="P227" s="75"/>
      <c r="Q227" s="458" t="str">
        <f>IFERROR(VLOOKUP(K227,【参考】数式用!$A$5:$J$37,MATCH(P227,【参考】数式用!$B$4:$J$4,0)+1,0),"")</f>
        <v/>
      </c>
      <c r="R227" s="459" t="s">
        <v>15</v>
      </c>
      <c r="S227" s="460">
        <v>6</v>
      </c>
      <c r="T227" s="126" t="s">
        <v>10</v>
      </c>
      <c r="U227" s="39">
        <v>4</v>
      </c>
      <c r="V227" s="126" t="s">
        <v>38</v>
      </c>
      <c r="W227" s="460">
        <v>6</v>
      </c>
      <c r="X227" s="126" t="s">
        <v>10</v>
      </c>
      <c r="Y227" s="39">
        <v>5</v>
      </c>
      <c r="Z227" s="126" t="s">
        <v>13</v>
      </c>
      <c r="AA227" s="461" t="s">
        <v>20</v>
      </c>
      <c r="AB227" s="462">
        <f t="shared" si="661"/>
        <v>2</v>
      </c>
      <c r="AC227" s="126" t="s">
        <v>33</v>
      </c>
      <c r="AD227" s="463" t="str">
        <f t="shared" ref="AD227" si="673">IFERROR(ROUNDDOWN(ROUND(L227*Q227,0),0)*AB227,"")</f>
        <v/>
      </c>
      <c r="AE227" s="464" t="str">
        <f t="shared" si="507"/>
        <v/>
      </c>
      <c r="AF227" s="465"/>
      <c r="AG227" s="375"/>
      <c r="AH227" s="383"/>
      <c r="AI227" s="380"/>
      <c r="AJ227" s="381"/>
      <c r="AK227" s="361"/>
      <c r="AL227" s="362"/>
      <c r="AM227" s="466" t="str">
        <f t="shared" ref="AM227" si="674">IF(AO227="","",IF(Q227&lt;O227,"！加算の要件上は問題ありませんが、令和６年３月と比較して４・５月に加算率が下がる計画になっています。",""))</f>
        <v/>
      </c>
      <c r="AO227" s="467" t="str">
        <f>IF(K227&lt;&gt;"","P列・R列に色付け","")</f>
        <v/>
      </c>
      <c r="AP227" s="468" t="str">
        <f>IFERROR(VLOOKUP(K227,【参考】数式用!$AH$2:$AI$34,2,FALSE),"")</f>
        <v/>
      </c>
      <c r="AQ227" s="470" t="str">
        <f>P227&amp;P228&amp;P229</f>
        <v/>
      </c>
      <c r="AR227" s="468" t="str">
        <f t="shared" ref="AR227" si="675">IF(AF229&lt;&gt;0,IF(AG229="○","入力済","未入力"),"")</f>
        <v/>
      </c>
      <c r="AS227" s="469" t="str">
        <f>IF(OR(P227="処遇加算Ⅰ",P227="処遇加算Ⅱ"),IF(OR(AH227="○",AH227="令和６年度中に満たす"),"入力済","未入力"),"")</f>
        <v/>
      </c>
      <c r="AT227" s="470" t="str">
        <f>IF(P227="処遇加算Ⅲ",IF(AI227="○","入力済","未入力"),"")</f>
        <v/>
      </c>
      <c r="AU227" s="468" t="str">
        <f>IF(P227="処遇加算Ⅰ",IF(OR(AJ227="○",AJ227="令和６年度中に満たす"),"入力済","未入力"),"")</f>
        <v/>
      </c>
      <c r="AV227" s="468" t="str">
        <f t="shared" ref="AV227" si="676">IF(OR(P228="特定加算Ⅰ",P228="特定加算Ⅱ"),1,"")</f>
        <v/>
      </c>
      <c r="AW227" s="453" t="str">
        <f>IF(P228="特定加算Ⅰ",IF(AL228="","未入力","入力済"),"")</f>
        <v/>
      </c>
      <c r="AX227" s="453" t="str">
        <f>G227</f>
        <v/>
      </c>
    </row>
    <row r="228" spans="1:50" ht="32.1" customHeight="1">
      <c r="A228" s="1274"/>
      <c r="B228" s="1211"/>
      <c r="C228" s="1211"/>
      <c r="D228" s="1211"/>
      <c r="E228" s="1211"/>
      <c r="F228" s="1211"/>
      <c r="G228" s="1214"/>
      <c r="H228" s="1214"/>
      <c r="I228" s="1214"/>
      <c r="J228" s="1214"/>
      <c r="K228" s="1214"/>
      <c r="L228" s="1217"/>
      <c r="M228" s="471" t="s">
        <v>121</v>
      </c>
      <c r="N228" s="76"/>
      <c r="O228" s="472" t="str">
        <f>IFERROR(VLOOKUP(K227,【参考】数式用!$A$5:$J$37,MATCH(N228,【参考】数式用!$B$4:$J$4,0)+1,0),"")</f>
        <v/>
      </c>
      <c r="P228" s="76"/>
      <c r="Q228" s="472" t="str">
        <f>IFERROR(VLOOKUP(K227,【参考】数式用!$A$5:$J$37,MATCH(P228,【参考】数式用!$B$4:$J$4,0)+1,0),"")</f>
        <v/>
      </c>
      <c r="R228" s="97" t="s">
        <v>15</v>
      </c>
      <c r="S228" s="473">
        <v>6</v>
      </c>
      <c r="T228" s="98" t="s">
        <v>10</v>
      </c>
      <c r="U228" s="58">
        <v>4</v>
      </c>
      <c r="V228" s="98" t="s">
        <v>38</v>
      </c>
      <c r="W228" s="473">
        <v>6</v>
      </c>
      <c r="X228" s="98" t="s">
        <v>10</v>
      </c>
      <c r="Y228" s="58">
        <v>5</v>
      </c>
      <c r="Z228" s="98" t="s">
        <v>13</v>
      </c>
      <c r="AA228" s="474" t="s">
        <v>20</v>
      </c>
      <c r="AB228" s="475">
        <f t="shared" si="661"/>
        <v>2</v>
      </c>
      <c r="AC228" s="98" t="s">
        <v>33</v>
      </c>
      <c r="AD228" s="476" t="str">
        <f t="shared" ref="AD228" si="677">IFERROR(ROUNDDOWN(ROUND(L227*Q228,0),0)*AB228,"")</f>
        <v/>
      </c>
      <c r="AE228" s="477" t="str">
        <f t="shared" si="512"/>
        <v/>
      </c>
      <c r="AF228" s="478"/>
      <c r="AG228" s="363"/>
      <c r="AH228" s="364"/>
      <c r="AI228" s="365"/>
      <c r="AJ228" s="366"/>
      <c r="AK228" s="367"/>
      <c r="AL228" s="368"/>
      <c r="AM228" s="479" t="str">
        <f t="shared" ref="AM228" si="678">IF(AO227="","",IF(OR(Y227=4,Y228=4,Y229=4),"！加算の要件上は問題ありませんが、算定期間の終わりが令和６年５月になっていません。区分変更の場合は、「基本情報入力シート」で同じ事業所を２行に分けて記入してください。",""))</f>
        <v/>
      </c>
      <c r="AN228" s="480"/>
      <c r="AO228" s="467" t="str">
        <f>IF(K227&lt;&gt;"","P列・R列に色付け","")</f>
        <v/>
      </c>
      <c r="AX228" s="453" t="str">
        <f>G227</f>
        <v/>
      </c>
    </row>
    <row r="229" spans="1:50" ht="32.1" customHeight="1" thickBot="1">
      <c r="A229" s="1275"/>
      <c r="B229" s="1212"/>
      <c r="C229" s="1212"/>
      <c r="D229" s="1212"/>
      <c r="E229" s="1212"/>
      <c r="F229" s="1212"/>
      <c r="G229" s="1215"/>
      <c r="H229" s="1215"/>
      <c r="I229" s="1215"/>
      <c r="J229" s="1215"/>
      <c r="K229" s="1215"/>
      <c r="L229" s="1218"/>
      <c r="M229" s="481" t="s">
        <v>114</v>
      </c>
      <c r="N229" s="79"/>
      <c r="O229" s="482" t="str">
        <f>IFERROR(VLOOKUP(K227,【参考】数式用!$A$5:$J$37,MATCH(N229,【参考】数式用!$B$4:$J$4,0)+1,0),"")</f>
        <v/>
      </c>
      <c r="P229" s="77"/>
      <c r="Q229" s="482" t="str">
        <f>IFERROR(VLOOKUP(K227,【参考】数式用!$A$5:$J$37,MATCH(P229,【参考】数式用!$B$4:$J$4,0)+1,0),"")</f>
        <v/>
      </c>
      <c r="R229" s="483" t="s">
        <v>15</v>
      </c>
      <c r="S229" s="484">
        <v>6</v>
      </c>
      <c r="T229" s="485" t="s">
        <v>10</v>
      </c>
      <c r="U229" s="59">
        <v>4</v>
      </c>
      <c r="V229" s="485" t="s">
        <v>38</v>
      </c>
      <c r="W229" s="484">
        <v>6</v>
      </c>
      <c r="X229" s="485" t="s">
        <v>10</v>
      </c>
      <c r="Y229" s="59">
        <v>5</v>
      </c>
      <c r="Z229" s="485" t="s">
        <v>13</v>
      </c>
      <c r="AA229" s="486" t="s">
        <v>20</v>
      </c>
      <c r="AB229" s="487">
        <f t="shared" si="661"/>
        <v>2</v>
      </c>
      <c r="AC229" s="485" t="s">
        <v>33</v>
      </c>
      <c r="AD229" s="488" t="str">
        <f t="shared" ref="AD229" si="679">IFERROR(ROUNDDOWN(ROUND(L227*Q229,0),0)*AB229,"")</f>
        <v/>
      </c>
      <c r="AE229" s="489" t="str">
        <f t="shared" si="515"/>
        <v/>
      </c>
      <c r="AF229" s="490">
        <f t="shared" si="554"/>
        <v>0</v>
      </c>
      <c r="AG229" s="369"/>
      <c r="AH229" s="370"/>
      <c r="AI229" s="371"/>
      <c r="AJ229" s="372"/>
      <c r="AK229" s="373"/>
      <c r="AL229" s="374"/>
      <c r="AM229" s="491" t="str">
        <f t="shared" ref="AM229" si="680">IF(AO227="","",IF(OR(N227="",AND(N229="ベア加算なし",P229="ベア加算",AG229=""),AND(OR(P227="処遇加算Ⅰ",P227="処遇加算Ⅱ"),AH227=""),AND(P227="処遇加算Ⅲ",AI227=""),AND(P227="処遇加算Ⅰ",AJ227=""),AND(OR(P228="特定加算Ⅰ",P228="特定加算Ⅱ"),AK228=""),AND(P228="特定加算Ⅰ",AL228="")),"！記入が必要な欄（緑色、水色、黄色のセル）に空欄があります。空欄を埋めてください。",""))</f>
        <v/>
      </c>
      <c r="AO229" s="492" t="str">
        <f>IF(K227&lt;&gt;"","P列・R列に色付け","")</f>
        <v/>
      </c>
      <c r="AP229" s="493"/>
      <c r="AQ229" s="493"/>
      <c r="AW229" s="494"/>
      <c r="AX229" s="453" t="str">
        <f>G227</f>
        <v/>
      </c>
    </row>
    <row r="230" spans="1:50" ht="32.1" customHeight="1">
      <c r="A230" s="1273">
        <v>73</v>
      </c>
      <c r="B230" s="1210" t="str">
        <f>IF(基本情報入力シート!C126="","",基本情報入力シート!C126)</f>
        <v/>
      </c>
      <c r="C230" s="1210"/>
      <c r="D230" s="1210"/>
      <c r="E230" s="1210"/>
      <c r="F230" s="1210"/>
      <c r="G230" s="1213" t="str">
        <f>IF(基本情報入力シート!M126="","",基本情報入力シート!M126)</f>
        <v/>
      </c>
      <c r="H230" s="1213" t="str">
        <f>IF(基本情報入力シート!R126="","",基本情報入力シート!R126)</f>
        <v/>
      </c>
      <c r="I230" s="1213" t="str">
        <f>IF(基本情報入力シート!W126="","",基本情報入力シート!W126)</f>
        <v/>
      </c>
      <c r="J230" s="1213" t="str">
        <f>IF(基本情報入力シート!X126="","",基本情報入力シート!X126)</f>
        <v/>
      </c>
      <c r="K230" s="1213" t="str">
        <f>IF(基本情報入力シート!Y126="","",基本情報入力シート!Y126)</f>
        <v/>
      </c>
      <c r="L230" s="1216" t="str">
        <f>IF(基本情報入力シート!AB126="","",基本情報入力シート!AB126)</f>
        <v/>
      </c>
      <c r="M230" s="457" t="s">
        <v>132</v>
      </c>
      <c r="N230" s="75"/>
      <c r="O230" s="458" t="str">
        <f>IFERROR(VLOOKUP(K230,【参考】数式用!$A$5:$J$37,MATCH(N230,【参考】数式用!$B$4:$J$4,0)+1,0),"")</f>
        <v/>
      </c>
      <c r="P230" s="75"/>
      <c r="Q230" s="458" t="str">
        <f>IFERROR(VLOOKUP(K230,【参考】数式用!$A$5:$J$37,MATCH(P230,【参考】数式用!$B$4:$J$4,0)+1,0),"")</f>
        <v/>
      </c>
      <c r="R230" s="459" t="s">
        <v>15</v>
      </c>
      <c r="S230" s="460">
        <v>6</v>
      </c>
      <c r="T230" s="126" t="s">
        <v>10</v>
      </c>
      <c r="U230" s="39">
        <v>4</v>
      </c>
      <c r="V230" s="126" t="s">
        <v>38</v>
      </c>
      <c r="W230" s="460">
        <v>6</v>
      </c>
      <c r="X230" s="126" t="s">
        <v>10</v>
      </c>
      <c r="Y230" s="39">
        <v>5</v>
      </c>
      <c r="Z230" s="126" t="s">
        <v>13</v>
      </c>
      <c r="AA230" s="461" t="s">
        <v>20</v>
      </c>
      <c r="AB230" s="462">
        <f t="shared" si="661"/>
        <v>2</v>
      </c>
      <c r="AC230" s="126" t="s">
        <v>33</v>
      </c>
      <c r="AD230" s="463" t="str">
        <f t="shared" ref="AD230" si="681">IFERROR(ROUNDDOWN(ROUND(L230*Q230,0),0)*AB230,"")</f>
        <v/>
      </c>
      <c r="AE230" s="464" t="str">
        <f t="shared" ref="AE230" si="682">IFERROR(ROUNDDOWN(ROUND(L230*(Q230-O230),0),0)*AB230,"")</f>
        <v/>
      </c>
      <c r="AF230" s="465"/>
      <c r="AG230" s="375"/>
      <c r="AH230" s="383"/>
      <c r="AI230" s="380"/>
      <c r="AJ230" s="381"/>
      <c r="AK230" s="361"/>
      <c r="AL230" s="362"/>
      <c r="AM230" s="466" t="str">
        <f t="shared" ref="AM230" si="683">IF(AO230="","",IF(Q230&lt;O230,"！加算の要件上は問題ありませんが、令和６年３月と比較して４・５月に加算率が下がる計画になっています。",""))</f>
        <v/>
      </c>
      <c r="AO230" s="467" t="str">
        <f>IF(K230&lt;&gt;"","P列・R列に色付け","")</f>
        <v/>
      </c>
      <c r="AP230" s="468" t="str">
        <f>IFERROR(VLOOKUP(K230,【参考】数式用!$AH$2:$AI$34,2,FALSE),"")</f>
        <v/>
      </c>
      <c r="AQ230" s="470" t="str">
        <f>P230&amp;P231&amp;P232</f>
        <v/>
      </c>
      <c r="AR230" s="468" t="str">
        <f t="shared" ref="AR230" si="684">IF(AF232&lt;&gt;0,IF(AG232="○","入力済","未入力"),"")</f>
        <v/>
      </c>
      <c r="AS230" s="469" t="str">
        <f>IF(OR(P230="処遇加算Ⅰ",P230="処遇加算Ⅱ"),IF(OR(AH230="○",AH230="令和６年度中に満たす"),"入力済","未入力"),"")</f>
        <v/>
      </c>
      <c r="AT230" s="470" t="str">
        <f>IF(P230="処遇加算Ⅲ",IF(AI230="○","入力済","未入力"),"")</f>
        <v/>
      </c>
      <c r="AU230" s="468" t="str">
        <f>IF(P230="処遇加算Ⅰ",IF(OR(AJ230="○",AJ230="令和６年度中に満たす"),"入力済","未入力"),"")</f>
        <v/>
      </c>
      <c r="AV230" s="468" t="str">
        <f t="shared" ref="AV230" si="685">IF(OR(P231="特定加算Ⅰ",P231="特定加算Ⅱ"),1,"")</f>
        <v/>
      </c>
      <c r="AW230" s="453" t="str">
        <f>IF(P231="特定加算Ⅰ",IF(AL231="","未入力","入力済"),"")</f>
        <v/>
      </c>
      <c r="AX230" s="453" t="str">
        <f>G230</f>
        <v/>
      </c>
    </row>
    <row r="231" spans="1:50" ht="32.1" customHeight="1">
      <c r="A231" s="1274"/>
      <c r="B231" s="1211"/>
      <c r="C231" s="1211"/>
      <c r="D231" s="1211"/>
      <c r="E231" s="1211"/>
      <c r="F231" s="1211"/>
      <c r="G231" s="1214"/>
      <c r="H231" s="1214"/>
      <c r="I231" s="1214"/>
      <c r="J231" s="1214"/>
      <c r="K231" s="1214"/>
      <c r="L231" s="1217"/>
      <c r="M231" s="471" t="s">
        <v>121</v>
      </c>
      <c r="N231" s="76"/>
      <c r="O231" s="472" t="str">
        <f>IFERROR(VLOOKUP(K230,【参考】数式用!$A$5:$J$37,MATCH(N231,【参考】数式用!$B$4:$J$4,0)+1,0),"")</f>
        <v/>
      </c>
      <c r="P231" s="76"/>
      <c r="Q231" s="472" t="str">
        <f>IFERROR(VLOOKUP(K230,【参考】数式用!$A$5:$J$37,MATCH(P231,【参考】数式用!$B$4:$J$4,0)+1,0),"")</f>
        <v/>
      </c>
      <c r="R231" s="97" t="s">
        <v>15</v>
      </c>
      <c r="S231" s="473">
        <v>6</v>
      </c>
      <c r="T231" s="98" t="s">
        <v>10</v>
      </c>
      <c r="U231" s="58">
        <v>4</v>
      </c>
      <c r="V231" s="98" t="s">
        <v>38</v>
      </c>
      <c r="W231" s="473">
        <v>6</v>
      </c>
      <c r="X231" s="98" t="s">
        <v>10</v>
      </c>
      <c r="Y231" s="58">
        <v>5</v>
      </c>
      <c r="Z231" s="98" t="s">
        <v>13</v>
      </c>
      <c r="AA231" s="474" t="s">
        <v>20</v>
      </c>
      <c r="AB231" s="475">
        <f t="shared" si="661"/>
        <v>2</v>
      </c>
      <c r="AC231" s="98" t="s">
        <v>33</v>
      </c>
      <c r="AD231" s="476" t="str">
        <f t="shared" ref="AD231" si="686">IFERROR(ROUNDDOWN(ROUND(L230*Q231,0),0)*AB231,"")</f>
        <v/>
      </c>
      <c r="AE231" s="477" t="str">
        <f t="shared" ref="AE231" si="687">IFERROR(ROUNDDOWN(ROUND(L230*(Q231-O231),0),0)*AB231,"")</f>
        <v/>
      </c>
      <c r="AF231" s="478"/>
      <c r="AG231" s="363"/>
      <c r="AH231" s="364"/>
      <c r="AI231" s="365"/>
      <c r="AJ231" s="366"/>
      <c r="AK231" s="367"/>
      <c r="AL231" s="368"/>
      <c r="AM231" s="479" t="str">
        <f t="shared" ref="AM231" si="688">IF(AO230="","",IF(OR(Y230=4,Y231=4,Y232=4),"！加算の要件上は問題ありませんが、算定期間の終わりが令和６年５月になっていません。区分変更の場合は、「基本情報入力シート」で同じ事業所を２行に分けて記入してください。",""))</f>
        <v/>
      </c>
      <c r="AN231" s="480"/>
      <c r="AO231" s="467" t="str">
        <f>IF(K230&lt;&gt;"","P列・R列に色付け","")</f>
        <v/>
      </c>
      <c r="AX231" s="453" t="str">
        <f>G230</f>
        <v/>
      </c>
    </row>
    <row r="232" spans="1:50" ht="32.1" customHeight="1" thickBot="1">
      <c r="A232" s="1275"/>
      <c r="B232" s="1212"/>
      <c r="C232" s="1212"/>
      <c r="D232" s="1212"/>
      <c r="E232" s="1212"/>
      <c r="F232" s="1212"/>
      <c r="G232" s="1215"/>
      <c r="H232" s="1215"/>
      <c r="I232" s="1215"/>
      <c r="J232" s="1215"/>
      <c r="K232" s="1215"/>
      <c r="L232" s="1218"/>
      <c r="M232" s="481" t="s">
        <v>114</v>
      </c>
      <c r="N232" s="79"/>
      <c r="O232" s="482" t="str">
        <f>IFERROR(VLOOKUP(K230,【参考】数式用!$A$5:$J$37,MATCH(N232,【参考】数式用!$B$4:$J$4,0)+1,0),"")</f>
        <v/>
      </c>
      <c r="P232" s="77"/>
      <c r="Q232" s="482" t="str">
        <f>IFERROR(VLOOKUP(K230,【参考】数式用!$A$5:$J$37,MATCH(P232,【参考】数式用!$B$4:$J$4,0)+1,0),"")</f>
        <v/>
      </c>
      <c r="R232" s="483" t="s">
        <v>15</v>
      </c>
      <c r="S232" s="484">
        <v>6</v>
      </c>
      <c r="T232" s="485" t="s">
        <v>10</v>
      </c>
      <c r="U232" s="59">
        <v>4</v>
      </c>
      <c r="V232" s="485" t="s">
        <v>38</v>
      </c>
      <c r="W232" s="484">
        <v>6</v>
      </c>
      <c r="X232" s="485" t="s">
        <v>10</v>
      </c>
      <c r="Y232" s="59">
        <v>5</v>
      </c>
      <c r="Z232" s="485" t="s">
        <v>13</v>
      </c>
      <c r="AA232" s="486" t="s">
        <v>20</v>
      </c>
      <c r="AB232" s="487">
        <f t="shared" si="661"/>
        <v>2</v>
      </c>
      <c r="AC232" s="485" t="s">
        <v>33</v>
      </c>
      <c r="AD232" s="488" t="str">
        <f t="shared" ref="AD232" si="689">IFERROR(ROUNDDOWN(ROUND(L230*Q232,0),0)*AB232,"")</f>
        <v/>
      </c>
      <c r="AE232" s="489" t="str">
        <f t="shared" ref="AE232" si="690">IFERROR(ROUNDDOWN(ROUND(L230*(Q232-O232),0),0)*AB232,"")</f>
        <v/>
      </c>
      <c r="AF232" s="490">
        <f t="shared" si="554"/>
        <v>0</v>
      </c>
      <c r="AG232" s="369"/>
      <c r="AH232" s="370"/>
      <c r="AI232" s="371"/>
      <c r="AJ232" s="372"/>
      <c r="AK232" s="373"/>
      <c r="AL232" s="374"/>
      <c r="AM232" s="491" t="str">
        <f t="shared" ref="AM232" si="691">IF(AO230="","",IF(OR(N230="",AND(N232="ベア加算なし",P232="ベア加算",AG232=""),AND(OR(P230="処遇加算Ⅰ",P230="処遇加算Ⅱ"),AH230=""),AND(P230="処遇加算Ⅲ",AI230=""),AND(P230="処遇加算Ⅰ",AJ230=""),AND(OR(P231="特定加算Ⅰ",P231="特定加算Ⅱ"),AK231=""),AND(P231="特定加算Ⅰ",AL231="")),"！記入が必要な欄（緑色、水色、黄色のセル）に空欄があります。空欄を埋めてください。",""))</f>
        <v/>
      </c>
      <c r="AO232" s="492" t="str">
        <f>IF(K230&lt;&gt;"","P列・R列に色付け","")</f>
        <v/>
      </c>
      <c r="AP232" s="493"/>
      <c r="AQ232" s="493"/>
      <c r="AW232" s="494"/>
      <c r="AX232" s="453" t="str">
        <f>G230</f>
        <v/>
      </c>
    </row>
    <row r="233" spans="1:50" ht="32.1" customHeight="1">
      <c r="A233" s="1273">
        <v>74</v>
      </c>
      <c r="B233" s="1210" t="str">
        <f>IF(基本情報入力シート!C127="","",基本情報入力シート!C127)</f>
        <v/>
      </c>
      <c r="C233" s="1210"/>
      <c r="D233" s="1210"/>
      <c r="E233" s="1210"/>
      <c r="F233" s="1210"/>
      <c r="G233" s="1213" t="str">
        <f>IF(基本情報入力シート!M127="","",基本情報入力シート!M127)</f>
        <v/>
      </c>
      <c r="H233" s="1213" t="str">
        <f>IF(基本情報入力シート!R127="","",基本情報入力シート!R127)</f>
        <v/>
      </c>
      <c r="I233" s="1213" t="str">
        <f>IF(基本情報入力シート!W127="","",基本情報入力シート!W127)</f>
        <v/>
      </c>
      <c r="J233" s="1213" t="str">
        <f>IF(基本情報入力シート!X127="","",基本情報入力シート!X127)</f>
        <v/>
      </c>
      <c r="K233" s="1213" t="str">
        <f>IF(基本情報入力シート!Y127="","",基本情報入力シート!Y127)</f>
        <v/>
      </c>
      <c r="L233" s="1216" t="str">
        <f>IF(基本情報入力シート!AB127="","",基本情報入力シート!AB127)</f>
        <v/>
      </c>
      <c r="M233" s="457" t="s">
        <v>132</v>
      </c>
      <c r="N233" s="75"/>
      <c r="O233" s="458" t="str">
        <f>IFERROR(VLOOKUP(K233,【参考】数式用!$A$5:$J$37,MATCH(N233,【参考】数式用!$B$4:$J$4,0)+1,0),"")</f>
        <v/>
      </c>
      <c r="P233" s="75"/>
      <c r="Q233" s="458" t="str">
        <f>IFERROR(VLOOKUP(K233,【参考】数式用!$A$5:$J$37,MATCH(P233,【参考】数式用!$B$4:$J$4,0)+1,0),"")</f>
        <v/>
      </c>
      <c r="R233" s="459" t="s">
        <v>15</v>
      </c>
      <c r="S233" s="460">
        <v>6</v>
      </c>
      <c r="T233" s="126" t="s">
        <v>10</v>
      </c>
      <c r="U233" s="39">
        <v>4</v>
      </c>
      <c r="V233" s="126" t="s">
        <v>38</v>
      </c>
      <c r="W233" s="460">
        <v>6</v>
      </c>
      <c r="X233" s="126" t="s">
        <v>10</v>
      </c>
      <c r="Y233" s="39">
        <v>5</v>
      </c>
      <c r="Z233" s="126" t="s">
        <v>13</v>
      </c>
      <c r="AA233" s="461" t="s">
        <v>20</v>
      </c>
      <c r="AB233" s="462">
        <f t="shared" si="661"/>
        <v>2</v>
      </c>
      <c r="AC233" s="126" t="s">
        <v>33</v>
      </c>
      <c r="AD233" s="463" t="str">
        <f t="shared" ref="AD233" si="692">IFERROR(ROUNDDOWN(ROUND(L233*Q233,0),0)*AB233,"")</f>
        <v/>
      </c>
      <c r="AE233" s="464" t="str">
        <f t="shared" si="496"/>
        <v/>
      </c>
      <c r="AF233" s="465"/>
      <c r="AG233" s="375"/>
      <c r="AH233" s="383"/>
      <c r="AI233" s="380"/>
      <c r="AJ233" s="381"/>
      <c r="AK233" s="361"/>
      <c r="AL233" s="362"/>
      <c r="AM233" s="466" t="str">
        <f t="shared" ref="AM233" si="693">IF(AO233="","",IF(Q233&lt;O233,"！加算の要件上は問題ありませんが、令和６年３月と比較して４・５月に加算率が下がる計画になっています。",""))</f>
        <v/>
      </c>
      <c r="AO233" s="467" t="str">
        <f>IF(K233&lt;&gt;"","P列・R列に色付け","")</f>
        <v/>
      </c>
      <c r="AP233" s="468" t="str">
        <f>IFERROR(VLOOKUP(K233,【参考】数式用!$AH$2:$AI$34,2,FALSE),"")</f>
        <v/>
      </c>
      <c r="AQ233" s="470" t="str">
        <f>P233&amp;P234&amp;P235</f>
        <v/>
      </c>
      <c r="AR233" s="468" t="str">
        <f t="shared" ref="AR233" si="694">IF(AF235&lt;&gt;0,IF(AG235="○","入力済","未入力"),"")</f>
        <v/>
      </c>
      <c r="AS233" s="469" t="str">
        <f>IF(OR(P233="処遇加算Ⅰ",P233="処遇加算Ⅱ"),IF(OR(AH233="○",AH233="令和６年度中に満たす"),"入力済","未入力"),"")</f>
        <v/>
      </c>
      <c r="AT233" s="470" t="str">
        <f>IF(P233="処遇加算Ⅲ",IF(AI233="○","入力済","未入力"),"")</f>
        <v/>
      </c>
      <c r="AU233" s="468" t="str">
        <f>IF(P233="処遇加算Ⅰ",IF(OR(AJ233="○",AJ233="令和６年度中に満たす"),"入力済","未入力"),"")</f>
        <v/>
      </c>
      <c r="AV233" s="468" t="str">
        <f t="shared" ref="AV233" si="695">IF(OR(P234="特定加算Ⅰ",P234="特定加算Ⅱ"),1,"")</f>
        <v/>
      </c>
      <c r="AW233" s="453" t="str">
        <f>IF(P234="特定加算Ⅰ",IF(AL234="","未入力","入力済"),"")</f>
        <v/>
      </c>
      <c r="AX233" s="453" t="str">
        <f>G233</f>
        <v/>
      </c>
    </row>
    <row r="234" spans="1:50" ht="32.1" customHeight="1">
      <c r="A234" s="1274"/>
      <c r="B234" s="1211"/>
      <c r="C234" s="1211"/>
      <c r="D234" s="1211"/>
      <c r="E234" s="1211"/>
      <c r="F234" s="1211"/>
      <c r="G234" s="1214"/>
      <c r="H234" s="1214"/>
      <c r="I234" s="1214"/>
      <c r="J234" s="1214"/>
      <c r="K234" s="1214"/>
      <c r="L234" s="1217"/>
      <c r="M234" s="471" t="s">
        <v>121</v>
      </c>
      <c r="N234" s="76"/>
      <c r="O234" s="472" t="str">
        <f>IFERROR(VLOOKUP(K233,【参考】数式用!$A$5:$J$37,MATCH(N234,【参考】数式用!$B$4:$J$4,0)+1,0),"")</f>
        <v/>
      </c>
      <c r="P234" s="76"/>
      <c r="Q234" s="472" t="str">
        <f>IFERROR(VLOOKUP(K233,【参考】数式用!$A$5:$J$37,MATCH(P234,【参考】数式用!$B$4:$J$4,0)+1,0),"")</f>
        <v/>
      </c>
      <c r="R234" s="97" t="s">
        <v>15</v>
      </c>
      <c r="S234" s="473">
        <v>6</v>
      </c>
      <c r="T234" s="98" t="s">
        <v>10</v>
      </c>
      <c r="U234" s="58">
        <v>4</v>
      </c>
      <c r="V234" s="98" t="s">
        <v>38</v>
      </c>
      <c r="W234" s="473">
        <v>6</v>
      </c>
      <c r="X234" s="98" t="s">
        <v>10</v>
      </c>
      <c r="Y234" s="58">
        <v>5</v>
      </c>
      <c r="Z234" s="98" t="s">
        <v>13</v>
      </c>
      <c r="AA234" s="474" t="s">
        <v>20</v>
      </c>
      <c r="AB234" s="475">
        <f t="shared" si="661"/>
        <v>2</v>
      </c>
      <c r="AC234" s="98" t="s">
        <v>33</v>
      </c>
      <c r="AD234" s="476" t="str">
        <f t="shared" ref="AD234" si="696">IFERROR(ROUNDDOWN(ROUND(L233*Q234,0),0)*AB234,"")</f>
        <v/>
      </c>
      <c r="AE234" s="477" t="str">
        <f t="shared" si="501"/>
        <v/>
      </c>
      <c r="AF234" s="478"/>
      <c r="AG234" s="363"/>
      <c r="AH234" s="364"/>
      <c r="AI234" s="365"/>
      <c r="AJ234" s="366"/>
      <c r="AK234" s="367"/>
      <c r="AL234" s="368"/>
      <c r="AM234" s="479" t="str">
        <f t="shared" ref="AM234" si="697">IF(AO233="","",IF(OR(Y233=4,Y234=4,Y235=4),"！加算の要件上は問題ありませんが、算定期間の終わりが令和６年５月になっていません。区分変更の場合は、「基本情報入力シート」で同じ事業所を２行に分けて記入してください。",""))</f>
        <v/>
      </c>
      <c r="AN234" s="480"/>
      <c r="AO234" s="467" t="str">
        <f>IF(K233&lt;&gt;"","P列・R列に色付け","")</f>
        <v/>
      </c>
      <c r="AX234" s="453" t="str">
        <f>G233</f>
        <v/>
      </c>
    </row>
    <row r="235" spans="1:50" ht="32.1" customHeight="1" thickBot="1">
      <c r="A235" s="1275"/>
      <c r="B235" s="1212"/>
      <c r="C235" s="1212"/>
      <c r="D235" s="1212"/>
      <c r="E235" s="1212"/>
      <c r="F235" s="1212"/>
      <c r="G235" s="1215"/>
      <c r="H235" s="1215"/>
      <c r="I235" s="1215"/>
      <c r="J235" s="1215"/>
      <c r="K235" s="1215"/>
      <c r="L235" s="1218"/>
      <c r="M235" s="481" t="s">
        <v>114</v>
      </c>
      <c r="N235" s="79"/>
      <c r="O235" s="482" t="str">
        <f>IFERROR(VLOOKUP(K233,【参考】数式用!$A$5:$J$37,MATCH(N235,【参考】数式用!$B$4:$J$4,0)+1,0),"")</f>
        <v/>
      </c>
      <c r="P235" s="77"/>
      <c r="Q235" s="482" t="str">
        <f>IFERROR(VLOOKUP(K233,【参考】数式用!$A$5:$J$37,MATCH(P235,【参考】数式用!$B$4:$J$4,0)+1,0),"")</f>
        <v/>
      </c>
      <c r="R235" s="483" t="s">
        <v>15</v>
      </c>
      <c r="S235" s="484">
        <v>6</v>
      </c>
      <c r="T235" s="485" t="s">
        <v>10</v>
      </c>
      <c r="U235" s="59">
        <v>4</v>
      </c>
      <c r="V235" s="485" t="s">
        <v>38</v>
      </c>
      <c r="W235" s="484">
        <v>6</v>
      </c>
      <c r="X235" s="485" t="s">
        <v>10</v>
      </c>
      <c r="Y235" s="59">
        <v>5</v>
      </c>
      <c r="Z235" s="485" t="s">
        <v>13</v>
      </c>
      <c r="AA235" s="486" t="s">
        <v>20</v>
      </c>
      <c r="AB235" s="487">
        <f t="shared" si="661"/>
        <v>2</v>
      </c>
      <c r="AC235" s="485" t="s">
        <v>33</v>
      </c>
      <c r="AD235" s="488" t="str">
        <f t="shared" ref="AD235" si="698">IFERROR(ROUNDDOWN(ROUND(L233*Q235,0),0)*AB235,"")</f>
        <v/>
      </c>
      <c r="AE235" s="489" t="str">
        <f t="shared" si="504"/>
        <v/>
      </c>
      <c r="AF235" s="490">
        <f t="shared" si="554"/>
        <v>0</v>
      </c>
      <c r="AG235" s="369"/>
      <c r="AH235" s="370"/>
      <c r="AI235" s="371"/>
      <c r="AJ235" s="372"/>
      <c r="AK235" s="373"/>
      <c r="AL235" s="374"/>
      <c r="AM235" s="491" t="str">
        <f t="shared" ref="AM235" si="699">IF(AO233="","",IF(OR(N233="",AND(N235="ベア加算なし",P235="ベア加算",AG235=""),AND(OR(P233="処遇加算Ⅰ",P233="処遇加算Ⅱ"),AH233=""),AND(P233="処遇加算Ⅲ",AI233=""),AND(P233="処遇加算Ⅰ",AJ233=""),AND(OR(P234="特定加算Ⅰ",P234="特定加算Ⅱ"),AK234=""),AND(P234="特定加算Ⅰ",AL234="")),"！記入が必要な欄（緑色、水色、黄色のセル）に空欄があります。空欄を埋めてください。",""))</f>
        <v/>
      </c>
      <c r="AO235" s="492" t="str">
        <f>IF(K233&lt;&gt;"","P列・R列に色付け","")</f>
        <v/>
      </c>
      <c r="AP235" s="493"/>
      <c r="AQ235" s="493"/>
      <c r="AW235" s="494"/>
      <c r="AX235" s="453" t="str">
        <f>G233</f>
        <v/>
      </c>
    </row>
    <row r="236" spans="1:50" ht="32.1" customHeight="1">
      <c r="A236" s="1273">
        <v>75</v>
      </c>
      <c r="B236" s="1210" t="str">
        <f>IF(基本情報入力シート!C128="","",基本情報入力シート!C128)</f>
        <v/>
      </c>
      <c r="C236" s="1210"/>
      <c r="D236" s="1210"/>
      <c r="E236" s="1210"/>
      <c r="F236" s="1210"/>
      <c r="G236" s="1213" t="str">
        <f>IF(基本情報入力シート!M128="","",基本情報入力シート!M128)</f>
        <v/>
      </c>
      <c r="H236" s="1213" t="str">
        <f>IF(基本情報入力シート!R128="","",基本情報入力シート!R128)</f>
        <v/>
      </c>
      <c r="I236" s="1213" t="str">
        <f>IF(基本情報入力シート!W128="","",基本情報入力シート!W128)</f>
        <v/>
      </c>
      <c r="J236" s="1213" t="str">
        <f>IF(基本情報入力シート!X128="","",基本情報入力シート!X128)</f>
        <v/>
      </c>
      <c r="K236" s="1213" t="str">
        <f>IF(基本情報入力シート!Y128="","",基本情報入力シート!Y128)</f>
        <v/>
      </c>
      <c r="L236" s="1216" t="str">
        <f>IF(基本情報入力シート!AB128="","",基本情報入力シート!AB128)</f>
        <v/>
      </c>
      <c r="M236" s="457" t="s">
        <v>132</v>
      </c>
      <c r="N236" s="75"/>
      <c r="O236" s="458" t="str">
        <f>IFERROR(VLOOKUP(K236,【参考】数式用!$A$5:$J$37,MATCH(N236,【参考】数式用!$B$4:$J$4,0)+1,0),"")</f>
        <v/>
      </c>
      <c r="P236" s="75"/>
      <c r="Q236" s="458" t="str">
        <f>IFERROR(VLOOKUP(K236,【参考】数式用!$A$5:$J$37,MATCH(P236,【参考】数式用!$B$4:$J$4,0)+1,0),"")</f>
        <v/>
      </c>
      <c r="R236" s="459" t="s">
        <v>15</v>
      </c>
      <c r="S236" s="460">
        <v>6</v>
      </c>
      <c r="T236" s="126" t="s">
        <v>10</v>
      </c>
      <c r="U236" s="39">
        <v>4</v>
      </c>
      <c r="V236" s="126" t="s">
        <v>38</v>
      </c>
      <c r="W236" s="460">
        <v>6</v>
      </c>
      <c r="X236" s="126" t="s">
        <v>10</v>
      </c>
      <c r="Y236" s="39">
        <v>5</v>
      </c>
      <c r="Z236" s="126" t="s">
        <v>13</v>
      </c>
      <c r="AA236" s="461" t="s">
        <v>20</v>
      </c>
      <c r="AB236" s="462">
        <f t="shared" si="661"/>
        <v>2</v>
      </c>
      <c r="AC236" s="126" t="s">
        <v>33</v>
      </c>
      <c r="AD236" s="463" t="str">
        <f t="shared" ref="AD236" si="700">IFERROR(ROUNDDOWN(ROUND(L236*Q236,0),0)*AB236,"")</f>
        <v/>
      </c>
      <c r="AE236" s="464" t="str">
        <f t="shared" si="507"/>
        <v/>
      </c>
      <c r="AF236" s="465"/>
      <c r="AG236" s="375"/>
      <c r="AH236" s="383"/>
      <c r="AI236" s="380"/>
      <c r="AJ236" s="381"/>
      <c r="AK236" s="361"/>
      <c r="AL236" s="362"/>
      <c r="AM236" s="466" t="str">
        <f t="shared" ref="AM236" si="701">IF(AO236="","",IF(Q236&lt;O236,"！加算の要件上は問題ありませんが、令和６年３月と比較して４・５月に加算率が下がる計画になっています。",""))</f>
        <v/>
      </c>
      <c r="AO236" s="467" t="str">
        <f>IF(K236&lt;&gt;"","P列・R列に色付け","")</f>
        <v/>
      </c>
      <c r="AP236" s="468" t="str">
        <f>IFERROR(VLOOKUP(K236,【参考】数式用!$AH$2:$AI$34,2,FALSE),"")</f>
        <v/>
      </c>
      <c r="AQ236" s="470" t="str">
        <f>P236&amp;P237&amp;P238</f>
        <v/>
      </c>
      <c r="AR236" s="468" t="str">
        <f t="shared" ref="AR236" si="702">IF(AF238&lt;&gt;0,IF(AG238="○","入力済","未入力"),"")</f>
        <v/>
      </c>
      <c r="AS236" s="469" t="str">
        <f>IF(OR(P236="処遇加算Ⅰ",P236="処遇加算Ⅱ"),IF(OR(AH236="○",AH236="令和６年度中に満たす"),"入力済","未入力"),"")</f>
        <v/>
      </c>
      <c r="AT236" s="470" t="str">
        <f>IF(P236="処遇加算Ⅲ",IF(AI236="○","入力済","未入力"),"")</f>
        <v/>
      </c>
      <c r="AU236" s="468" t="str">
        <f>IF(P236="処遇加算Ⅰ",IF(OR(AJ236="○",AJ236="令和６年度中に満たす"),"入力済","未入力"),"")</f>
        <v/>
      </c>
      <c r="AV236" s="468" t="str">
        <f t="shared" ref="AV236" si="703">IF(OR(P237="特定加算Ⅰ",P237="特定加算Ⅱ"),1,"")</f>
        <v/>
      </c>
      <c r="AW236" s="453" t="str">
        <f>IF(P237="特定加算Ⅰ",IF(AL237="","未入力","入力済"),"")</f>
        <v/>
      </c>
      <c r="AX236" s="453" t="str">
        <f>G236</f>
        <v/>
      </c>
    </row>
    <row r="237" spans="1:50" ht="32.1" customHeight="1">
      <c r="A237" s="1274"/>
      <c r="B237" s="1211"/>
      <c r="C237" s="1211"/>
      <c r="D237" s="1211"/>
      <c r="E237" s="1211"/>
      <c r="F237" s="1211"/>
      <c r="G237" s="1214"/>
      <c r="H237" s="1214"/>
      <c r="I237" s="1214"/>
      <c r="J237" s="1214"/>
      <c r="K237" s="1214"/>
      <c r="L237" s="1217"/>
      <c r="M237" s="471" t="s">
        <v>121</v>
      </c>
      <c r="N237" s="76"/>
      <c r="O237" s="472" t="str">
        <f>IFERROR(VLOOKUP(K236,【参考】数式用!$A$5:$J$37,MATCH(N237,【参考】数式用!$B$4:$J$4,0)+1,0),"")</f>
        <v/>
      </c>
      <c r="P237" s="76"/>
      <c r="Q237" s="472" t="str">
        <f>IFERROR(VLOOKUP(K236,【参考】数式用!$A$5:$J$37,MATCH(P237,【参考】数式用!$B$4:$J$4,0)+1,0),"")</f>
        <v/>
      </c>
      <c r="R237" s="97" t="s">
        <v>15</v>
      </c>
      <c r="S237" s="473">
        <v>6</v>
      </c>
      <c r="T237" s="98" t="s">
        <v>10</v>
      </c>
      <c r="U237" s="58">
        <v>4</v>
      </c>
      <c r="V237" s="98" t="s">
        <v>38</v>
      </c>
      <c r="W237" s="473">
        <v>6</v>
      </c>
      <c r="X237" s="98" t="s">
        <v>10</v>
      </c>
      <c r="Y237" s="58">
        <v>5</v>
      </c>
      <c r="Z237" s="98" t="s">
        <v>13</v>
      </c>
      <c r="AA237" s="474" t="s">
        <v>20</v>
      </c>
      <c r="AB237" s="475">
        <f t="shared" si="661"/>
        <v>2</v>
      </c>
      <c r="AC237" s="98" t="s">
        <v>33</v>
      </c>
      <c r="AD237" s="476" t="str">
        <f t="shared" ref="AD237" si="704">IFERROR(ROUNDDOWN(ROUND(L236*Q237,0),0)*AB237,"")</f>
        <v/>
      </c>
      <c r="AE237" s="477" t="str">
        <f t="shared" si="512"/>
        <v/>
      </c>
      <c r="AF237" s="478"/>
      <c r="AG237" s="363"/>
      <c r="AH237" s="364"/>
      <c r="AI237" s="365"/>
      <c r="AJ237" s="366"/>
      <c r="AK237" s="367"/>
      <c r="AL237" s="368"/>
      <c r="AM237" s="479" t="str">
        <f t="shared" ref="AM237" si="705">IF(AO236="","",IF(OR(Y236=4,Y237=4,Y238=4),"！加算の要件上は問題ありませんが、算定期間の終わりが令和６年５月になっていません。区分変更の場合は、「基本情報入力シート」で同じ事業所を２行に分けて記入してください。",""))</f>
        <v/>
      </c>
      <c r="AN237" s="480"/>
      <c r="AO237" s="467" t="str">
        <f>IF(K236&lt;&gt;"","P列・R列に色付け","")</f>
        <v/>
      </c>
      <c r="AX237" s="453" t="str">
        <f>G236</f>
        <v/>
      </c>
    </row>
    <row r="238" spans="1:50" ht="32.1" customHeight="1" thickBot="1">
      <c r="A238" s="1275"/>
      <c r="B238" s="1212"/>
      <c r="C238" s="1212"/>
      <c r="D238" s="1212"/>
      <c r="E238" s="1212"/>
      <c r="F238" s="1212"/>
      <c r="G238" s="1215"/>
      <c r="H238" s="1215"/>
      <c r="I238" s="1215"/>
      <c r="J238" s="1215"/>
      <c r="K238" s="1215"/>
      <c r="L238" s="1218"/>
      <c r="M238" s="481" t="s">
        <v>114</v>
      </c>
      <c r="N238" s="79"/>
      <c r="O238" s="482" t="str">
        <f>IFERROR(VLOOKUP(K236,【参考】数式用!$A$5:$J$37,MATCH(N238,【参考】数式用!$B$4:$J$4,0)+1,0),"")</f>
        <v/>
      </c>
      <c r="P238" s="77"/>
      <c r="Q238" s="482" t="str">
        <f>IFERROR(VLOOKUP(K236,【参考】数式用!$A$5:$J$37,MATCH(P238,【参考】数式用!$B$4:$J$4,0)+1,0),"")</f>
        <v/>
      </c>
      <c r="R238" s="483" t="s">
        <v>15</v>
      </c>
      <c r="S238" s="484">
        <v>6</v>
      </c>
      <c r="T238" s="485" t="s">
        <v>10</v>
      </c>
      <c r="U238" s="59">
        <v>4</v>
      </c>
      <c r="V238" s="485" t="s">
        <v>38</v>
      </c>
      <c r="W238" s="484">
        <v>6</v>
      </c>
      <c r="X238" s="485" t="s">
        <v>10</v>
      </c>
      <c r="Y238" s="59">
        <v>5</v>
      </c>
      <c r="Z238" s="485" t="s">
        <v>13</v>
      </c>
      <c r="AA238" s="486" t="s">
        <v>20</v>
      </c>
      <c r="AB238" s="487">
        <f t="shared" si="661"/>
        <v>2</v>
      </c>
      <c r="AC238" s="485" t="s">
        <v>33</v>
      </c>
      <c r="AD238" s="488" t="str">
        <f t="shared" ref="AD238" si="706">IFERROR(ROUNDDOWN(ROUND(L236*Q238,0),0)*AB238,"")</f>
        <v/>
      </c>
      <c r="AE238" s="489" t="str">
        <f t="shared" si="515"/>
        <v/>
      </c>
      <c r="AF238" s="490">
        <f t="shared" si="554"/>
        <v>0</v>
      </c>
      <c r="AG238" s="369"/>
      <c r="AH238" s="370"/>
      <c r="AI238" s="371"/>
      <c r="AJ238" s="372"/>
      <c r="AK238" s="373"/>
      <c r="AL238" s="374"/>
      <c r="AM238" s="491" t="str">
        <f t="shared" ref="AM238" si="707">IF(AO236="","",IF(OR(N236="",AND(N238="ベア加算なし",P238="ベア加算",AG238=""),AND(OR(P236="処遇加算Ⅰ",P236="処遇加算Ⅱ"),AH236=""),AND(P236="処遇加算Ⅲ",AI236=""),AND(P236="処遇加算Ⅰ",AJ236=""),AND(OR(P237="特定加算Ⅰ",P237="特定加算Ⅱ"),AK237=""),AND(P237="特定加算Ⅰ",AL237="")),"！記入が必要な欄（緑色、水色、黄色のセル）に空欄があります。空欄を埋めてください。",""))</f>
        <v/>
      </c>
      <c r="AO238" s="492" t="str">
        <f>IF(K236&lt;&gt;"","P列・R列に色付け","")</f>
        <v/>
      </c>
      <c r="AP238" s="493"/>
      <c r="AQ238" s="493"/>
      <c r="AW238" s="494"/>
      <c r="AX238" s="453" t="str">
        <f>G236</f>
        <v/>
      </c>
    </row>
    <row r="239" spans="1:50" ht="32.1" customHeight="1">
      <c r="A239" s="1273">
        <v>76</v>
      </c>
      <c r="B239" s="1210" t="str">
        <f>IF(基本情報入力シート!C129="","",基本情報入力シート!C129)</f>
        <v/>
      </c>
      <c r="C239" s="1210"/>
      <c r="D239" s="1210"/>
      <c r="E239" s="1210"/>
      <c r="F239" s="1210"/>
      <c r="G239" s="1213" t="str">
        <f>IF(基本情報入力シート!M129="","",基本情報入力シート!M129)</f>
        <v/>
      </c>
      <c r="H239" s="1213" t="str">
        <f>IF(基本情報入力シート!R129="","",基本情報入力シート!R129)</f>
        <v/>
      </c>
      <c r="I239" s="1213" t="str">
        <f>IF(基本情報入力シート!W129="","",基本情報入力シート!W129)</f>
        <v/>
      </c>
      <c r="J239" s="1213" t="str">
        <f>IF(基本情報入力シート!X129="","",基本情報入力シート!X129)</f>
        <v/>
      </c>
      <c r="K239" s="1213" t="str">
        <f>IF(基本情報入力シート!Y129="","",基本情報入力シート!Y129)</f>
        <v/>
      </c>
      <c r="L239" s="1216" t="str">
        <f>IF(基本情報入力シート!AB129="","",基本情報入力シート!AB129)</f>
        <v/>
      </c>
      <c r="M239" s="457" t="s">
        <v>132</v>
      </c>
      <c r="N239" s="75"/>
      <c r="O239" s="458" t="str">
        <f>IFERROR(VLOOKUP(K239,【参考】数式用!$A$5:$J$37,MATCH(N239,【参考】数式用!$B$4:$J$4,0)+1,0),"")</f>
        <v/>
      </c>
      <c r="P239" s="75"/>
      <c r="Q239" s="458" t="str">
        <f>IFERROR(VLOOKUP(K239,【参考】数式用!$A$5:$J$37,MATCH(P239,【参考】数式用!$B$4:$J$4,0)+1,0),"")</f>
        <v/>
      </c>
      <c r="R239" s="459" t="s">
        <v>15</v>
      </c>
      <c r="S239" s="460">
        <v>6</v>
      </c>
      <c r="T239" s="126" t="s">
        <v>10</v>
      </c>
      <c r="U239" s="39">
        <v>4</v>
      </c>
      <c r="V239" s="126" t="s">
        <v>38</v>
      </c>
      <c r="W239" s="460">
        <v>6</v>
      </c>
      <c r="X239" s="126" t="s">
        <v>10</v>
      </c>
      <c r="Y239" s="39">
        <v>5</v>
      </c>
      <c r="Z239" s="126" t="s">
        <v>13</v>
      </c>
      <c r="AA239" s="461" t="s">
        <v>20</v>
      </c>
      <c r="AB239" s="462">
        <f t="shared" si="661"/>
        <v>2</v>
      </c>
      <c r="AC239" s="126" t="s">
        <v>33</v>
      </c>
      <c r="AD239" s="463" t="str">
        <f t="shared" ref="AD239" si="708">IFERROR(ROUNDDOWN(ROUND(L239*Q239,0),0)*AB239,"")</f>
        <v/>
      </c>
      <c r="AE239" s="464" t="str">
        <f t="shared" ref="AE239" si="709">IFERROR(ROUNDDOWN(ROUND(L239*(Q239-O239),0),0)*AB239,"")</f>
        <v/>
      </c>
      <c r="AF239" s="465"/>
      <c r="AG239" s="375"/>
      <c r="AH239" s="383"/>
      <c r="AI239" s="380"/>
      <c r="AJ239" s="381"/>
      <c r="AK239" s="361"/>
      <c r="AL239" s="362"/>
      <c r="AM239" s="466" t="str">
        <f t="shared" ref="AM239" si="710">IF(AO239="","",IF(Q239&lt;O239,"！加算の要件上は問題ありませんが、令和６年３月と比較して４・５月に加算率が下がる計画になっています。",""))</f>
        <v/>
      </c>
      <c r="AO239" s="467" t="str">
        <f>IF(K239&lt;&gt;"","P列・R列に色付け","")</f>
        <v/>
      </c>
      <c r="AP239" s="468" t="str">
        <f>IFERROR(VLOOKUP(K239,【参考】数式用!$AH$2:$AI$34,2,FALSE),"")</f>
        <v/>
      </c>
      <c r="AQ239" s="470" t="str">
        <f>P239&amp;P240&amp;P241</f>
        <v/>
      </c>
      <c r="AR239" s="468" t="str">
        <f t="shared" ref="AR239" si="711">IF(AF241&lt;&gt;0,IF(AG241="○","入力済","未入力"),"")</f>
        <v/>
      </c>
      <c r="AS239" s="469" t="str">
        <f>IF(OR(P239="処遇加算Ⅰ",P239="処遇加算Ⅱ"),IF(OR(AH239="○",AH239="令和６年度中に満たす"),"入力済","未入力"),"")</f>
        <v/>
      </c>
      <c r="AT239" s="470" t="str">
        <f>IF(P239="処遇加算Ⅲ",IF(AI239="○","入力済","未入力"),"")</f>
        <v/>
      </c>
      <c r="AU239" s="468" t="str">
        <f>IF(P239="処遇加算Ⅰ",IF(OR(AJ239="○",AJ239="令和６年度中に満たす"),"入力済","未入力"),"")</f>
        <v/>
      </c>
      <c r="AV239" s="468" t="str">
        <f t="shared" ref="AV239" si="712">IF(OR(P240="特定加算Ⅰ",P240="特定加算Ⅱ"),1,"")</f>
        <v/>
      </c>
      <c r="AW239" s="453" t="str">
        <f>IF(P240="特定加算Ⅰ",IF(AL240="","未入力","入力済"),"")</f>
        <v/>
      </c>
      <c r="AX239" s="453" t="str">
        <f>G239</f>
        <v/>
      </c>
    </row>
    <row r="240" spans="1:50" ht="32.1" customHeight="1">
      <c r="A240" s="1274"/>
      <c r="B240" s="1211"/>
      <c r="C240" s="1211"/>
      <c r="D240" s="1211"/>
      <c r="E240" s="1211"/>
      <c r="F240" s="1211"/>
      <c r="G240" s="1214"/>
      <c r="H240" s="1214"/>
      <c r="I240" s="1214"/>
      <c r="J240" s="1214"/>
      <c r="K240" s="1214"/>
      <c r="L240" s="1217"/>
      <c r="M240" s="471" t="s">
        <v>121</v>
      </c>
      <c r="N240" s="76"/>
      <c r="O240" s="472" t="str">
        <f>IFERROR(VLOOKUP(K239,【参考】数式用!$A$5:$J$37,MATCH(N240,【参考】数式用!$B$4:$J$4,0)+1,0),"")</f>
        <v/>
      </c>
      <c r="P240" s="76"/>
      <c r="Q240" s="472" t="str">
        <f>IFERROR(VLOOKUP(K239,【参考】数式用!$A$5:$J$37,MATCH(P240,【参考】数式用!$B$4:$J$4,0)+1,0),"")</f>
        <v/>
      </c>
      <c r="R240" s="97" t="s">
        <v>15</v>
      </c>
      <c r="S240" s="473">
        <v>6</v>
      </c>
      <c r="T240" s="98" t="s">
        <v>10</v>
      </c>
      <c r="U240" s="58">
        <v>4</v>
      </c>
      <c r="V240" s="98" t="s">
        <v>38</v>
      </c>
      <c r="W240" s="473">
        <v>6</v>
      </c>
      <c r="X240" s="98" t="s">
        <v>10</v>
      </c>
      <c r="Y240" s="58">
        <v>5</v>
      </c>
      <c r="Z240" s="98" t="s">
        <v>13</v>
      </c>
      <c r="AA240" s="474" t="s">
        <v>20</v>
      </c>
      <c r="AB240" s="475">
        <f t="shared" si="661"/>
        <v>2</v>
      </c>
      <c r="AC240" s="98" t="s">
        <v>33</v>
      </c>
      <c r="AD240" s="476" t="str">
        <f t="shared" ref="AD240" si="713">IFERROR(ROUNDDOWN(ROUND(L239*Q240,0),0)*AB240,"")</f>
        <v/>
      </c>
      <c r="AE240" s="477" t="str">
        <f t="shared" ref="AE240" si="714">IFERROR(ROUNDDOWN(ROUND(L239*(Q240-O240),0),0)*AB240,"")</f>
        <v/>
      </c>
      <c r="AF240" s="478"/>
      <c r="AG240" s="363"/>
      <c r="AH240" s="364"/>
      <c r="AI240" s="365"/>
      <c r="AJ240" s="366"/>
      <c r="AK240" s="367"/>
      <c r="AL240" s="368"/>
      <c r="AM240" s="479" t="str">
        <f t="shared" ref="AM240" si="715">IF(AO239="","",IF(OR(Y239=4,Y240=4,Y241=4),"！加算の要件上は問題ありませんが、算定期間の終わりが令和６年５月になっていません。区分変更の場合は、「基本情報入力シート」で同じ事業所を２行に分けて記入してください。",""))</f>
        <v/>
      </c>
      <c r="AN240" s="480"/>
      <c r="AO240" s="467" t="str">
        <f>IF(K239&lt;&gt;"","P列・R列に色付け","")</f>
        <v/>
      </c>
      <c r="AX240" s="453" t="str">
        <f>G239</f>
        <v/>
      </c>
    </row>
    <row r="241" spans="1:50" ht="32.1" customHeight="1" thickBot="1">
      <c r="A241" s="1275"/>
      <c r="B241" s="1212"/>
      <c r="C241" s="1212"/>
      <c r="D241" s="1212"/>
      <c r="E241" s="1212"/>
      <c r="F241" s="1212"/>
      <c r="G241" s="1215"/>
      <c r="H241" s="1215"/>
      <c r="I241" s="1215"/>
      <c r="J241" s="1215"/>
      <c r="K241" s="1215"/>
      <c r="L241" s="1218"/>
      <c r="M241" s="481" t="s">
        <v>114</v>
      </c>
      <c r="N241" s="79"/>
      <c r="O241" s="482" t="str">
        <f>IFERROR(VLOOKUP(K239,【参考】数式用!$A$5:$J$37,MATCH(N241,【参考】数式用!$B$4:$J$4,0)+1,0),"")</f>
        <v/>
      </c>
      <c r="P241" s="77"/>
      <c r="Q241" s="482" t="str">
        <f>IFERROR(VLOOKUP(K239,【参考】数式用!$A$5:$J$37,MATCH(P241,【参考】数式用!$B$4:$J$4,0)+1,0),"")</f>
        <v/>
      </c>
      <c r="R241" s="483" t="s">
        <v>15</v>
      </c>
      <c r="S241" s="484">
        <v>6</v>
      </c>
      <c r="T241" s="485" t="s">
        <v>10</v>
      </c>
      <c r="U241" s="59">
        <v>4</v>
      </c>
      <c r="V241" s="485" t="s">
        <v>38</v>
      </c>
      <c r="W241" s="484">
        <v>6</v>
      </c>
      <c r="X241" s="485" t="s">
        <v>10</v>
      </c>
      <c r="Y241" s="59">
        <v>5</v>
      </c>
      <c r="Z241" s="485" t="s">
        <v>13</v>
      </c>
      <c r="AA241" s="486" t="s">
        <v>20</v>
      </c>
      <c r="AB241" s="487">
        <f t="shared" si="661"/>
        <v>2</v>
      </c>
      <c r="AC241" s="485" t="s">
        <v>33</v>
      </c>
      <c r="AD241" s="488" t="str">
        <f t="shared" ref="AD241" si="716">IFERROR(ROUNDDOWN(ROUND(L239*Q241,0),0)*AB241,"")</f>
        <v/>
      </c>
      <c r="AE241" s="489" t="str">
        <f t="shared" ref="AE241" si="717">IFERROR(ROUNDDOWN(ROUND(L239*(Q241-O241),0),0)*AB241,"")</f>
        <v/>
      </c>
      <c r="AF241" s="490">
        <f t="shared" si="554"/>
        <v>0</v>
      </c>
      <c r="AG241" s="369"/>
      <c r="AH241" s="370"/>
      <c r="AI241" s="371"/>
      <c r="AJ241" s="372"/>
      <c r="AK241" s="373"/>
      <c r="AL241" s="374"/>
      <c r="AM241" s="491" t="str">
        <f t="shared" ref="AM241" si="718">IF(AO239="","",IF(OR(N239="",AND(N241="ベア加算なし",P241="ベア加算",AG241=""),AND(OR(P239="処遇加算Ⅰ",P239="処遇加算Ⅱ"),AH239=""),AND(P239="処遇加算Ⅲ",AI239=""),AND(P239="処遇加算Ⅰ",AJ239=""),AND(OR(P240="特定加算Ⅰ",P240="特定加算Ⅱ"),AK240=""),AND(P240="特定加算Ⅰ",AL240="")),"！記入が必要な欄（緑色、水色、黄色のセル）に空欄があります。空欄を埋めてください。",""))</f>
        <v/>
      </c>
      <c r="AO241" s="492" t="str">
        <f>IF(K239&lt;&gt;"","P列・R列に色付け","")</f>
        <v/>
      </c>
      <c r="AP241" s="493"/>
      <c r="AQ241" s="493"/>
      <c r="AW241" s="494"/>
      <c r="AX241" s="453" t="str">
        <f>G239</f>
        <v/>
      </c>
    </row>
    <row r="242" spans="1:50" ht="32.1" customHeight="1">
      <c r="A242" s="1273">
        <v>77</v>
      </c>
      <c r="B242" s="1210" t="str">
        <f>IF(基本情報入力シート!C130="","",基本情報入力シート!C130)</f>
        <v/>
      </c>
      <c r="C242" s="1210"/>
      <c r="D242" s="1210"/>
      <c r="E242" s="1210"/>
      <c r="F242" s="1210"/>
      <c r="G242" s="1213" t="str">
        <f>IF(基本情報入力シート!M130="","",基本情報入力シート!M130)</f>
        <v/>
      </c>
      <c r="H242" s="1213" t="str">
        <f>IF(基本情報入力シート!R130="","",基本情報入力シート!R130)</f>
        <v/>
      </c>
      <c r="I242" s="1213" t="str">
        <f>IF(基本情報入力シート!W130="","",基本情報入力シート!W130)</f>
        <v/>
      </c>
      <c r="J242" s="1213" t="str">
        <f>IF(基本情報入力シート!X130="","",基本情報入力シート!X130)</f>
        <v/>
      </c>
      <c r="K242" s="1213" t="str">
        <f>IF(基本情報入力シート!Y130="","",基本情報入力シート!Y130)</f>
        <v/>
      </c>
      <c r="L242" s="1216" t="str">
        <f>IF(基本情報入力シート!AB130="","",基本情報入力シート!AB130)</f>
        <v/>
      </c>
      <c r="M242" s="457" t="s">
        <v>132</v>
      </c>
      <c r="N242" s="75"/>
      <c r="O242" s="458" t="str">
        <f>IFERROR(VLOOKUP(K242,【参考】数式用!$A$5:$J$37,MATCH(N242,【参考】数式用!$B$4:$J$4,0)+1,0),"")</f>
        <v/>
      </c>
      <c r="P242" s="75"/>
      <c r="Q242" s="458" t="str">
        <f>IFERROR(VLOOKUP(K242,【参考】数式用!$A$5:$J$37,MATCH(P242,【参考】数式用!$B$4:$J$4,0)+1,0),"")</f>
        <v/>
      </c>
      <c r="R242" s="459" t="s">
        <v>15</v>
      </c>
      <c r="S242" s="460">
        <v>6</v>
      </c>
      <c r="T242" s="126" t="s">
        <v>10</v>
      </c>
      <c r="U242" s="39">
        <v>4</v>
      </c>
      <c r="V242" s="126" t="s">
        <v>38</v>
      </c>
      <c r="W242" s="460">
        <v>6</v>
      </c>
      <c r="X242" s="126" t="s">
        <v>10</v>
      </c>
      <c r="Y242" s="39">
        <v>5</v>
      </c>
      <c r="Z242" s="126" t="s">
        <v>13</v>
      </c>
      <c r="AA242" s="461" t="s">
        <v>20</v>
      </c>
      <c r="AB242" s="462">
        <f t="shared" si="661"/>
        <v>2</v>
      </c>
      <c r="AC242" s="126" t="s">
        <v>33</v>
      </c>
      <c r="AD242" s="463" t="str">
        <f t="shared" ref="AD242" si="719">IFERROR(ROUNDDOWN(ROUND(L242*Q242,0),0)*AB242,"")</f>
        <v/>
      </c>
      <c r="AE242" s="464" t="str">
        <f t="shared" ref="AE242:AE305" si="720">IFERROR(ROUNDDOWN(ROUND(L242*(Q242-O242),0),0)*AB242,"")</f>
        <v/>
      </c>
      <c r="AF242" s="465"/>
      <c r="AG242" s="375"/>
      <c r="AH242" s="383"/>
      <c r="AI242" s="380"/>
      <c r="AJ242" s="381"/>
      <c r="AK242" s="361"/>
      <c r="AL242" s="362"/>
      <c r="AM242" s="466" t="str">
        <f t="shared" ref="AM242" si="721">IF(AO242="","",IF(Q242&lt;O242,"！加算の要件上は問題ありませんが、令和６年３月と比較して４・５月に加算率が下がる計画になっています。",""))</f>
        <v/>
      </c>
      <c r="AO242" s="467" t="str">
        <f>IF(K242&lt;&gt;"","P列・R列に色付け","")</f>
        <v/>
      </c>
      <c r="AP242" s="468" t="str">
        <f>IFERROR(VLOOKUP(K242,【参考】数式用!$AH$2:$AI$34,2,FALSE),"")</f>
        <v/>
      </c>
      <c r="AQ242" s="470" t="str">
        <f>P242&amp;P243&amp;P244</f>
        <v/>
      </c>
      <c r="AR242" s="468" t="str">
        <f t="shared" ref="AR242" si="722">IF(AF244&lt;&gt;0,IF(AG244="○","入力済","未入力"),"")</f>
        <v/>
      </c>
      <c r="AS242" s="469" t="str">
        <f>IF(OR(P242="処遇加算Ⅰ",P242="処遇加算Ⅱ"),IF(OR(AH242="○",AH242="令和６年度中に満たす"),"入力済","未入力"),"")</f>
        <v/>
      </c>
      <c r="AT242" s="470" t="str">
        <f>IF(P242="処遇加算Ⅲ",IF(AI242="○","入力済","未入力"),"")</f>
        <v/>
      </c>
      <c r="AU242" s="468" t="str">
        <f>IF(P242="処遇加算Ⅰ",IF(OR(AJ242="○",AJ242="令和６年度中に満たす"),"入力済","未入力"),"")</f>
        <v/>
      </c>
      <c r="AV242" s="468" t="str">
        <f t="shared" ref="AV242" si="723">IF(OR(P243="特定加算Ⅰ",P243="特定加算Ⅱ"),1,"")</f>
        <v/>
      </c>
      <c r="AW242" s="453" t="str">
        <f>IF(P243="特定加算Ⅰ",IF(AL243="","未入力","入力済"),"")</f>
        <v/>
      </c>
      <c r="AX242" s="453" t="str">
        <f>G242</f>
        <v/>
      </c>
    </row>
    <row r="243" spans="1:50" ht="32.1" customHeight="1">
      <c r="A243" s="1274"/>
      <c r="B243" s="1211"/>
      <c r="C243" s="1211"/>
      <c r="D243" s="1211"/>
      <c r="E243" s="1211"/>
      <c r="F243" s="1211"/>
      <c r="G243" s="1214"/>
      <c r="H243" s="1214"/>
      <c r="I243" s="1214"/>
      <c r="J243" s="1214"/>
      <c r="K243" s="1214"/>
      <c r="L243" s="1217"/>
      <c r="M243" s="471" t="s">
        <v>121</v>
      </c>
      <c r="N243" s="76"/>
      <c r="O243" s="472" t="str">
        <f>IFERROR(VLOOKUP(K242,【参考】数式用!$A$5:$J$37,MATCH(N243,【参考】数式用!$B$4:$J$4,0)+1,0),"")</f>
        <v/>
      </c>
      <c r="P243" s="76"/>
      <c r="Q243" s="472" t="str">
        <f>IFERROR(VLOOKUP(K242,【参考】数式用!$A$5:$J$37,MATCH(P243,【参考】数式用!$B$4:$J$4,0)+1,0),"")</f>
        <v/>
      </c>
      <c r="R243" s="97" t="s">
        <v>15</v>
      </c>
      <c r="S243" s="473">
        <v>6</v>
      </c>
      <c r="T243" s="98" t="s">
        <v>10</v>
      </c>
      <c r="U243" s="58">
        <v>4</v>
      </c>
      <c r="V243" s="98" t="s">
        <v>38</v>
      </c>
      <c r="W243" s="473">
        <v>6</v>
      </c>
      <c r="X243" s="98" t="s">
        <v>10</v>
      </c>
      <c r="Y243" s="58">
        <v>5</v>
      </c>
      <c r="Z243" s="98" t="s">
        <v>13</v>
      </c>
      <c r="AA243" s="474" t="s">
        <v>20</v>
      </c>
      <c r="AB243" s="475">
        <f t="shared" si="661"/>
        <v>2</v>
      </c>
      <c r="AC243" s="98" t="s">
        <v>33</v>
      </c>
      <c r="AD243" s="476" t="str">
        <f t="shared" ref="AD243" si="724">IFERROR(ROUNDDOWN(ROUND(L242*Q243,0),0)*AB243,"")</f>
        <v/>
      </c>
      <c r="AE243" s="477" t="str">
        <f t="shared" ref="AE243:AE306" si="725">IFERROR(ROUNDDOWN(ROUND(L242*(Q243-O243),0),0)*AB243,"")</f>
        <v/>
      </c>
      <c r="AF243" s="478"/>
      <c r="AG243" s="363"/>
      <c r="AH243" s="364"/>
      <c r="AI243" s="365"/>
      <c r="AJ243" s="366"/>
      <c r="AK243" s="367"/>
      <c r="AL243" s="368"/>
      <c r="AM243" s="479" t="str">
        <f t="shared" ref="AM243" si="726">IF(AO242="","",IF(OR(Y242=4,Y243=4,Y244=4),"！加算の要件上は問題ありませんが、算定期間の終わりが令和６年５月になっていません。区分変更の場合は、「基本情報入力シート」で同じ事業所を２行に分けて記入してください。",""))</f>
        <v/>
      </c>
      <c r="AN243" s="480"/>
      <c r="AO243" s="467" t="str">
        <f>IF(K242&lt;&gt;"","P列・R列に色付け","")</f>
        <v/>
      </c>
      <c r="AX243" s="453" t="str">
        <f>G242</f>
        <v/>
      </c>
    </row>
    <row r="244" spans="1:50" ht="32.1" customHeight="1" thickBot="1">
      <c r="A244" s="1275"/>
      <c r="B244" s="1212"/>
      <c r="C244" s="1212"/>
      <c r="D244" s="1212"/>
      <c r="E244" s="1212"/>
      <c r="F244" s="1212"/>
      <c r="G244" s="1215"/>
      <c r="H244" s="1215"/>
      <c r="I244" s="1215"/>
      <c r="J244" s="1215"/>
      <c r="K244" s="1215"/>
      <c r="L244" s="1218"/>
      <c r="M244" s="481" t="s">
        <v>114</v>
      </c>
      <c r="N244" s="79"/>
      <c r="O244" s="482" t="str">
        <f>IFERROR(VLOOKUP(K242,【参考】数式用!$A$5:$J$37,MATCH(N244,【参考】数式用!$B$4:$J$4,0)+1,0),"")</f>
        <v/>
      </c>
      <c r="P244" s="77"/>
      <c r="Q244" s="482" t="str">
        <f>IFERROR(VLOOKUP(K242,【参考】数式用!$A$5:$J$37,MATCH(P244,【参考】数式用!$B$4:$J$4,0)+1,0),"")</f>
        <v/>
      </c>
      <c r="R244" s="483" t="s">
        <v>15</v>
      </c>
      <c r="S244" s="484">
        <v>6</v>
      </c>
      <c r="T244" s="485" t="s">
        <v>10</v>
      </c>
      <c r="U244" s="59">
        <v>4</v>
      </c>
      <c r="V244" s="485" t="s">
        <v>38</v>
      </c>
      <c r="W244" s="484">
        <v>6</v>
      </c>
      <c r="X244" s="485" t="s">
        <v>10</v>
      </c>
      <c r="Y244" s="59">
        <v>5</v>
      </c>
      <c r="Z244" s="485" t="s">
        <v>13</v>
      </c>
      <c r="AA244" s="486" t="s">
        <v>20</v>
      </c>
      <c r="AB244" s="487">
        <f t="shared" si="661"/>
        <v>2</v>
      </c>
      <c r="AC244" s="485" t="s">
        <v>33</v>
      </c>
      <c r="AD244" s="488" t="str">
        <f t="shared" ref="AD244" si="727">IFERROR(ROUNDDOWN(ROUND(L242*Q244,0),0)*AB244,"")</f>
        <v/>
      </c>
      <c r="AE244" s="489" t="str">
        <f t="shared" ref="AE244:AE307" si="728">IFERROR(ROUNDDOWN(ROUND(L242*(Q244-O244),0),0)*AB244,"")</f>
        <v/>
      </c>
      <c r="AF244" s="490">
        <f t="shared" si="554"/>
        <v>0</v>
      </c>
      <c r="AG244" s="369"/>
      <c r="AH244" s="370"/>
      <c r="AI244" s="371"/>
      <c r="AJ244" s="372"/>
      <c r="AK244" s="373"/>
      <c r="AL244" s="374"/>
      <c r="AM244" s="491" t="str">
        <f t="shared" ref="AM244" si="729">IF(AO242="","",IF(OR(N242="",AND(N244="ベア加算なし",P244="ベア加算",AG244=""),AND(OR(P242="処遇加算Ⅰ",P242="処遇加算Ⅱ"),AH242=""),AND(P242="処遇加算Ⅲ",AI242=""),AND(P242="処遇加算Ⅰ",AJ242=""),AND(OR(P243="特定加算Ⅰ",P243="特定加算Ⅱ"),AK243=""),AND(P243="特定加算Ⅰ",AL243="")),"！記入が必要な欄（緑色、水色、黄色のセル）に空欄があります。空欄を埋めてください。",""))</f>
        <v/>
      </c>
      <c r="AO244" s="492" t="str">
        <f>IF(K242&lt;&gt;"","P列・R列に色付け","")</f>
        <v/>
      </c>
      <c r="AP244" s="493"/>
      <c r="AQ244" s="493"/>
      <c r="AW244" s="494"/>
      <c r="AX244" s="453" t="str">
        <f>G242</f>
        <v/>
      </c>
    </row>
    <row r="245" spans="1:50" ht="32.1" customHeight="1">
      <c r="A245" s="1273">
        <v>78</v>
      </c>
      <c r="B245" s="1210" t="str">
        <f>IF(基本情報入力シート!C131="","",基本情報入力シート!C131)</f>
        <v/>
      </c>
      <c r="C245" s="1210"/>
      <c r="D245" s="1210"/>
      <c r="E245" s="1210"/>
      <c r="F245" s="1210"/>
      <c r="G245" s="1213" t="str">
        <f>IF(基本情報入力シート!M131="","",基本情報入力シート!M131)</f>
        <v/>
      </c>
      <c r="H245" s="1213" t="str">
        <f>IF(基本情報入力シート!R131="","",基本情報入力シート!R131)</f>
        <v/>
      </c>
      <c r="I245" s="1213" t="str">
        <f>IF(基本情報入力シート!W131="","",基本情報入力シート!W131)</f>
        <v/>
      </c>
      <c r="J245" s="1213" t="str">
        <f>IF(基本情報入力シート!X131="","",基本情報入力シート!X131)</f>
        <v/>
      </c>
      <c r="K245" s="1213" t="str">
        <f>IF(基本情報入力シート!Y131="","",基本情報入力シート!Y131)</f>
        <v/>
      </c>
      <c r="L245" s="1216" t="str">
        <f>IF(基本情報入力シート!AB131="","",基本情報入力シート!AB131)</f>
        <v/>
      </c>
      <c r="M245" s="457" t="s">
        <v>132</v>
      </c>
      <c r="N245" s="75"/>
      <c r="O245" s="458" t="str">
        <f>IFERROR(VLOOKUP(K245,【参考】数式用!$A$5:$J$37,MATCH(N245,【参考】数式用!$B$4:$J$4,0)+1,0),"")</f>
        <v/>
      </c>
      <c r="P245" s="75"/>
      <c r="Q245" s="458" t="str">
        <f>IFERROR(VLOOKUP(K245,【参考】数式用!$A$5:$J$37,MATCH(P245,【参考】数式用!$B$4:$J$4,0)+1,0),"")</f>
        <v/>
      </c>
      <c r="R245" s="459" t="s">
        <v>15</v>
      </c>
      <c r="S245" s="460">
        <v>6</v>
      </c>
      <c r="T245" s="126" t="s">
        <v>10</v>
      </c>
      <c r="U245" s="39">
        <v>4</v>
      </c>
      <c r="V245" s="126" t="s">
        <v>38</v>
      </c>
      <c r="W245" s="460">
        <v>6</v>
      </c>
      <c r="X245" s="126" t="s">
        <v>10</v>
      </c>
      <c r="Y245" s="39">
        <v>5</v>
      </c>
      <c r="Z245" s="126" t="s">
        <v>13</v>
      </c>
      <c r="AA245" s="461" t="s">
        <v>20</v>
      </c>
      <c r="AB245" s="462">
        <f t="shared" si="661"/>
        <v>2</v>
      </c>
      <c r="AC245" s="126" t="s">
        <v>33</v>
      </c>
      <c r="AD245" s="463" t="str">
        <f t="shared" ref="AD245" si="730">IFERROR(ROUNDDOWN(ROUND(L245*Q245,0),0)*AB245,"")</f>
        <v/>
      </c>
      <c r="AE245" s="464" t="str">
        <f t="shared" ref="AE245:AE299" si="731">IFERROR(ROUNDDOWN(ROUND(L245*(Q245-O245),0),0)*AB245,"")</f>
        <v/>
      </c>
      <c r="AF245" s="465"/>
      <c r="AG245" s="375"/>
      <c r="AH245" s="383"/>
      <c r="AI245" s="380"/>
      <c r="AJ245" s="381"/>
      <c r="AK245" s="361"/>
      <c r="AL245" s="362"/>
      <c r="AM245" s="466" t="str">
        <f t="shared" ref="AM245" si="732">IF(AO245="","",IF(Q245&lt;O245,"！加算の要件上は問題ありませんが、令和６年３月と比較して４・５月に加算率が下がる計画になっています。",""))</f>
        <v/>
      </c>
      <c r="AO245" s="467" t="str">
        <f>IF(K245&lt;&gt;"","P列・R列に色付け","")</f>
        <v/>
      </c>
      <c r="AP245" s="468" t="str">
        <f>IFERROR(VLOOKUP(K245,【参考】数式用!$AH$2:$AI$34,2,FALSE),"")</f>
        <v/>
      </c>
      <c r="AQ245" s="470" t="str">
        <f>P245&amp;P246&amp;P247</f>
        <v/>
      </c>
      <c r="AR245" s="468" t="str">
        <f t="shared" ref="AR245" si="733">IF(AF247&lt;&gt;0,IF(AG247="○","入力済","未入力"),"")</f>
        <v/>
      </c>
      <c r="AS245" s="469" t="str">
        <f>IF(OR(P245="処遇加算Ⅰ",P245="処遇加算Ⅱ"),IF(OR(AH245="○",AH245="令和６年度中に満たす"),"入力済","未入力"),"")</f>
        <v/>
      </c>
      <c r="AT245" s="470" t="str">
        <f>IF(P245="処遇加算Ⅲ",IF(AI245="○","入力済","未入力"),"")</f>
        <v/>
      </c>
      <c r="AU245" s="468" t="str">
        <f>IF(P245="処遇加算Ⅰ",IF(OR(AJ245="○",AJ245="令和６年度中に満たす"),"入力済","未入力"),"")</f>
        <v/>
      </c>
      <c r="AV245" s="468" t="str">
        <f t="shared" ref="AV245" si="734">IF(OR(P246="特定加算Ⅰ",P246="特定加算Ⅱ"),1,"")</f>
        <v/>
      </c>
      <c r="AW245" s="453" t="str">
        <f>IF(P246="特定加算Ⅰ",IF(AL246="","未入力","入力済"),"")</f>
        <v/>
      </c>
      <c r="AX245" s="453" t="str">
        <f>G245</f>
        <v/>
      </c>
    </row>
    <row r="246" spans="1:50" ht="32.1" customHeight="1">
      <c r="A246" s="1274"/>
      <c r="B246" s="1211"/>
      <c r="C246" s="1211"/>
      <c r="D246" s="1211"/>
      <c r="E246" s="1211"/>
      <c r="F246" s="1211"/>
      <c r="G246" s="1214"/>
      <c r="H246" s="1214"/>
      <c r="I246" s="1214"/>
      <c r="J246" s="1214"/>
      <c r="K246" s="1214"/>
      <c r="L246" s="1217"/>
      <c r="M246" s="471" t="s">
        <v>121</v>
      </c>
      <c r="N246" s="76"/>
      <c r="O246" s="472" t="str">
        <f>IFERROR(VLOOKUP(K245,【参考】数式用!$A$5:$J$37,MATCH(N246,【参考】数式用!$B$4:$J$4,0)+1,0),"")</f>
        <v/>
      </c>
      <c r="P246" s="76"/>
      <c r="Q246" s="472" t="str">
        <f>IFERROR(VLOOKUP(K245,【参考】数式用!$A$5:$J$37,MATCH(P246,【参考】数式用!$B$4:$J$4,0)+1,0),"")</f>
        <v/>
      </c>
      <c r="R246" s="97" t="s">
        <v>15</v>
      </c>
      <c r="S246" s="473">
        <v>6</v>
      </c>
      <c r="T246" s="98" t="s">
        <v>10</v>
      </c>
      <c r="U246" s="58">
        <v>4</v>
      </c>
      <c r="V246" s="98" t="s">
        <v>38</v>
      </c>
      <c r="W246" s="473">
        <v>6</v>
      </c>
      <c r="X246" s="98" t="s">
        <v>10</v>
      </c>
      <c r="Y246" s="58">
        <v>5</v>
      </c>
      <c r="Z246" s="98" t="s">
        <v>13</v>
      </c>
      <c r="AA246" s="474" t="s">
        <v>20</v>
      </c>
      <c r="AB246" s="475">
        <f t="shared" si="661"/>
        <v>2</v>
      </c>
      <c r="AC246" s="98" t="s">
        <v>33</v>
      </c>
      <c r="AD246" s="476" t="str">
        <f t="shared" ref="AD246" si="735">IFERROR(ROUNDDOWN(ROUND(L245*Q246,0),0)*AB246,"")</f>
        <v/>
      </c>
      <c r="AE246" s="477" t="str">
        <f t="shared" ref="AE246:AE300" si="736">IFERROR(ROUNDDOWN(ROUND(L245*(Q246-O246),0),0)*AB246,"")</f>
        <v/>
      </c>
      <c r="AF246" s="478"/>
      <c r="AG246" s="363"/>
      <c r="AH246" s="364"/>
      <c r="AI246" s="365"/>
      <c r="AJ246" s="366"/>
      <c r="AK246" s="367"/>
      <c r="AL246" s="368"/>
      <c r="AM246" s="479" t="str">
        <f t="shared" ref="AM246" si="737">IF(AO245="","",IF(OR(Y245=4,Y246=4,Y247=4),"！加算の要件上は問題ありませんが、算定期間の終わりが令和６年５月になっていません。区分変更の場合は、「基本情報入力シート」で同じ事業所を２行に分けて記入してください。",""))</f>
        <v/>
      </c>
      <c r="AN246" s="480"/>
      <c r="AO246" s="467" t="str">
        <f>IF(K245&lt;&gt;"","P列・R列に色付け","")</f>
        <v/>
      </c>
      <c r="AX246" s="453" t="str">
        <f>G245</f>
        <v/>
      </c>
    </row>
    <row r="247" spans="1:50" ht="32.1" customHeight="1" thickBot="1">
      <c r="A247" s="1275"/>
      <c r="B247" s="1212"/>
      <c r="C247" s="1212"/>
      <c r="D247" s="1212"/>
      <c r="E247" s="1212"/>
      <c r="F247" s="1212"/>
      <c r="G247" s="1215"/>
      <c r="H247" s="1215"/>
      <c r="I247" s="1215"/>
      <c r="J247" s="1215"/>
      <c r="K247" s="1215"/>
      <c r="L247" s="1218"/>
      <c r="M247" s="481" t="s">
        <v>114</v>
      </c>
      <c r="N247" s="79"/>
      <c r="O247" s="482" t="str">
        <f>IFERROR(VLOOKUP(K245,【参考】数式用!$A$5:$J$37,MATCH(N247,【参考】数式用!$B$4:$J$4,0)+1,0),"")</f>
        <v/>
      </c>
      <c r="P247" s="77"/>
      <c r="Q247" s="482" t="str">
        <f>IFERROR(VLOOKUP(K245,【参考】数式用!$A$5:$J$37,MATCH(P247,【参考】数式用!$B$4:$J$4,0)+1,0),"")</f>
        <v/>
      </c>
      <c r="R247" s="483" t="s">
        <v>15</v>
      </c>
      <c r="S247" s="484">
        <v>6</v>
      </c>
      <c r="T247" s="485" t="s">
        <v>10</v>
      </c>
      <c r="U247" s="59">
        <v>4</v>
      </c>
      <c r="V247" s="485" t="s">
        <v>38</v>
      </c>
      <c r="W247" s="484">
        <v>6</v>
      </c>
      <c r="X247" s="485" t="s">
        <v>10</v>
      </c>
      <c r="Y247" s="59">
        <v>5</v>
      </c>
      <c r="Z247" s="485" t="s">
        <v>13</v>
      </c>
      <c r="AA247" s="486" t="s">
        <v>20</v>
      </c>
      <c r="AB247" s="487">
        <f t="shared" si="661"/>
        <v>2</v>
      </c>
      <c r="AC247" s="485" t="s">
        <v>33</v>
      </c>
      <c r="AD247" s="488" t="str">
        <f t="shared" ref="AD247" si="738">IFERROR(ROUNDDOWN(ROUND(L245*Q247,0),0)*AB247,"")</f>
        <v/>
      </c>
      <c r="AE247" s="489" t="str">
        <f t="shared" ref="AE247:AE301" si="739">IFERROR(ROUNDDOWN(ROUND(L245*(Q247-O247),0),0)*AB247,"")</f>
        <v/>
      </c>
      <c r="AF247" s="490">
        <f t="shared" si="554"/>
        <v>0</v>
      </c>
      <c r="AG247" s="369"/>
      <c r="AH247" s="370"/>
      <c r="AI247" s="371"/>
      <c r="AJ247" s="372"/>
      <c r="AK247" s="373"/>
      <c r="AL247" s="374"/>
      <c r="AM247" s="491" t="str">
        <f t="shared" ref="AM247" si="740">IF(AO245="","",IF(OR(N245="",AND(N247="ベア加算なし",P247="ベア加算",AG247=""),AND(OR(P245="処遇加算Ⅰ",P245="処遇加算Ⅱ"),AH245=""),AND(P245="処遇加算Ⅲ",AI245=""),AND(P245="処遇加算Ⅰ",AJ245=""),AND(OR(P246="特定加算Ⅰ",P246="特定加算Ⅱ"),AK246=""),AND(P246="特定加算Ⅰ",AL246="")),"！記入が必要な欄（緑色、水色、黄色のセル）に空欄があります。空欄を埋めてください。",""))</f>
        <v/>
      </c>
      <c r="AO247" s="492" t="str">
        <f>IF(K245&lt;&gt;"","P列・R列に色付け","")</f>
        <v/>
      </c>
      <c r="AP247" s="493"/>
      <c r="AQ247" s="493"/>
      <c r="AW247" s="494"/>
      <c r="AX247" s="453" t="str">
        <f>G245</f>
        <v/>
      </c>
    </row>
    <row r="248" spans="1:50" ht="32.1" customHeight="1">
      <c r="A248" s="1273">
        <v>79</v>
      </c>
      <c r="B248" s="1210" t="str">
        <f>IF(基本情報入力シート!C132="","",基本情報入力シート!C132)</f>
        <v/>
      </c>
      <c r="C248" s="1210"/>
      <c r="D248" s="1210"/>
      <c r="E248" s="1210"/>
      <c r="F248" s="1210"/>
      <c r="G248" s="1213" t="str">
        <f>IF(基本情報入力シート!M132="","",基本情報入力シート!M132)</f>
        <v/>
      </c>
      <c r="H248" s="1213" t="str">
        <f>IF(基本情報入力シート!R132="","",基本情報入力シート!R132)</f>
        <v/>
      </c>
      <c r="I248" s="1213" t="str">
        <f>IF(基本情報入力シート!W132="","",基本情報入力シート!W132)</f>
        <v/>
      </c>
      <c r="J248" s="1213" t="str">
        <f>IF(基本情報入力シート!X132="","",基本情報入力シート!X132)</f>
        <v/>
      </c>
      <c r="K248" s="1213" t="str">
        <f>IF(基本情報入力シート!Y132="","",基本情報入力シート!Y132)</f>
        <v/>
      </c>
      <c r="L248" s="1216" t="str">
        <f>IF(基本情報入力シート!AB132="","",基本情報入力シート!AB132)</f>
        <v/>
      </c>
      <c r="M248" s="457" t="s">
        <v>132</v>
      </c>
      <c r="N248" s="75"/>
      <c r="O248" s="458" t="str">
        <f>IFERROR(VLOOKUP(K248,【参考】数式用!$A$5:$J$37,MATCH(N248,【参考】数式用!$B$4:$J$4,0)+1,0),"")</f>
        <v/>
      </c>
      <c r="P248" s="75"/>
      <c r="Q248" s="458" t="str">
        <f>IFERROR(VLOOKUP(K248,【参考】数式用!$A$5:$J$37,MATCH(P248,【参考】数式用!$B$4:$J$4,0)+1,0),"")</f>
        <v/>
      </c>
      <c r="R248" s="459" t="s">
        <v>15</v>
      </c>
      <c r="S248" s="460">
        <v>6</v>
      </c>
      <c r="T248" s="126" t="s">
        <v>10</v>
      </c>
      <c r="U248" s="39">
        <v>4</v>
      </c>
      <c r="V248" s="126" t="s">
        <v>38</v>
      </c>
      <c r="W248" s="460">
        <v>6</v>
      </c>
      <c r="X248" s="126" t="s">
        <v>10</v>
      </c>
      <c r="Y248" s="39">
        <v>5</v>
      </c>
      <c r="Z248" s="126" t="s">
        <v>13</v>
      </c>
      <c r="AA248" s="461" t="s">
        <v>20</v>
      </c>
      <c r="AB248" s="462">
        <f t="shared" si="661"/>
        <v>2</v>
      </c>
      <c r="AC248" s="126" t="s">
        <v>33</v>
      </c>
      <c r="AD248" s="463" t="str">
        <f t="shared" ref="AD248" si="741">IFERROR(ROUNDDOWN(ROUND(L248*Q248,0),0)*AB248,"")</f>
        <v/>
      </c>
      <c r="AE248" s="464" t="str">
        <f t="shared" ref="AE248" si="742">IFERROR(ROUNDDOWN(ROUND(L248*(Q248-O248),0),0)*AB248,"")</f>
        <v/>
      </c>
      <c r="AF248" s="465"/>
      <c r="AG248" s="375"/>
      <c r="AH248" s="383"/>
      <c r="AI248" s="380"/>
      <c r="AJ248" s="381"/>
      <c r="AK248" s="361"/>
      <c r="AL248" s="362"/>
      <c r="AM248" s="466" t="str">
        <f t="shared" ref="AM248" si="743">IF(AO248="","",IF(Q248&lt;O248,"！加算の要件上は問題ありませんが、令和６年３月と比較して４・５月に加算率が下がる計画になっています。",""))</f>
        <v/>
      </c>
      <c r="AO248" s="467" t="str">
        <f>IF(K248&lt;&gt;"","P列・R列に色付け","")</f>
        <v/>
      </c>
      <c r="AP248" s="468" t="str">
        <f>IFERROR(VLOOKUP(K248,【参考】数式用!$AH$2:$AI$34,2,FALSE),"")</f>
        <v/>
      </c>
      <c r="AQ248" s="470" t="str">
        <f>P248&amp;P249&amp;P250</f>
        <v/>
      </c>
      <c r="AR248" s="468" t="str">
        <f t="shared" ref="AR248" si="744">IF(AF250&lt;&gt;0,IF(AG250="○","入力済","未入力"),"")</f>
        <v/>
      </c>
      <c r="AS248" s="469" t="str">
        <f>IF(OR(P248="処遇加算Ⅰ",P248="処遇加算Ⅱ"),IF(OR(AH248="○",AH248="令和６年度中に満たす"),"入力済","未入力"),"")</f>
        <v/>
      </c>
      <c r="AT248" s="470" t="str">
        <f>IF(P248="処遇加算Ⅲ",IF(AI248="○","入力済","未入力"),"")</f>
        <v/>
      </c>
      <c r="AU248" s="468" t="str">
        <f>IF(P248="処遇加算Ⅰ",IF(OR(AJ248="○",AJ248="令和６年度中に満たす"),"入力済","未入力"),"")</f>
        <v/>
      </c>
      <c r="AV248" s="468" t="str">
        <f t="shared" ref="AV248" si="745">IF(OR(P249="特定加算Ⅰ",P249="特定加算Ⅱ"),1,"")</f>
        <v/>
      </c>
      <c r="AW248" s="453" t="str">
        <f>IF(P249="特定加算Ⅰ",IF(AL249="","未入力","入力済"),"")</f>
        <v/>
      </c>
      <c r="AX248" s="453" t="str">
        <f>G248</f>
        <v/>
      </c>
    </row>
    <row r="249" spans="1:50" ht="32.1" customHeight="1">
      <c r="A249" s="1274"/>
      <c r="B249" s="1211"/>
      <c r="C249" s="1211"/>
      <c r="D249" s="1211"/>
      <c r="E249" s="1211"/>
      <c r="F249" s="1211"/>
      <c r="G249" s="1214"/>
      <c r="H249" s="1214"/>
      <c r="I249" s="1214"/>
      <c r="J249" s="1214"/>
      <c r="K249" s="1214"/>
      <c r="L249" s="1217"/>
      <c r="M249" s="471" t="s">
        <v>121</v>
      </c>
      <c r="N249" s="76"/>
      <c r="O249" s="472" t="str">
        <f>IFERROR(VLOOKUP(K248,【参考】数式用!$A$5:$J$37,MATCH(N249,【参考】数式用!$B$4:$J$4,0)+1,0),"")</f>
        <v/>
      </c>
      <c r="P249" s="76"/>
      <c r="Q249" s="472" t="str">
        <f>IFERROR(VLOOKUP(K248,【参考】数式用!$A$5:$J$37,MATCH(P249,【参考】数式用!$B$4:$J$4,0)+1,0),"")</f>
        <v/>
      </c>
      <c r="R249" s="97" t="s">
        <v>15</v>
      </c>
      <c r="S249" s="473">
        <v>6</v>
      </c>
      <c r="T249" s="98" t="s">
        <v>10</v>
      </c>
      <c r="U249" s="58">
        <v>4</v>
      </c>
      <c r="V249" s="98" t="s">
        <v>38</v>
      </c>
      <c r="W249" s="473">
        <v>6</v>
      </c>
      <c r="X249" s="98" t="s">
        <v>10</v>
      </c>
      <c r="Y249" s="58">
        <v>5</v>
      </c>
      <c r="Z249" s="98" t="s">
        <v>13</v>
      </c>
      <c r="AA249" s="474" t="s">
        <v>20</v>
      </c>
      <c r="AB249" s="475">
        <f t="shared" si="661"/>
        <v>2</v>
      </c>
      <c r="AC249" s="98" t="s">
        <v>33</v>
      </c>
      <c r="AD249" s="476" t="str">
        <f t="shared" ref="AD249" si="746">IFERROR(ROUNDDOWN(ROUND(L248*Q249,0),0)*AB249,"")</f>
        <v/>
      </c>
      <c r="AE249" s="477" t="str">
        <f t="shared" ref="AE249" si="747">IFERROR(ROUNDDOWN(ROUND(L248*(Q249-O249),0),0)*AB249,"")</f>
        <v/>
      </c>
      <c r="AF249" s="478"/>
      <c r="AG249" s="363"/>
      <c r="AH249" s="364"/>
      <c r="AI249" s="365"/>
      <c r="AJ249" s="366"/>
      <c r="AK249" s="367"/>
      <c r="AL249" s="368"/>
      <c r="AM249" s="479" t="str">
        <f t="shared" ref="AM249" si="748">IF(AO248="","",IF(OR(Y248=4,Y249=4,Y250=4),"！加算の要件上は問題ありませんが、算定期間の終わりが令和６年５月になっていません。区分変更の場合は、「基本情報入力シート」で同じ事業所を２行に分けて記入してください。",""))</f>
        <v/>
      </c>
      <c r="AN249" s="480"/>
      <c r="AO249" s="467" t="str">
        <f>IF(K248&lt;&gt;"","P列・R列に色付け","")</f>
        <v/>
      </c>
      <c r="AX249" s="453" t="str">
        <f>G248</f>
        <v/>
      </c>
    </row>
    <row r="250" spans="1:50" ht="32.1" customHeight="1" thickBot="1">
      <c r="A250" s="1275"/>
      <c r="B250" s="1212"/>
      <c r="C250" s="1212"/>
      <c r="D250" s="1212"/>
      <c r="E250" s="1212"/>
      <c r="F250" s="1212"/>
      <c r="G250" s="1215"/>
      <c r="H250" s="1215"/>
      <c r="I250" s="1215"/>
      <c r="J250" s="1215"/>
      <c r="K250" s="1215"/>
      <c r="L250" s="1218"/>
      <c r="M250" s="481" t="s">
        <v>114</v>
      </c>
      <c r="N250" s="79"/>
      <c r="O250" s="482" t="str">
        <f>IFERROR(VLOOKUP(K248,【参考】数式用!$A$5:$J$37,MATCH(N250,【参考】数式用!$B$4:$J$4,0)+1,0),"")</f>
        <v/>
      </c>
      <c r="P250" s="77"/>
      <c r="Q250" s="482" t="str">
        <f>IFERROR(VLOOKUP(K248,【参考】数式用!$A$5:$J$37,MATCH(P250,【参考】数式用!$B$4:$J$4,0)+1,0),"")</f>
        <v/>
      </c>
      <c r="R250" s="483" t="s">
        <v>15</v>
      </c>
      <c r="S250" s="484">
        <v>6</v>
      </c>
      <c r="T250" s="485" t="s">
        <v>10</v>
      </c>
      <c r="U250" s="59">
        <v>4</v>
      </c>
      <c r="V250" s="485" t="s">
        <v>38</v>
      </c>
      <c r="W250" s="484">
        <v>6</v>
      </c>
      <c r="X250" s="485" t="s">
        <v>10</v>
      </c>
      <c r="Y250" s="59">
        <v>5</v>
      </c>
      <c r="Z250" s="485" t="s">
        <v>13</v>
      </c>
      <c r="AA250" s="486" t="s">
        <v>20</v>
      </c>
      <c r="AB250" s="487">
        <f t="shared" si="661"/>
        <v>2</v>
      </c>
      <c r="AC250" s="485" t="s">
        <v>33</v>
      </c>
      <c r="AD250" s="488" t="str">
        <f t="shared" ref="AD250" si="749">IFERROR(ROUNDDOWN(ROUND(L248*Q250,0),0)*AB250,"")</f>
        <v/>
      </c>
      <c r="AE250" s="489" t="str">
        <f t="shared" ref="AE250" si="750">IFERROR(ROUNDDOWN(ROUND(L248*(Q250-O250),0),0)*AB250,"")</f>
        <v/>
      </c>
      <c r="AF250" s="490">
        <f t="shared" si="554"/>
        <v>0</v>
      </c>
      <c r="AG250" s="369"/>
      <c r="AH250" s="370"/>
      <c r="AI250" s="371"/>
      <c r="AJ250" s="372"/>
      <c r="AK250" s="373"/>
      <c r="AL250" s="374"/>
      <c r="AM250" s="491" t="str">
        <f t="shared" ref="AM250" si="751">IF(AO248="","",IF(OR(N248="",AND(N250="ベア加算なし",P250="ベア加算",AG250=""),AND(OR(P248="処遇加算Ⅰ",P248="処遇加算Ⅱ"),AH248=""),AND(P248="処遇加算Ⅲ",AI248=""),AND(P248="処遇加算Ⅰ",AJ248=""),AND(OR(P249="特定加算Ⅰ",P249="特定加算Ⅱ"),AK249=""),AND(P249="特定加算Ⅰ",AL249="")),"！記入が必要な欄（緑色、水色、黄色のセル）に空欄があります。空欄を埋めてください。",""))</f>
        <v/>
      </c>
      <c r="AO250" s="492" t="str">
        <f>IF(K248&lt;&gt;"","P列・R列に色付け","")</f>
        <v/>
      </c>
      <c r="AP250" s="493"/>
      <c r="AQ250" s="493"/>
      <c r="AW250" s="494"/>
      <c r="AX250" s="453" t="str">
        <f>G248</f>
        <v/>
      </c>
    </row>
    <row r="251" spans="1:50" ht="32.1" customHeight="1">
      <c r="A251" s="1273">
        <v>80</v>
      </c>
      <c r="B251" s="1210" t="str">
        <f>IF(基本情報入力シート!C133="","",基本情報入力シート!C133)</f>
        <v/>
      </c>
      <c r="C251" s="1210"/>
      <c r="D251" s="1210"/>
      <c r="E251" s="1210"/>
      <c r="F251" s="1210"/>
      <c r="G251" s="1213" t="str">
        <f>IF(基本情報入力シート!M133="","",基本情報入力シート!M133)</f>
        <v/>
      </c>
      <c r="H251" s="1213" t="str">
        <f>IF(基本情報入力シート!R133="","",基本情報入力シート!R133)</f>
        <v/>
      </c>
      <c r="I251" s="1213" t="str">
        <f>IF(基本情報入力シート!W133="","",基本情報入力シート!W133)</f>
        <v/>
      </c>
      <c r="J251" s="1213" t="str">
        <f>IF(基本情報入力シート!X133="","",基本情報入力シート!X133)</f>
        <v/>
      </c>
      <c r="K251" s="1213" t="str">
        <f>IF(基本情報入力シート!Y133="","",基本情報入力シート!Y133)</f>
        <v/>
      </c>
      <c r="L251" s="1216" t="str">
        <f>IF(基本情報入力シート!AB133="","",基本情報入力シート!AB133)</f>
        <v/>
      </c>
      <c r="M251" s="457" t="s">
        <v>132</v>
      </c>
      <c r="N251" s="75"/>
      <c r="O251" s="458" t="str">
        <f>IFERROR(VLOOKUP(K251,【参考】数式用!$A$5:$J$37,MATCH(N251,【参考】数式用!$B$4:$J$4,0)+1,0),"")</f>
        <v/>
      </c>
      <c r="P251" s="75"/>
      <c r="Q251" s="458" t="str">
        <f>IFERROR(VLOOKUP(K251,【参考】数式用!$A$5:$J$37,MATCH(P251,【参考】数式用!$B$4:$J$4,0)+1,0),"")</f>
        <v/>
      </c>
      <c r="R251" s="459" t="s">
        <v>15</v>
      </c>
      <c r="S251" s="460">
        <v>6</v>
      </c>
      <c r="T251" s="126" t="s">
        <v>10</v>
      </c>
      <c r="U251" s="39">
        <v>4</v>
      </c>
      <c r="V251" s="126" t="s">
        <v>38</v>
      </c>
      <c r="W251" s="460">
        <v>6</v>
      </c>
      <c r="X251" s="126" t="s">
        <v>10</v>
      </c>
      <c r="Y251" s="39">
        <v>5</v>
      </c>
      <c r="Z251" s="126" t="s">
        <v>13</v>
      </c>
      <c r="AA251" s="461" t="s">
        <v>20</v>
      </c>
      <c r="AB251" s="462">
        <f t="shared" si="661"/>
        <v>2</v>
      </c>
      <c r="AC251" s="126" t="s">
        <v>33</v>
      </c>
      <c r="AD251" s="463" t="str">
        <f t="shared" ref="AD251" si="752">IFERROR(ROUNDDOWN(ROUND(L251*Q251,0),0)*AB251,"")</f>
        <v/>
      </c>
      <c r="AE251" s="464" t="str">
        <f t="shared" si="720"/>
        <v/>
      </c>
      <c r="AF251" s="465"/>
      <c r="AG251" s="375"/>
      <c r="AH251" s="383"/>
      <c r="AI251" s="380"/>
      <c r="AJ251" s="381"/>
      <c r="AK251" s="361"/>
      <c r="AL251" s="362"/>
      <c r="AM251" s="466" t="str">
        <f t="shared" ref="AM251" si="753">IF(AO251="","",IF(Q251&lt;O251,"！加算の要件上は問題ありませんが、令和６年３月と比較して４・５月に加算率が下がる計画になっています。",""))</f>
        <v/>
      </c>
      <c r="AO251" s="467" t="str">
        <f>IF(K251&lt;&gt;"","P列・R列に色付け","")</f>
        <v/>
      </c>
      <c r="AP251" s="468" t="str">
        <f>IFERROR(VLOOKUP(K251,【参考】数式用!$AH$2:$AI$34,2,FALSE),"")</f>
        <v/>
      </c>
      <c r="AQ251" s="470" t="str">
        <f>P251&amp;P252&amp;P253</f>
        <v/>
      </c>
      <c r="AR251" s="468" t="str">
        <f t="shared" ref="AR251" si="754">IF(AF253&lt;&gt;0,IF(AG253="○","入力済","未入力"),"")</f>
        <v/>
      </c>
      <c r="AS251" s="469" t="str">
        <f>IF(OR(P251="処遇加算Ⅰ",P251="処遇加算Ⅱ"),IF(OR(AH251="○",AH251="令和６年度中に満たす"),"入力済","未入力"),"")</f>
        <v/>
      </c>
      <c r="AT251" s="470" t="str">
        <f>IF(P251="処遇加算Ⅲ",IF(AI251="○","入力済","未入力"),"")</f>
        <v/>
      </c>
      <c r="AU251" s="468" t="str">
        <f>IF(P251="処遇加算Ⅰ",IF(OR(AJ251="○",AJ251="令和６年度中に満たす"),"入力済","未入力"),"")</f>
        <v/>
      </c>
      <c r="AV251" s="468" t="str">
        <f t="shared" ref="AV251" si="755">IF(OR(P252="特定加算Ⅰ",P252="特定加算Ⅱ"),1,"")</f>
        <v/>
      </c>
      <c r="AW251" s="453" t="str">
        <f>IF(P252="特定加算Ⅰ",IF(AL252="","未入力","入力済"),"")</f>
        <v/>
      </c>
      <c r="AX251" s="453" t="str">
        <f>G251</f>
        <v/>
      </c>
    </row>
    <row r="252" spans="1:50" ht="32.1" customHeight="1">
      <c r="A252" s="1274"/>
      <c r="B252" s="1211"/>
      <c r="C252" s="1211"/>
      <c r="D252" s="1211"/>
      <c r="E252" s="1211"/>
      <c r="F252" s="1211"/>
      <c r="G252" s="1214"/>
      <c r="H252" s="1214"/>
      <c r="I252" s="1214"/>
      <c r="J252" s="1214"/>
      <c r="K252" s="1214"/>
      <c r="L252" s="1217"/>
      <c r="M252" s="471" t="s">
        <v>121</v>
      </c>
      <c r="N252" s="76"/>
      <c r="O252" s="472" t="str">
        <f>IFERROR(VLOOKUP(K251,【参考】数式用!$A$5:$J$37,MATCH(N252,【参考】数式用!$B$4:$J$4,0)+1,0),"")</f>
        <v/>
      </c>
      <c r="P252" s="76"/>
      <c r="Q252" s="472" t="str">
        <f>IFERROR(VLOOKUP(K251,【参考】数式用!$A$5:$J$37,MATCH(P252,【参考】数式用!$B$4:$J$4,0)+1,0),"")</f>
        <v/>
      </c>
      <c r="R252" s="97" t="s">
        <v>15</v>
      </c>
      <c r="S252" s="473">
        <v>6</v>
      </c>
      <c r="T252" s="98" t="s">
        <v>10</v>
      </c>
      <c r="U252" s="58">
        <v>4</v>
      </c>
      <c r="V252" s="98" t="s">
        <v>38</v>
      </c>
      <c r="W252" s="473">
        <v>6</v>
      </c>
      <c r="X252" s="98" t="s">
        <v>10</v>
      </c>
      <c r="Y252" s="58">
        <v>5</v>
      </c>
      <c r="Z252" s="98" t="s">
        <v>13</v>
      </c>
      <c r="AA252" s="474" t="s">
        <v>20</v>
      </c>
      <c r="AB252" s="475">
        <f t="shared" si="661"/>
        <v>2</v>
      </c>
      <c r="AC252" s="98" t="s">
        <v>33</v>
      </c>
      <c r="AD252" s="476" t="str">
        <f t="shared" ref="AD252" si="756">IFERROR(ROUNDDOWN(ROUND(L251*Q252,0),0)*AB252,"")</f>
        <v/>
      </c>
      <c r="AE252" s="477" t="str">
        <f t="shared" si="725"/>
        <v/>
      </c>
      <c r="AF252" s="478"/>
      <c r="AG252" s="363"/>
      <c r="AH252" s="364"/>
      <c r="AI252" s="365"/>
      <c r="AJ252" s="366"/>
      <c r="AK252" s="367"/>
      <c r="AL252" s="368"/>
      <c r="AM252" s="479" t="str">
        <f t="shared" ref="AM252" si="757">IF(AO251="","",IF(OR(Y251=4,Y252=4,Y253=4),"！加算の要件上は問題ありませんが、算定期間の終わりが令和６年５月になっていません。区分変更の場合は、「基本情報入力シート」で同じ事業所を２行に分けて記入してください。",""))</f>
        <v/>
      </c>
      <c r="AN252" s="480"/>
      <c r="AO252" s="467" t="str">
        <f>IF(K251&lt;&gt;"","P列・R列に色付け","")</f>
        <v/>
      </c>
      <c r="AX252" s="453" t="str">
        <f>G251</f>
        <v/>
      </c>
    </row>
    <row r="253" spans="1:50" ht="32.1" customHeight="1" thickBot="1">
      <c r="A253" s="1275"/>
      <c r="B253" s="1212"/>
      <c r="C253" s="1212"/>
      <c r="D253" s="1212"/>
      <c r="E253" s="1212"/>
      <c r="F253" s="1212"/>
      <c r="G253" s="1215"/>
      <c r="H253" s="1215"/>
      <c r="I253" s="1215"/>
      <c r="J253" s="1215"/>
      <c r="K253" s="1215"/>
      <c r="L253" s="1218"/>
      <c r="M253" s="481" t="s">
        <v>114</v>
      </c>
      <c r="N253" s="79"/>
      <c r="O253" s="482" t="str">
        <f>IFERROR(VLOOKUP(K251,【参考】数式用!$A$5:$J$37,MATCH(N253,【参考】数式用!$B$4:$J$4,0)+1,0),"")</f>
        <v/>
      </c>
      <c r="P253" s="77"/>
      <c r="Q253" s="482" t="str">
        <f>IFERROR(VLOOKUP(K251,【参考】数式用!$A$5:$J$37,MATCH(P253,【参考】数式用!$B$4:$J$4,0)+1,0),"")</f>
        <v/>
      </c>
      <c r="R253" s="483" t="s">
        <v>15</v>
      </c>
      <c r="S253" s="484">
        <v>6</v>
      </c>
      <c r="T253" s="485" t="s">
        <v>10</v>
      </c>
      <c r="U253" s="59">
        <v>4</v>
      </c>
      <c r="V253" s="485" t="s">
        <v>38</v>
      </c>
      <c r="W253" s="484">
        <v>6</v>
      </c>
      <c r="X253" s="485" t="s">
        <v>10</v>
      </c>
      <c r="Y253" s="59">
        <v>5</v>
      </c>
      <c r="Z253" s="485" t="s">
        <v>13</v>
      </c>
      <c r="AA253" s="486" t="s">
        <v>20</v>
      </c>
      <c r="AB253" s="487">
        <f t="shared" si="661"/>
        <v>2</v>
      </c>
      <c r="AC253" s="485" t="s">
        <v>33</v>
      </c>
      <c r="AD253" s="488" t="str">
        <f t="shared" ref="AD253" si="758">IFERROR(ROUNDDOWN(ROUND(L251*Q253,0),0)*AB253,"")</f>
        <v/>
      </c>
      <c r="AE253" s="489" t="str">
        <f t="shared" si="728"/>
        <v/>
      </c>
      <c r="AF253" s="490">
        <f t="shared" ref="AF253:AF313" si="759">IF(AND(N253="ベア加算なし",P253="ベア加算"),AD253,0)</f>
        <v>0</v>
      </c>
      <c r="AG253" s="369"/>
      <c r="AH253" s="370"/>
      <c r="AI253" s="371"/>
      <c r="AJ253" s="372"/>
      <c r="AK253" s="373"/>
      <c r="AL253" s="374"/>
      <c r="AM253" s="491" t="str">
        <f t="shared" ref="AM253" si="760">IF(AO251="","",IF(OR(N251="",AND(N253="ベア加算なし",P253="ベア加算",AG253=""),AND(OR(P251="処遇加算Ⅰ",P251="処遇加算Ⅱ"),AH251=""),AND(P251="処遇加算Ⅲ",AI251=""),AND(P251="処遇加算Ⅰ",AJ251=""),AND(OR(P252="特定加算Ⅰ",P252="特定加算Ⅱ"),AK252=""),AND(P252="特定加算Ⅰ",AL252="")),"！記入が必要な欄（緑色、水色、黄色のセル）に空欄があります。空欄を埋めてください。",""))</f>
        <v/>
      </c>
      <c r="AO253" s="492" t="str">
        <f>IF(K251&lt;&gt;"","P列・R列に色付け","")</f>
        <v/>
      </c>
      <c r="AP253" s="493"/>
      <c r="AQ253" s="493"/>
      <c r="AW253" s="494"/>
      <c r="AX253" s="453" t="str">
        <f>G251</f>
        <v/>
      </c>
    </row>
    <row r="254" spans="1:50" ht="32.1" customHeight="1">
      <c r="A254" s="1273">
        <v>81</v>
      </c>
      <c r="B254" s="1210" t="str">
        <f>IF(基本情報入力シート!C134="","",基本情報入力シート!C134)</f>
        <v/>
      </c>
      <c r="C254" s="1210"/>
      <c r="D254" s="1210"/>
      <c r="E254" s="1210"/>
      <c r="F254" s="1210"/>
      <c r="G254" s="1213" t="str">
        <f>IF(基本情報入力シート!M134="","",基本情報入力シート!M134)</f>
        <v/>
      </c>
      <c r="H254" s="1213" t="str">
        <f>IF(基本情報入力シート!R134="","",基本情報入力シート!R134)</f>
        <v/>
      </c>
      <c r="I254" s="1213" t="str">
        <f>IF(基本情報入力シート!W134="","",基本情報入力シート!W134)</f>
        <v/>
      </c>
      <c r="J254" s="1213" t="str">
        <f>IF(基本情報入力シート!X134="","",基本情報入力シート!X134)</f>
        <v/>
      </c>
      <c r="K254" s="1213" t="str">
        <f>IF(基本情報入力シート!Y134="","",基本情報入力シート!Y134)</f>
        <v/>
      </c>
      <c r="L254" s="1216" t="str">
        <f>IF(基本情報入力シート!AB134="","",基本情報入力シート!AB134)</f>
        <v/>
      </c>
      <c r="M254" s="457" t="s">
        <v>132</v>
      </c>
      <c r="N254" s="75"/>
      <c r="O254" s="458" t="str">
        <f>IFERROR(VLOOKUP(K254,【参考】数式用!$A$5:$J$37,MATCH(N254,【参考】数式用!$B$4:$J$4,0)+1,0),"")</f>
        <v/>
      </c>
      <c r="P254" s="75"/>
      <c r="Q254" s="458" t="str">
        <f>IFERROR(VLOOKUP(K254,【参考】数式用!$A$5:$J$37,MATCH(P254,【参考】数式用!$B$4:$J$4,0)+1,0),"")</f>
        <v/>
      </c>
      <c r="R254" s="459" t="s">
        <v>15</v>
      </c>
      <c r="S254" s="460">
        <v>6</v>
      </c>
      <c r="T254" s="126" t="s">
        <v>10</v>
      </c>
      <c r="U254" s="39">
        <v>4</v>
      </c>
      <c r="V254" s="126" t="s">
        <v>38</v>
      </c>
      <c r="W254" s="460">
        <v>6</v>
      </c>
      <c r="X254" s="126" t="s">
        <v>10</v>
      </c>
      <c r="Y254" s="39">
        <v>5</v>
      </c>
      <c r="Z254" s="126" t="s">
        <v>13</v>
      </c>
      <c r="AA254" s="461" t="s">
        <v>20</v>
      </c>
      <c r="AB254" s="462">
        <f t="shared" si="661"/>
        <v>2</v>
      </c>
      <c r="AC254" s="126" t="s">
        <v>33</v>
      </c>
      <c r="AD254" s="463" t="str">
        <f t="shared" ref="AD254" si="761">IFERROR(ROUNDDOWN(ROUND(L254*Q254,0),0)*AB254,"")</f>
        <v/>
      </c>
      <c r="AE254" s="464" t="str">
        <f t="shared" si="731"/>
        <v/>
      </c>
      <c r="AF254" s="465"/>
      <c r="AG254" s="375"/>
      <c r="AH254" s="383"/>
      <c r="AI254" s="380"/>
      <c r="AJ254" s="381"/>
      <c r="AK254" s="361"/>
      <c r="AL254" s="362"/>
      <c r="AM254" s="466" t="str">
        <f t="shared" ref="AM254" si="762">IF(AO254="","",IF(Q254&lt;O254,"！加算の要件上は問題ありませんが、令和６年３月と比較して４・５月に加算率が下がる計画になっています。",""))</f>
        <v/>
      </c>
      <c r="AO254" s="467" t="str">
        <f>IF(K254&lt;&gt;"","P列・R列に色付け","")</f>
        <v/>
      </c>
      <c r="AP254" s="468" t="str">
        <f>IFERROR(VLOOKUP(K254,【参考】数式用!$AH$2:$AI$34,2,FALSE),"")</f>
        <v/>
      </c>
      <c r="AQ254" s="470" t="str">
        <f>P254&amp;P255&amp;P256</f>
        <v/>
      </c>
      <c r="AR254" s="468" t="str">
        <f t="shared" ref="AR254" si="763">IF(AF256&lt;&gt;0,IF(AG256="○","入力済","未入力"),"")</f>
        <v/>
      </c>
      <c r="AS254" s="469" t="str">
        <f>IF(OR(P254="処遇加算Ⅰ",P254="処遇加算Ⅱ"),IF(OR(AH254="○",AH254="令和６年度中に満たす"),"入力済","未入力"),"")</f>
        <v/>
      </c>
      <c r="AT254" s="470" t="str">
        <f>IF(P254="処遇加算Ⅲ",IF(AI254="○","入力済","未入力"),"")</f>
        <v/>
      </c>
      <c r="AU254" s="468" t="str">
        <f>IF(P254="処遇加算Ⅰ",IF(OR(AJ254="○",AJ254="令和６年度中に満たす"),"入力済","未入力"),"")</f>
        <v/>
      </c>
      <c r="AV254" s="468" t="str">
        <f t="shared" ref="AV254" si="764">IF(OR(P255="特定加算Ⅰ",P255="特定加算Ⅱ"),1,"")</f>
        <v/>
      </c>
      <c r="AW254" s="453" t="str">
        <f>IF(P255="特定加算Ⅰ",IF(AL255="","未入力","入力済"),"")</f>
        <v/>
      </c>
      <c r="AX254" s="453" t="str">
        <f>G254</f>
        <v/>
      </c>
    </row>
    <row r="255" spans="1:50" ht="32.1" customHeight="1">
      <c r="A255" s="1274"/>
      <c r="B255" s="1211"/>
      <c r="C255" s="1211"/>
      <c r="D255" s="1211"/>
      <c r="E255" s="1211"/>
      <c r="F255" s="1211"/>
      <c r="G255" s="1214"/>
      <c r="H255" s="1214"/>
      <c r="I255" s="1214"/>
      <c r="J255" s="1214"/>
      <c r="K255" s="1214"/>
      <c r="L255" s="1217"/>
      <c r="M255" s="471" t="s">
        <v>121</v>
      </c>
      <c r="N255" s="76"/>
      <c r="O255" s="472" t="str">
        <f>IFERROR(VLOOKUP(K254,【参考】数式用!$A$5:$J$37,MATCH(N255,【参考】数式用!$B$4:$J$4,0)+1,0),"")</f>
        <v/>
      </c>
      <c r="P255" s="76"/>
      <c r="Q255" s="472" t="str">
        <f>IFERROR(VLOOKUP(K254,【参考】数式用!$A$5:$J$37,MATCH(P255,【参考】数式用!$B$4:$J$4,0)+1,0),"")</f>
        <v/>
      </c>
      <c r="R255" s="97" t="s">
        <v>15</v>
      </c>
      <c r="S255" s="473">
        <v>6</v>
      </c>
      <c r="T255" s="98" t="s">
        <v>10</v>
      </c>
      <c r="U255" s="58">
        <v>4</v>
      </c>
      <c r="V255" s="98" t="s">
        <v>38</v>
      </c>
      <c r="W255" s="473">
        <v>6</v>
      </c>
      <c r="X255" s="98" t="s">
        <v>10</v>
      </c>
      <c r="Y255" s="58">
        <v>5</v>
      </c>
      <c r="Z255" s="98" t="s">
        <v>13</v>
      </c>
      <c r="AA255" s="474" t="s">
        <v>20</v>
      </c>
      <c r="AB255" s="475">
        <f t="shared" si="661"/>
        <v>2</v>
      </c>
      <c r="AC255" s="98" t="s">
        <v>33</v>
      </c>
      <c r="AD255" s="476" t="str">
        <f t="shared" ref="AD255" si="765">IFERROR(ROUNDDOWN(ROUND(L254*Q255,0),0)*AB255,"")</f>
        <v/>
      </c>
      <c r="AE255" s="477" t="str">
        <f t="shared" si="736"/>
        <v/>
      </c>
      <c r="AF255" s="478"/>
      <c r="AG255" s="363"/>
      <c r="AH255" s="364"/>
      <c r="AI255" s="365"/>
      <c r="AJ255" s="366"/>
      <c r="AK255" s="367"/>
      <c r="AL255" s="368"/>
      <c r="AM255" s="479" t="str">
        <f t="shared" ref="AM255" si="766">IF(AO254="","",IF(OR(Y254=4,Y255=4,Y256=4),"！加算の要件上は問題ありませんが、算定期間の終わりが令和６年５月になっていません。区分変更の場合は、「基本情報入力シート」で同じ事業所を２行に分けて記入してください。",""))</f>
        <v/>
      </c>
      <c r="AN255" s="480"/>
      <c r="AO255" s="467" t="str">
        <f>IF(K254&lt;&gt;"","P列・R列に色付け","")</f>
        <v/>
      </c>
      <c r="AX255" s="453" t="str">
        <f>G254</f>
        <v/>
      </c>
    </row>
    <row r="256" spans="1:50" ht="32.1" customHeight="1" thickBot="1">
      <c r="A256" s="1275"/>
      <c r="B256" s="1212"/>
      <c r="C256" s="1212"/>
      <c r="D256" s="1212"/>
      <c r="E256" s="1212"/>
      <c r="F256" s="1212"/>
      <c r="G256" s="1215"/>
      <c r="H256" s="1215"/>
      <c r="I256" s="1215"/>
      <c r="J256" s="1215"/>
      <c r="K256" s="1215"/>
      <c r="L256" s="1218"/>
      <c r="M256" s="481" t="s">
        <v>114</v>
      </c>
      <c r="N256" s="79"/>
      <c r="O256" s="482" t="str">
        <f>IFERROR(VLOOKUP(K254,【参考】数式用!$A$5:$J$37,MATCH(N256,【参考】数式用!$B$4:$J$4,0)+1,0),"")</f>
        <v/>
      </c>
      <c r="P256" s="77"/>
      <c r="Q256" s="482" t="str">
        <f>IFERROR(VLOOKUP(K254,【参考】数式用!$A$5:$J$37,MATCH(P256,【参考】数式用!$B$4:$J$4,0)+1,0),"")</f>
        <v/>
      </c>
      <c r="R256" s="483" t="s">
        <v>15</v>
      </c>
      <c r="S256" s="484">
        <v>6</v>
      </c>
      <c r="T256" s="485" t="s">
        <v>10</v>
      </c>
      <c r="U256" s="59">
        <v>4</v>
      </c>
      <c r="V256" s="485" t="s">
        <v>38</v>
      </c>
      <c r="W256" s="484">
        <v>6</v>
      </c>
      <c r="X256" s="485" t="s">
        <v>10</v>
      </c>
      <c r="Y256" s="59">
        <v>5</v>
      </c>
      <c r="Z256" s="485" t="s">
        <v>13</v>
      </c>
      <c r="AA256" s="486" t="s">
        <v>20</v>
      </c>
      <c r="AB256" s="487">
        <f t="shared" si="661"/>
        <v>2</v>
      </c>
      <c r="AC256" s="485" t="s">
        <v>33</v>
      </c>
      <c r="AD256" s="488" t="str">
        <f t="shared" ref="AD256" si="767">IFERROR(ROUNDDOWN(ROUND(L254*Q256,0),0)*AB256,"")</f>
        <v/>
      </c>
      <c r="AE256" s="489" t="str">
        <f t="shared" si="739"/>
        <v/>
      </c>
      <c r="AF256" s="490">
        <f t="shared" si="759"/>
        <v>0</v>
      </c>
      <c r="AG256" s="369"/>
      <c r="AH256" s="370"/>
      <c r="AI256" s="371"/>
      <c r="AJ256" s="372"/>
      <c r="AK256" s="373"/>
      <c r="AL256" s="374"/>
      <c r="AM256" s="491" t="str">
        <f t="shared" ref="AM256" si="768">IF(AO254="","",IF(OR(N254="",AND(N256="ベア加算なし",P256="ベア加算",AG256=""),AND(OR(P254="処遇加算Ⅰ",P254="処遇加算Ⅱ"),AH254=""),AND(P254="処遇加算Ⅲ",AI254=""),AND(P254="処遇加算Ⅰ",AJ254=""),AND(OR(P255="特定加算Ⅰ",P255="特定加算Ⅱ"),AK255=""),AND(P255="特定加算Ⅰ",AL255="")),"！記入が必要な欄（緑色、水色、黄色のセル）に空欄があります。空欄を埋めてください。",""))</f>
        <v/>
      </c>
      <c r="AO256" s="492" t="str">
        <f>IF(K254&lt;&gt;"","P列・R列に色付け","")</f>
        <v/>
      </c>
      <c r="AP256" s="493"/>
      <c r="AQ256" s="493"/>
      <c r="AW256" s="494"/>
      <c r="AX256" s="453" t="str">
        <f>G254</f>
        <v/>
      </c>
    </row>
    <row r="257" spans="1:50" ht="32.1" customHeight="1">
      <c r="A257" s="1273">
        <v>82</v>
      </c>
      <c r="B257" s="1210" t="str">
        <f>IF(基本情報入力シート!C135="","",基本情報入力シート!C135)</f>
        <v/>
      </c>
      <c r="C257" s="1210"/>
      <c r="D257" s="1210"/>
      <c r="E257" s="1210"/>
      <c r="F257" s="1210"/>
      <c r="G257" s="1213" t="str">
        <f>IF(基本情報入力シート!M135="","",基本情報入力シート!M135)</f>
        <v/>
      </c>
      <c r="H257" s="1213" t="str">
        <f>IF(基本情報入力シート!R135="","",基本情報入力シート!R135)</f>
        <v/>
      </c>
      <c r="I257" s="1213" t="str">
        <f>IF(基本情報入力シート!W135="","",基本情報入力シート!W135)</f>
        <v/>
      </c>
      <c r="J257" s="1213" t="str">
        <f>IF(基本情報入力シート!X135="","",基本情報入力シート!X135)</f>
        <v/>
      </c>
      <c r="K257" s="1213" t="str">
        <f>IF(基本情報入力シート!Y135="","",基本情報入力シート!Y135)</f>
        <v/>
      </c>
      <c r="L257" s="1216" t="str">
        <f>IF(基本情報入力シート!AB135="","",基本情報入力シート!AB135)</f>
        <v/>
      </c>
      <c r="M257" s="457" t="s">
        <v>132</v>
      </c>
      <c r="N257" s="75"/>
      <c r="O257" s="458" t="str">
        <f>IFERROR(VLOOKUP(K257,【参考】数式用!$A$5:$J$37,MATCH(N257,【参考】数式用!$B$4:$J$4,0)+1,0),"")</f>
        <v/>
      </c>
      <c r="P257" s="75"/>
      <c r="Q257" s="458" t="str">
        <f>IFERROR(VLOOKUP(K257,【参考】数式用!$A$5:$J$37,MATCH(P257,【参考】数式用!$B$4:$J$4,0)+1,0),"")</f>
        <v/>
      </c>
      <c r="R257" s="459" t="s">
        <v>15</v>
      </c>
      <c r="S257" s="460">
        <v>6</v>
      </c>
      <c r="T257" s="126" t="s">
        <v>10</v>
      </c>
      <c r="U257" s="39">
        <v>4</v>
      </c>
      <c r="V257" s="126" t="s">
        <v>38</v>
      </c>
      <c r="W257" s="460">
        <v>6</v>
      </c>
      <c r="X257" s="126" t="s">
        <v>10</v>
      </c>
      <c r="Y257" s="39">
        <v>5</v>
      </c>
      <c r="Z257" s="126" t="s">
        <v>13</v>
      </c>
      <c r="AA257" s="461" t="s">
        <v>20</v>
      </c>
      <c r="AB257" s="462">
        <f t="shared" si="661"/>
        <v>2</v>
      </c>
      <c r="AC257" s="126" t="s">
        <v>33</v>
      </c>
      <c r="AD257" s="463" t="str">
        <f t="shared" ref="AD257" si="769">IFERROR(ROUNDDOWN(ROUND(L257*Q257,0),0)*AB257,"")</f>
        <v/>
      </c>
      <c r="AE257" s="464" t="str">
        <f t="shared" ref="AE257" si="770">IFERROR(ROUNDDOWN(ROUND(L257*(Q257-O257),0),0)*AB257,"")</f>
        <v/>
      </c>
      <c r="AF257" s="465"/>
      <c r="AG257" s="375"/>
      <c r="AH257" s="383"/>
      <c r="AI257" s="380"/>
      <c r="AJ257" s="381"/>
      <c r="AK257" s="361"/>
      <c r="AL257" s="362"/>
      <c r="AM257" s="466" t="str">
        <f t="shared" ref="AM257" si="771">IF(AO257="","",IF(Q257&lt;O257,"！加算の要件上は問題ありませんが、令和６年３月と比較して４・５月に加算率が下がる計画になっています。",""))</f>
        <v/>
      </c>
      <c r="AO257" s="467" t="str">
        <f>IF(K257&lt;&gt;"","P列・R列に色付け","")</f>
        <v/>
      </c>
      <c r="AP257" s="468" t="str">
        <f>IFERROR(VLOOKUP(K257,【参考】数式用!$AH$2:$AI$34,2,FALSE),"")</f>
        <v/>
      </c>
      <c r="AQ257" s="470" t="str">
        <f>P257&amp;P258&amp;P259</f>
        <v/>
      </c>
      <c r="AR257" s="468" t="str">
        <f t="shared" ref="AR257" si="772">IF(AF259&lt;&gt;0,IF(AG259="○","入力済","未入力"),"")</f>
        <v/>
      </c>
      <c r="AS257" s="469" t="str">
        <f>IF(OR(P257="処遇加算Ⅰ",P257="処遇加算Ⅱ"),IF(OR(AH257="○",AH257="令和６年度中に満たす"),"入力済","未入力"),"")</f>
        <v/>
      </c>
      <c r="AT257" s="470" t="str">
        <f>IF(P257="処遇加算Ⅲ",IF(AI257="○","入力済","未入力"),"")</f>
        <v/>
      </c>
      <c r="AU257" s="468" t="str">
        <f>IF(P257="処遇加算Ⅰ",IF(OR(AJ257="○",AJ257="令和６年度中に満たす"),"入力済","未入力"),"")</f>
        <v/>
      </c>
      <c r="AV257" s="468" t="str">
        <f t="shared" ref="AV257" si="773">IF(OR(P258="特定加算Ⅰ",P258="特定加算Ⅱ"),1,"")</f>
        <v/>
      </c>
      <c r="AW257" s="453" t="str">
        <f>IF(P258="特定加算Ⅰ",IF(AL258="","未入力","入力済"),"")</f>
        <v/>
      </c>
      <c r="AX257" s="453" t="str">
        <f>G257</f>
        <v/>
      </c>
    </row>
    <row r="258" spans="1:50" ht="32.1" customHeight="1">
      <c r="A258" s="1274"/>
      <c r="B258" s="1211"/>
      <c r="C258" s="1211"/>
      <c r="D258" s="1211"/>
      <c r="E258" s="1211"/>
      <c r="F258" s="1211"/>
      <c r="G258" s="1214"/>
      <c r="H258" s="1214"/>
      <c r="I258" s="1214"/>
      <c r="J258" s="1214"/>
      <c r="K258" s="1214"/>
      <c r="L258" s="1217"/>
      <c r="M258" s="471" t="s">
        <v>121</v>
      </c>
      <c r="N258" s="76"/>
      <c r="O258" s="472" t="str">
        <f>IFERROR(VLOOKUP(K257,【参考】数式用!$A$5:$J$37,MATCH(N258,【参考】数式用!$B$4:$J$4,0)+1,0),"")</f>
        <v/>
      </c>
      <c r="P258" s="76"/>
      <c r="Q258" s="472" t="str">
        <f>IFERROR(VLOOKUP(K257,【参考】数式用!$A$5:$J$37,MATCH(P258,【参考】数式用!$B$4:$J$4,0)+1,0),"")</f>
        <v/>
      </c>
      <c r="R258" s="97" t="s">
        <v>15</v>
      </c>
      <c r="S258" s="473">
        <v>6</v>
      </c>
      <c r="T258" s="98" t="s">
        <v>10</v>
      </c>
      <c r="U258" s="58">
        <v>4</v>
      </c>
      <c r="V258" s="98" t="s">
        <v>38</v>
      </c>
      <c r="W258" s="473">
        <v>6</v>
      </c>
      <c r="X258" s="98" t="s">
        <v>10</v>
      </c>
      <c r="Y258" s="58">
        <v>5</v>
      </c>
      <c r="Z258" s="98" t="s">
        <v>13</v>
      </c>
      <c r="AA258" s="474" t="s">
        <v>20</v>
      </c>
      <c r="AB258" s="475">
        <f t="shared" si="661"/>
        <v>2</v>
      </c>
      <c r="AC258" s="98" t="s">
        <v>33</v>
      </c>
      <c r="AD258" s="476" t="str">
        <f t="shared" ref="AD258" si="774">IFERROR(ROUNDDOWN(ROUND(L257*Q258,0),0)*AB258,"")</f>
        <v/>
      </c>
      <c r="AE258" s="477" t="str">
        <f t="shared" ref="AE258" si="775">IFERROR(ROUNDDOWN(ROUND(L257*(Q258-O258),0),0)*AB258,"")</f>
        <v/>
      </c>
      <c r="AF258" s="478"/>
      <c r="AG258" s="363"/>
      <c r="AH258" s="364"/>
      <c r="AI258" s="365"/>
      <c r="AJ258" s="366"/>
      <c r="AK258" s="367"/>
      <c r="AL258" s="368"/>
      <c r="AM258" s="479" t="str">
        <f t="shared" ref="AM258" si="776">IF(AO257="","",IF(OR(Y257=4,Y258=4,Y259=4),"！加算の要件上は問題ありませんが、算定期間の終わりが令和６年５月になっていません。区分変更の場合は、「基本情報入力シート」で同じ事業所を２行に分けて記入してください。",""))</f>
        <v/>
      </c>
      <c r="AN258" s="480"/>
      <c r="AO258" s="467" t="str">
        <f>IF(K257&lt;&gt;"","P列・R列に色付け","")</f>
        <v/>
      </c>
      <c r="AX258" s="453" t="str">
        <f>G257</f>
        <v/>
      </c>
    </row>
    <row r="259" spans="1:50" ht="32.1" customHeight="1" thickBot="1">
      <c r="A259" s="1275"/>
      <c r="B259" s="1212"/>
      <c r="C259" s="1212"/>
      <c r="D259" s="1212"/>
      <c r="E259" s="1212"/>
      <c r="F259" s="1212"/>
      <c r="G259" s="1215"/>
      <c r="H259" s="1215"/>
      <c r="I259" s="1215"/>
      <c r="J259" s="1215"/>
      <c r="K259" s="1215"/>
      <c r="L259" s="1218"/>
      <c r="M259" s="481" t="s">
        <v>114</v>
      </c>
      <c r="N259" s="79"/>
      <c r="O259" s="482" t="str">
        <f>IFERROR(VLOOKUP(K257,【参考】数式用!$A$5:$J$37,MATCH(N259,【参考】数式用!$B$4:$J$4,0)+1,0),"")</f>
        <v/>
      </c>
      <c r="P259" s="77"/>
      <c r="Q259" s="482" t="str">
        <f>IFERROR(VLOOKUP(K257,【参考】数式用!$A$5:$J$37,MATCH(P259,【参考】数式用!$B$4:$J$4,0)+1,0),"")</f>
        <v/>
      </c>
      <c r="R259" s="483" t="s">
        <v>15</v>
      </c>
      <c r="S259" s="484">
        <v>6</v>
      </c>
      <c r="T259" s="485" t="s">
        <v>10</v>
      </c>
      <c r="U259" s="59">
        <v>4</v>
      </c>
      <c r="V259" s="485" t="s">
        <v>38</v>
      </c>
      <c r="W259" s="484">
        <v>6</v>
      </c>
      <c r="X259" s="485" t="s">
        <v>10</v>
      </c>
      <c r="Y259" s="59">
        <v>5</v>
      </c>
      <c r="Z259" s="485" t="s">
        <v>13</v>
      </c>
      <c r="AA259" s="486" t="s">
        <v>20</v>
      </c>
      <c r="AB259" s="487">
        <f t="shared" si="661"/>
        <v>2</v>
      </c>
      <c r="AC259" s="485" t="s">
        <v>33</v>
      </c>
      <c r="AD259" s="488" t="str">
        <f t="shared" ref="AD259" si="777">IFERROR(ROUNDDOWN(ROUND(L257*Q259,0),0)*AB259,"")</f>
        <v/>
      </c>
      <c r="AE259" s="489" t="str">
        <f t="shared" ref="AE259" si="778">IFERROR(ROUNDDOWN(ROUND(L257*(Q259-O259),0),0)*AB259,"")</f>
        <v/>
      </c>
      <c r="AF259" s="490">
        <f t="shared" si="759"/>
        <v>0</v>
      </c>
      <c r="AG259" s="369"/>
      <c r="AH259" s="370"/>
      <c r="AI259" s="371"/>
      <c r="AJ259" s="372"/>
      <c r="AK259" s="373"/>
      <c r="AL259" s="374"/>
      <c r="AM259" s="491" t="str">
        <f t="shared" ref="AM259" si="779">IF(AO257="","",IF(OR(N257="",AND(N259="ベア加算なし",P259="ベア加算",AG259=""),AND(OR(P257="処遇加算Ⅰ",P257="処遇加算Ⅱ"),AH257=""),AND(P257="処遇加算Ⅲ",AI257=""),AND(P257="処遇加算Ⅰ",AJ257=""),AND(OR(P258="特定加算Ⅰ",P258="特定加算Ⅱ"),AK258=""),AND(P258="特定加算Ⅰ",AL258="")),"！記入が必要な欄（緑色、水色、黄色のセル）に空欄があります。空欄を埋めてください。",""))</f>
        <v/>
      </c>
      <c r="AO259" s="492" t="str">
        <f>IF(K257&lt;&gt;"","P列・R列に色付け","")</f>
        <v/>
      </c>
      <c r="AP259" s="493"/>
      <c r="AQ259" s="493"/>
      <c r="AW259" s="494"/>
      <c r="AX259" s="453" t="str">
        <f>G257</f>
        <v/>
      </c>
    </row>
    <row r="260" spans="1:50" ht="32.1" customHeight="1">
      <c r="A260" s="1273">
        <v>83</v>
      </c>
      <c r="B260" s="1210" t="str">
        <f>IF(基本情報入力シート!C136="","",基本情報入力シート!C136)</f>
        <v/>
      </c>
      <c r="C260" s="1210"/>
      <c r="D260" s="1210"/>
      <c r="E260" s="1210"/>
      <c r="F260" s="1210"/>
      <c r="G260" s="1213" t="str">
        <f>IF(基本情報入力シート!M136="","",基本情報入力シート!M136)</f>
        <v/>
      </c>
      <c r="H260" s="1213" t="str">
        <f>IF(基本情報入力シート!R136="","",基本情報入力シート!R136)</f>
        <v/>
      </c>
      <c r="I260" s="1213" t="str">
        <f>IF(基本情報入力シート!W136="","",基本情報入力シート!W136)</f>
        <v/>
      </c>
      <c r="J260" s="1213" t="str">
        <f>IF(基本情報入力シート!X136="","",基本情報入力シート!X136)</f>
        <v/>
      </c>
      <c r="K260" s="1213" t="str">
        <f>IF(基本情報入力シート!Y136="","",基本情報入力シート!Y136)</f>
        <v/>
      </c>
      <c r="L260" s="1216" t="str">
        <f>IF(基本情報入力シート!AB136="","",基本情報入力シート!AB136)</f>
        <v/>
      </c>
      <c r="M260" s="457" t="s">
        <v>132</v>
      </c>
      <c r="N260" s="75"/>
      <c r="O260" s="458" t="str">
        <f>IFERROR(VLOOKUP(K260,【参考】数式用!$A$5:$J$37,MATCH(N260,【参考】数式用!$B$4:$J$4,0)+1,0),"")</f>
        <v/>
      </c>
      <c r="P260" s="75"/>
      <c r="Q260" s="458" t="str">
        <f>IFERROR(VLOOKUP(K260,【参考】数式用!$A$5:$J$37,MATCH(P260,【参考】数式用!$B$4:$J$4,0)+1,0),"")</f>
        <v/>
      </c>
      <c r="R260" s="459" t="s">
        <v>15</v>
      </c>
      <c r="S260" s="460">
        <v>6</v>
      </c>
      <c r="T260" s="126" t="s">
        <v>10</v>
      </c>
      <c r="U260" s="39">
        <v>4</v>
      </c>
      <c r="V260" s="126" t="s">
        <v>38</v>
      </c>
      <c r="W260" s="460">
        <v>6</v>
      </c>
      <c r="X260" s="126" t="s">
        <v>10</v>
      </c>
      <c r="Y260" s="39">
        <v>5</v>
      </c>
      <c r="Z260" s="126" t="s">
        <v>13</v>
      </c>
      <c r="AA260" s="461" t="s">
        <v>20</v>
      </c>
      <c r="AB260" s="462">
        <f t="shared" si="661"/>
        <v>2</v>
      </c>
      <c r="AC260" s="126" t="s">
        <v>33</v>
      </c>
      <c r="AD260" s="463" t="str">
        <f t="shared" ref="AD260" si="780">IFERROR(ROUNDDOWN(ROUND(L260*Q260,0),0)*AB260,"")</f>
        <v/>
      </c>
      <c r="AE260" s="464" t="str">
        <f t="shared" si="720"/>
        <v/>
      </c>
      <c r="AF260" s="465"/>
      <c r="AG260" s="375"/>
      <c r="AH260" s="383"/>
      <c r="AI260" s="380"/>
      <c r="AJ260" s="381"/>
      <c r="AK260" s="361"/>
      <c r="AL260" s="362"/>
      <c r="AM260" s="466" t="str">
        <f t="shared" ref="AM260" si="781">IF(AO260="","",IF(Q260&lt;O260,"！加算の要件上は問題ありませんが、令和６年３月と比較して４・５月に加算率が下がる計画になっています。",""))</f>
        <v/>
      </c>
      <c r="AO260" s="467" t="str">
        <f>IF(K260&lt;&gt;"","P列・R列に色付け","")</f>
        <v/>
      </c>
      <c r="AP260" s="468" t="str">
        <f>IFERROR(VLOOKUP(K260,【参考】数式用!$AH$2:$AI$34,2,FALSE),"")</f>
        <v/>
      </c>
      <c r="AQ260" s="470" t="str">
        <f>P260&amp;P261&amp;P262</f>
        <v/>
      </c>
      <c r="AR260" s="468" t="str">
        <f t="shared" ref="AR260" si="782">IF(AF262&lt;&gt;0,IF(AG262="○","入力済","未入力"),"")</f>
        <v/>
      </c>
      <c r="AS260" s="469" t="str">
        <f>IF(OR(P260="処遇加算Ⅰ",P260="処遇加算Ⅱ"),IF(OR(AH260="○",AH260="令和６年度中に満たす"),"入力済","未入力"),"")</f>
        <v/>
      </c>
      <c r="AT260" s="470" t="str">
        <f>IF(P260="処遇加算Ⅲ",IF(AI260="○","入力済","未入力"),"")</f>
        <v/>
      </c>
      <c r="AU260" s="468" t="str">
        <f>IF(P260="処遇加算Ⅰ",IF(OR(AJ260="○",AJ260="令和６年度中に満たす"),"入力済","未入力"),"")</f>
        <v/>
      </c>
      <c r="AV260" s="468" t="str">
        <f t="shared" ref="AV260" si="783">IF(OR(P261="特定加算Ⅰ",P261="特定加算Ⅱ"),1,"")</f>
        <v/>
      </c>
      <c r="AW260" s="453" t="str">
        <f>IF(P261="特定加算Ⅰ",IF(AL261="","未入力","入力済"),"")</f>
        <v/>
      </c>
      <c r="AX260" s="453" t="str">
        <f>G260</f>
        <v/>
      </c>
    </row>
    <row r="261" spans="1:50" ht="32.1" customHeight="1">
      <c r="A261" s="1274"/>
      <c r="B261" s="1211"/>
      <c r="C261" s="1211"/>
      <c r="D261" s="1211"/>
      <c r="E261" s="1211"/>
      <c r="F261" s="1211"/>
      <c r="G261" s="1214"/>
      <c r="H261" s="1214"/>
      <c r="I261" s="1214"/>
      <c r="J261" s="1214"/>
      <c r="K261" s="1214"/>
      <c r="L261" s="1217"/>
      <c r="M261" s="471" t="s">
        <v>121</v>
      </c>
      <c r="N261" s="76"/>
      <c r="O261" s="472" t="str">
        <f>IFERROR(VLOOKUP(K260,【参考】数式用!$A$5:$J$37,MATCH(N261,【参考】数式用!$B$4:$J$4,0)+1,0),"")</f>
        <v/>
      </c>
      <c r="P261" s="76"/>
      <c r="Q261" s="472" t="str">
        <f>IFERROR(VLOOKUP(K260,【参考】数式用!$A$5:$J$37,MATCH(P261,【参考】数式用!$B$4:$J$4,0)+1,0),"")</f>
        <v/>
      </c>
      <c r="R261" s="97" t="s">
        <v>15</v>
      </c>
      <c r="S261" s="473">
        <v>6</v>
      </c>
      <c r="T261" s="98" t="s">
        <v>10</v>
      </c>
      <c r="U261" s="58">
        <v>4</v>
      </c>
      <c r="V261" s="98" t="s">
        <v>38</v>
      </c>
      <c r="W261" s="473">
        <v>6</v>
      </c>
      <c r="X261" s="98" t="s">
        <v>10</v>
      </c>
      <c r="Y261" s="58">
        <v>5</v>
      </c>
      <c r="Z261" s="98" t="s">
        <v>13</v>
      </c>
      <c r="AA261" s="474" t="s">
        <v>20</v>
      </c>
      <c r="AB261" s="475">
        <f t="shared" si="661"/>
        <v>2</v>
      </c>
      <c r="AC261" s="98" t="s">
        <v>33</v>
      </c>
      <c r="AD261" s="476" t="str">
        <f t="shared" ref="AD261" si="784">IFERROR(ROUNDDOWN(ROUND(L260*Q261,0),0)*AB261,"")</f>
        <v/>
      </c>
      <c r="AE261" s="477" t="str">
        <f t="shared" si="725"/>
        <v/>
      </c>
      <c r="AF261" s="478"/>
      <c r="AG261" s="363"/>
      <c r="AH261" s="364"/>
      <c r="AI261" s="365"/>
      <c r="AJ261" s="366"/>
      <c r="AK261" s="367"/>
      <c r="AL261" s="368"/>
      <c r="AM261" s="479" t="str">
        <f t="shared" ref="AM261" si="785">IF(AO260="","",IF(OR(Y260=4,Y261=4,Y262=4),"！加算の要件上は問題ありませんが、算定期間の終わりが令和６年５月になっていません。区分変更の場合は、「基本情報入力シート」で同じ事業所を２行に分けて記入してください。",""))</f>
        <v/>
      </c>
      <c r="AN261" s="480"/>
      <c r="AO261" s="467" t="str">
        <f>IF(K260&lt;&gt;"","P列・R列に色付け","")</f>
        <v/>
      </c>
      <c r="AX261" s="453" t="str">
        <f>G260</f>
        <v/>
      </c>
    </row>
    <row r="262" spans="1:50" ht="32.1" customHeight="1" thickBot="1">
      <c r="A262" s="1275"/>
      <c r="B262" s="1212"/>
      <c r="C262" s="1212"/>
      <c r="D262" s="1212"/>
      <c r="E262" s="1212"/>
      <c r="F262" s="1212"/>
      <c r="G262" s="1215"/>
      <c r="H262" s="1215"/>
      <c r="I262" s="1215"/>
      <c r="J262" s="1215"/>
      <c r="K262" s="1215"/>
      <c r="L262" s="1218"/>
      <c r="M262" s="481" t="s">
        <v>114</v>
      </c>
      <c r="N262" s="79"/>
      <c r="O262" s="482" t="str">
        <f>IFERROR(VLOOKUP(K260,【参考】数式用!$A$5:$J$37,MATCH(N262,【参考】数式用!$B$4:$J$4,0)+1,0),"")</f>
        <v/>
      </c>
      <c r="P262" s="77"/>
      <c r="Q262" s="482" t="str">
        <f>IFERROR(VLOOKUP(K260,【参考】数式用!$A$5:$J$37,MATCH(P262,【参考】数式用!$B$4:$J$4,0)+1,0),"")</f>
        <v/>
      </c>
      <c r="R262" s="483" t="s">
        <v>15</v>
      </c>
      <c r="S262" s="484">
        <v>6</v>
      </c>
      <c r="T262" s="485" t="s">
        <v>10</v>
      </c>
      <c r="U262" s="59">
        <v>4</v>
      </c>
      <c r="V262" s="485" t="s">
        <v>38</v>
      </c>
      <c r="W262" s="484">
        <v>6</v>
      </c>
      <c r="X262" s="485" t="s">
        <v>10</v>
      </c>
      <c r="Y262" s="59">
        <v>5</v>
      </c>
      <c r="Z262" s="485" t="s">
        <v>13</v>
      </c>
      <c r="AA262" s="486" t="s">
        <v>20</v>
      </c>
      <c r="AB262" s="487">
        <f t="shared" si="661"/>
        <v>2</v>
      </c>
      <c r="AC262" s="485" t="s">
        <v>33</v>
      </c>
      <c r="AD262" s="488" t="str">
        <f t="shared" ref="AD262" si="786">IFERROR(ROUNDDOWN(ROUND(L260*Q262,0),0)*AB262,"")</f>
        <v/>
      </c>
      <c r="AE262" s="489" t="str">
        <f t="shared" si="728"/>
        <v/>
      </c>
      <c r="AF262" s="490">
        <f t="shared" si="759"/>
        <v>0</v>
      </c>
      <c r="AG262" s="369"/>
      <c r="AH262" s="370"/>
      <c r="AI262" s="371"/>
      <c r="AJ262" s="372"/>
      <c r="AK262" s="373"/>
      <c r="AL262" s="374"/>
      <c r="AM262" s="491" t="str">
        <f t="shared" ref="AM262" si="787">IF(AO260="","",IF(OR(N260="",AND(N262="ベア加算なし",P262="ベア加算",AG262=""),AND(OR(P260="処遇加算Ⅰ",P260="処遇加算Ⅱ"),AH260=""),AND(P260="処遇加算Ⅲ",AI260=""),AND(P260="処遇加算Ⅰ",AJ260=""),AND(OR(P261="特定加算Ⅰ",P261="特定加算Ⅱ"),AK261=""),AND(P261="特定加算Ⅰ",AL261="")),"！記入が必要な欄（緑色、水色、黄色のセル）に空欄があります。空欄を埋めてください。",""))</f>
        <v/>
      </c>
      <c r="AO262" s="492" t="str">
        <f>IF(K260&lt;&gt;"","P列・R列に色付け","")</f>
        <v/>
      </c>
      <c r="AP262" s="493"/>
      <c r="AQ262" s="493"/>
      <c r="AW262" s="494"/>
      <c r="AX262" s="453" t="str">
        <f>G260</f>
        <v/>
      </c>
    </row>
    <row r="263" spans="1:50" ht="32.1" customHeight="1">
      <c r="A263" s="1273">
        <v>84</v>
      </c>
      <c r="B263" s="1210" t="str">
        <f>IF(基本情報入力シート!C137="","",基本情報入力シート!C137)</f>
        <v/>
      </c>
      <c r="C263" s="1210"/>
      <c r="D263" s="1210"/>
      <c r="E263" s="1210"/>
      <c r="F263" s="1210"/>
      <c r="G263" s="1213" t="str">
        <f>IF(基本情報入力シート!M137="","",基本情報入力シート!M137)</f>
        <v/>
      </c>
      <c r="H263" s="1213" t="str">
        <f>IF(基本情報入力シート!R137="","",基本情報入力シート!R137)</f>
        <v/>
      </c>
      <c r="I263" s="1213" t="str">
        <f>IF(基本情報入力シート!W137="","",基本情報入力シート!W137)</f>
        <v/>
      </c>
      <c r="J263" s="1213" t="str">
        <f>IF(基本情報入力シート!X137="","",基本情報入力シート!X137)</f>
        <v/>
      </c>
      <c r="K263" s="1213" t="str">
        <f>IF(基本情報入力シート!Y137="","",基本情報入力シート!Y137)</f>
        <v/>
      </c>
      <c r="L263" s="1216" t="str">
        <f>IF(基本情報入力シート!AB137="","",基本情報入力シート!AB137)</f>
        <v/>
      </c>
      <c r="M263" s="457" t="s">
        <v>132</v>
      </c>
      <c r="N263" s="75"/>
      <c r="O263" s="458" t="str">
        <f>IFERROR(VLOOKUP(K263,【参考】数式用!$A$5:$J$37,MATCH(N263,【参考】数式用!$B$4:$J$4,0)+1,0),"")</f>
        <v/>
      </c>
      <c r="P263" s="75"/>
      <c r="Q263" s="458" t="str">
        <f>IFERROR(VLOOKUP(K263,【参考】数式用!$A$5:$J$37,MATCH(P263,【参考】数式用!$B$4:$J$4,0)+1,0),"")</f>
        <v/>
      </c>
      <c r="R263" s="459" t="s">
        <v>15</v>
      </c>
      <c r="S263" s="460">
        <v>6</v>
      </c>
      <c r="T263" s="126" t="s">
        <v>10</v>
      </c>
      <c r="U263" s="39">
        <v>4</v>
      </c>
      <c r="V263" s="126" t="s">
        <v>38</v>
      </c>
      <c r="W263" s="460">
        <v>6</v>
      </c>
      <c r="X263" s="126" t="s">
        <v>10</v>
      </c>
      <c r="Y263" s="39">
        <v>5</v>
      </c>
      <c r="Z263" s="126" t="s">
        <v>13</v>
      </c>
      <c r="AA263" s="461" t="s">
        <v>20</v>
      </c>
      <c r="AB263" s="462">
        <f t="shared" si="661"/>
        <v>2</v>
      </c>
      <c r="AC263" s="126" t="s">
        <v>33</v>
      </c>
      <c r="AD263" s="463" t="str">
        <f t="shared" ref="AD263" si="788">IFERROR(ROUNDDOWN(ROUND(L263*Q263,0),0)*AB263,"")</f>
        <v/>
      </c>
      <c r="AE263" s="464" t="str">
        <f t="shared" si="731"/>
        <v/>
      </c>
      <c r="AF263" s="465"/>
      <c r="AG263" s="375"/>
      <c r="AH263" s="383"/>
      <c r="AI263" s="380"/>
      <c r="AJ263" s="381"/>
      <c r="AK263" s="361"/>
      <c r="AL263" s="362"/>
      <c r="AM263" s="466" t="str">
        <f t="shared" ref="AM263" si="789">IF(AO263="","",IF(Q263&lt;O263,"！加算の要件上は問題ありませんが、令和６年３月と比較して４・５月に加算率が下がる計画になっています。",""))</f>
        <v/>
      </c>
      <c r="AO263" s="467" t="str">
        <f>IF(K263&lt;&gt;"","P列・R列に色付け","")</f>
        <v/>
      </c>
      <c r="AP263" s="468" t="str">
        <f>IFERROR(VLOOKUP(K263,【参考】数式用!$AH$2:$AI$34,2,FALSE),"")</f>
        <v/>
      </c>
      <c r="AQ263" s="470" t="str">
        <f>P263&amp;P264&amp;P265</f>
        <v/>
      </c>
      <c r="AR263" s="468" t="str">
        <f t="shared" ref="AR263" si="790">IF(AF265&lt;&gt;0,IF(AG265="○","入力済","未入力"),"")</f>
        <v/>
      </c>
      <c r="AS263" s="469" t="str">
        <f>IF(OR(P263="処遇加算Ⅰ",P263="処遇加算Ⅱ"),IF(OR(AH263="○",AH263="令和６年度中に満たす"),"入力済","未入力"),"")</f>
        <v/>
      </c>
      <c r="AT263" s="470" t="str">
        <f>IF(P263="処遇加算Ⅲ",IF(AI263="○","入力済","未入力"),"")</f>
        <v/>
      </c>
      <c r="AU263" s="468" t="str">
        <f>IF(P263="処遇加算Ⅰ",IF(OR(AJ263="○",AJ263="令和６年度中に満たす"),"入力済","未入力"),"")</f>
        <v/>
      </c>
      <c r="AV263" s="468" t="str">
        <f t="shared" ref="AV263" si="791">IF(OR(P264="特定加算Ⅰ",P264="特定加算Ⅱ"),1,"")</f>
        <v/>
      </c>
      <c r="AW263" s="453" t="str">
        <f>IF(P264="特定加算Ⅰ",IF(AL264="","未入力","入力済"),"")</f>
        <v/>
      </c>
      <c r="AX263" s="453" t="str">
        <f>G263</f>
        <v/>
      </c>
    </row>
    <row r="264" spans="1:50" ht="32.1" customHeight="1">
      <c r="A264" s="1274"/>
      <c r="B264" s="1211"/>
      <c r="C264" s="1211"/>
      <c r="D264" s="1211"/>
      <c r="E264" s="1211"/>
      <c r="F264" s="1211"/>
      <c r="G264" s="1214"/>
      <c r="H264" s="1214"/>
      <c r="I264" s="1214"/>
      <c r="J264" s="1214"/>
      <c r="K264" s="1214"/>
      <c r="L264" s="1217"/>
      <c r="M264" s="471" t="s">
        <v>121</v>
      </c>
      <c r="N264" s="76"/>
      <c r="O264" s="472" t="str">
        <f>IFERROR(VLOOKUP(K263,【参考】数式用!$A$5:$J$37,MATCH(N264,【参考】数式用!$B$4:$J$4,0)+1,0),"")</f>
        <v/>
      </c>
      <c r="P264" s="76"/>
      <c r="Q264" s="472" t="str">
        <f>IFERROR(VLOOKUP(K263,【参考】数式用!$A$5:$J$37,MATCH(P264,【参考】数式用!$B$4:$J$4,0)+1,0),"")</f>
        <v/>
      </c>
      <c r="R264" s="97" t="s">
        <v>15</v>
      </c>
      <c r="S264" s="473">
        <v>6</v>
      </c>
      <c r="T264" s="98" t="s">
        <v>10</v>
      </c>
      <c r="U264" s="58">
        <v>4</v>
      </c>
      <c r="V264" s="98" t="s">
        <v>38</v>
      </c>
      <c r="W264" s="473">
        <v>6</v>
      </c>
      <c r="X264" s="98" t="s">
        <v>10</v>
      </c>
      <c r="Y264" s="58">
        <v>5</v>
      </c>
      <c r="Z264" s="98" t="s">
        <v>13</v>
      </c>
      <c r="AA264" s="474" t="s">
        <v>20</v>
      </c>
      <c r="AB264" s="475">
        <f t="shared" si="661"/>
        <v>2</v>
      </c>
      <c r="AC264" s="98" t="s">
        <v>33</v>
      </c>
      <c r="AD264" s="476" t="str">
        <f t="shared" ref="AD264" si="792">IFERROR(ROUNDDOWN(ROUND(L263*Q264,0),0)*AB264,"")</f>
        <v/>
      </c>
      <c r="AE264" s="477" t="str">
        <f t="shared" si="736"/>
        <v/>
      </c>
      <c r="AF264" s="478"/>
      <c r="AG264" s="363"/>
      <c r="AH264" s="364"/>
      <c r="AI264" s="365"/>
      <c r="AJ264" s="366"/>
      <c r="AK264" s="367"/>
      <c r="AL264" s="368"/>
      <c r="AM264" s="479" t="str">
        <f t="shared" ref="AM264" si="793">IF(AO263="","",IF(OR(Y263=4,Y264=4,Y265=4),"！加算の要件上は問題ありませんが、算定期間の終わりが令和６年５月になっていません。区分変更の場合は、「基本情報入力シート」で同じ事業所を２行に分けて記入してください。",""))</f>
        <v/>
      </c>
      <c r="AN264" s="480"/>
      <c r="AO264" s="467" t="str">
        <f>IF(K263&lt;&gt;"","P列・R列に色付け","")</f>
        <v/>
      </c>
      <c r="AX264" s="453" t="str">
        <f>G263</f>
        <v/>
      </c>
    </row>
    <row r="265" spans="1:50" ht="32.1" customHeight="1" thickBot="1">
      <c r="A265" s="1275"/>
      <c r="B265" s="1212"/>
      <c r="C265" s="1212"/>
      <c r="D265" s="1212"/>
      <c r="E265" s="1212"/>
      <c r="F265" s="1212"/>
      <c r="G265" s="1215"/>
      <c r="H265" s="1215"/>
      <c r="I265" s="1215"/>
      <c r="J265" s="1215"/>
      <c r="K265" s="1215"/>
      <c r="L265" s="1218"/>
      <c r="M265" s="481" t="s">
        <v>114</v>
      </c>
      <c r="N265" s="79"/>
      <c r="O265" s="482" t="str">
        <f>IFERROR(VLOOKUP(K263,【参考】数式用!$A$5:$J$37,MATCH(N265,【参考】数式用!$B$4:$J$4,0)+1,0),"")</f>
        <v/>
      </c>
      <c r="P265" s="77"/>
      <c r="Q265" s="482" t="str">
        <f>IFERROR(VLOOKUP(K263,【参考】数式用!$A$5:$J$37,MATCH(P265,【参考】数式用!$B$4:$J$4,0)+1,0),"")</f>
        <v/>
      </c>
      <c r="R265" s="483" t="s">
        <v>15</v>
      </c>
      <c r="S265" s="484">
        <v>6</v>
      </c>
      <c r="T265" s="485" t="s">
        <v>10</v>
      </c>
      <c r="U265" s="59">
        <v>4</v>
      </c>
      <c r="V265" s="485" t="s">
        <v>38</v>
      </c>
      <c r="W265" s="484">
        <v>6</v>
      </c>
      <c r="X265" s="485" t="s">
        <v>10</v>
      </c>
      <c r="Y265" s="59">
        <v>5</v>
      </c>
      <c r="Z265" s="485" t="s">
        <v>13</v>
      </c>
      <c r="AA265" s="486" t="s">
        <v>20</v>
      </c>
      <c r="AB265" s="487">
        <f t="shared" si="661"/>
        <v>2</v>
      </c>
      <c r="AC265" s="485" t="s">
        <v>33</v>
      </c>
      <c r="AD265" s="488" t="str">
        <f t="shared" ref="AD265" si="794">IFERROR(ROUNDDOWN(ROUND(L263*Q265,0),0)*AB265,"")</f>
        <v/>
      </c>
      <c r="AE265" s="489" t="str">
        <f t="shared" si="739"/>
        <v/>
      </c>
      <c r="AF265" s="490">
        <f t="shared" si="759"/>
        <v>0</v>
      </c>
      <c r="AG265" s="369"/>
      <c r="AH265" s="370"/>
      <c r="AI265" s="371"/>
      <c r="AJ265" s="372"/>
      <c r="AK265" s="373"/>
      <c r="AL265" s="374"/>
      <c r="AM265" s="491" t="str">
        <f t="shared" ref="AM265" si="795">IF(AO263="","",IF(OR(N263="",AND(N265="ベア加算なし",P265="ベア加算",AG265=""),AND(OR(P263="処遇加算Ⅰ",P263="処遇加算Ⅱ"),AH263=""),AND(P263="処遇加算Ⅲ",AI263=""),AND(P263="処遇加算Ⅰ",AJ263=""),AND(OR(P264="特定加算Ⅰ",P264="特定加算Ⅱ"),AK264=""),AND(P264="特定加算Ⅰ",AL264="")),"！記入が必要な欄（緑色、水色、黄色のセル）に空欄があります。空欄を埋めてください。",""))</f>
        <v/>
      </c>
      <c r="AO265" s="492" t="str">
        <f>IF(K263&lt;&gt;"","P列・R列に色付け","")</f>
        <v/>
      </c>
      <c r="AP265" s="493"/>
      <c r="AQ265" s="493"/>
      <c r="AW265" s="494"/>
      <c r="AX265" s="453" t="str">
        <f>G263</f>
        <v/>
      </c>
    </row>
    <row r="266" spans="1:50" ht="32.1" customHeight="1">
      <c r="A266" s="1273">
        <v>85</v>
      </c>
      <c r="B266" s="1210" t="str">
        <f>IF(基本情報入力シート!C138="","",基本情報入力シート!C138)</f>
        <v/>
      </c>
      <c r="C266" s="1210"/>
      <c r="D266" s="1210"/>
      <c r="E266" s="1210"/>
      <c r="F266" s="1210"/>
      <c r="G266" s="1213" t="str">
        <f>IF(基本情報入力シート!M138="","",基本情報入力シート!M138)</f>
        <v/>
      </c>
      <c r="H266" s="1213" t="str">
        <f>IF(基本情報入力シート!R138="","",基本情報入力シート!R138)</f>
        <v/>
      </c>
      <c r="I266" s="1213" t="str">
        <f>IF(基本情報入力シート!W138="","",基本情報入力シート!W138)</f>
        <v/>
      </c>
      <c r="J266" s="1213" t="str">
        <f>IF(基本情報入力シート!X138="","",基本情報入力シート!X138)</f>
        <v/>
      </c>
      <c r="K266" s="1213" t="str">
        <f>IF(基本情報入力シート!Y138="","",基本情報入力シート!Y138)</f>
        <v/>
      </c>
      <c r="L266" s="1216" t="str">
        <f>IF(基本情報入力シート!AB138="","",基本情報入力シート!AB138)</f>
        <v/>
      </c>
      <c r="M266" s="457" t="s">
        <v>132</v>
      </c>
      <c r="N266" s="75"/>
      <c r="O266" s="458" t="str">
        <f>IFERROR(VLOOKUP(K266,【参考】数式用!$A$5:$J$37,MATCH(N266,【参考】数式用!$B$4:$J$4,0)+1,0),"")</f>
        <v/>
      </c>
      <c r="P266" s="75"/>
      <c r="Q266" s="458" t="str">
        <f>IFERROR(VLOOKUP(K266,【参考】数式用!$A$5:$J$37,MATCH(P266,【参考】数式用!$B$4:$J$4,0)+1,0),"")</f>
        <v/>
      </c>
      <c r="R266" s="459" t="s">
        <v>15</v>
      </c>
      <c r="S266" s="460">
        <v>6</v>
      </c>
      <c r="T266" s="126" t="s">
        <v>10</v>
      </c>
      <c r="U266" s="39">
        <v>4</v>
      </c>
      <c r="V266" s="126" t="s">
        <v>38</v>
      </c>
      <c r="W266" s="460">
        <v>6</v>
      </c>
      <c r="X266" s="126" t="s">
        <v>10</v>
      </c>
      <c r="Y266" s="39">
        <v>5</v>
      </c>
      <c r="Z266" s="126" t="s">
        <v>13</v>
      </c>
      <c r="AA266" s="461" t="s">
        <v>20</v>
      </c>
      <c r="AB266" s="462">
        <f t="shared" si="661"/>
        <v>2</v>
      </c>
      <c r="AC266" s="126" t="s">
        <v>33</v>
      </c>
      <c r="AD266" s="463" t="str">
        <f t="shared" ref="AD266" si="796">IFERROR(ROUNDDOWN(ROUND(L266*Q266,0),0)*AB266,"")</f>
        <v/>
      </c>
      <c r="AE266" s="464" t="str">
        <f t="shared" ref="AE266" si="797">IFERROR(ROUNDDOWN(ROUND(L266*(Q266-O266),0),0)*AB266,"")</f>
        <v/>
      </c>
      <c r="AF266" s="465"/>
      <c r="AG266" s="375"/>
      <c r="AH266" s="383"/>
      <c r="AI266" s="380"/>
      <c r="AJ266" s="381"/>
      <c r="AK266" s="361"/>
      <c r="AL266" s="362"/>
      <c r="AM266" s="466" t="str">
        <f t="shared" ref="AM266" si="798">IF(AO266="","",IF(Q266&lt;O266,"！加算の要件上は問題ありませんが、令和６年３月と比較して４・５月に加算率が下がる計画になっています。",""))</f>
        <v/>
      </c>
      <c r="AO266" s="467" t="str">
        <f>IF(K266&lt;&gt;"","P列・R列に色付け","")</f>
        <v/>
      </c>
      <c r="AP266" s="468" t="str">
        <f>IFERROR(VLOOKUP(K266,【参考】数式用!$AH$2:$AI$34,2,FALSE),"")</f>
        <v/>
      </c>
      <c r="AQ266" s="470" t="str">
        <f>P266&amp;P267&amp;P268</f>
        <v/>
      </c>
      <c r="AR266" s="468" t="str">
        <f t="shared" ref="AR266" si="799">IF(AF268&lt;&gt;0,IF(AG268="○","入力済","未入力"),"")</f>
        <v/>
      </c>
      <c r="AS266" s="469" t="str">
        <f>IF(OR(P266="処遇加算Ⅰ",P266="処遇加算Ⅱ"),IF(OR(AH266="○",AH266="令和６年度中に満たす"),"入力済","未入力"),"")</f>
        <v/>
      </c>
      <c r="AT266" s="470" t="str">
        <f>IF(P266="処遇加算Ⅲ",IF(AI266="○","入力済","未入力"),"")</f>
        <v/>
      </c>
      <c r="AU266" s="468" t="str">
        <f>IF(P266="処遇加算Ⅰ",IF(OR(AJ266="○",AJ266="令和６年度中に満たす"),"入力済","未入力"),"")</f>
        <v/>
      </c>
      <c r="AV266" s="468" t="str">
        <f t="shared" ref="AV266" si="800">IF(OR(P267="特定加算Ⅰ",P267="特定加算Ⅱ"),1,"")</f>
        <v/>
      </c>
      <c r="AW266" s="453" t="str">
        <f>IF(P267="特定加算Ⅰ",IF(AL267="","未入力","入力済"),"")</f>
        <v/>
      </c>
      <c r="AX266" s="453" t="str">
        <f>G266</f>
        <v/>
      </c>
    </row>
    <row r="267" spans="1:50" ht="32.1" customHeight="1">
      <c r="A267" s="1274"/>
      <c r="B267" s="1211"/>
      <c r="C267" s="1211"/>
      <c r="D267" s="1211"/>
      <c r="E267" s="1211"/>
      <c r="F267" s="1211"/>
      <c r="G267" s="1214"/>
      <c r="H267" s="1214"/>
      <c r="I267" s="1214"/>
      <c r="J267" s="1214"/>
      <c r="K267" s="1214"/>
      <c r="L267" s="1217"/>
      <c r="M267" s="471" t="s">
        <v>121</v>
      </c>
      <c r="N267" s="76"/>
      <c r="O267" s="472" t="str">
        <f>IFERROR(VLOOKUP(K266,【参考】数式用!$A$5:$J$37,MATCH(N267,【参考】数式用!$B$4:$J$4,0)+1,0),"")</f>
        <v/>
      </c>
      <c r="P267" s="76"/>
      <c r="Q267" s="472" t="str">
        <f>IFERROR(VLOOKUP(K266,【参考】数式用!$A$5:$J$37,MATCH(P267,【参考】数式用!$B$4:$J$4,0)+1,0),"")</f>
        <v/>
      </c>
      <c r="R267" s="97" t="s">
        <v>15</v>
      </c>
      <c r="S267" s="473">
        <v>6</v>
      </c>
      <c r="T267" s="98" t="s">
        <v>10</v>
      </c>
      <c r="U267" s="58">
        <v>4</v>
      </c>
      <c r="V267" s="98" t="s">
        <v>38</v>
      </c>
      <c r="W267" s="473">
        <v>6</v>
      </c>
      <c r="X267" s="98" t="s">
        <v>10</v>
      </c>
      <c r="Y267" s="58">
        <v>5</v>
      </c>
      <c r="Z267" s="98" t="s">
        <v>13</v>
      </c>
      <c r="AA267" s="474" t="s">
        <v>20</v>
      </c>
      <c r="AB267" s="475">
        <f t="shared" si="661"/>
        <v>2</v>
      </c>
      <c r="AC267" s="98" t="s">
        <v>33</v>
      </c>
      <c r="AD267" s="476" t="str">
        <f t="shared" ref="AD267" si="801">IFERROR(ROUNDDOWN(ROUND(L266*Q267,0),0)*AB267,"")</f>
        <v/>
      </c>
      <c r="AE267" s="477" t="str">
        <f t="shared" ref="AE267" si="802">IFERROR(ROUNDDOWN(ROUND(L266*(Q267-O267),0),0)*AB267,"")</f>
        <v/>
      </c>
      <c r="AF267" s="478"/>
      <c r="AG267" s="363"/>
      <c r="AH267" s="364"/>
      <c r="AI267" s="365"/>
      <c r="AJ267" s="366"/>
      <c r="AK267" s="367"/>
      <c r="AL267" s="368"/>
      <c r="AM267" s="479" t="str">
        <f t="shared" ref="AM267" si="803">IF(AO266="","",IF(OR(Y266=4,Y267=4,Y268=4),"！加算の要件上は問題ありませんが、算定期間の終わりが令和６年５月になっていません。区分変更の場合は、「基本情報入力シート」で同じ事業所を２行に分けて記入してください。",""))</f>
        <v/>
      </c>
      <c r="AN267" s="480"/>
      <c r="AO267" s="467" t="str">
        <f>IF(K266&lt;&gt;"","P列・R列に色付け","")</f>
        <v/>
      </c>
      <c r="AX267" s="453" t="str">
        <f>G266</f>
        <v/>
      </c>
    </row>
    <row r="268" spans="1:50" ht="32.1" customHeight="1" thickBot="1">
      <c r="A268" s="1275"/>
      <c r="B268" s="1212"/>
      <c r="C268" s="1212"/>
      <c r="D268" s="1212"/>
      <c r="E268" s="1212"/>
      <c r="F268" s="1212"/>
      <c r="G268" s="1215"/>
      <c r="H268" s="1215"/>
      <c r="I268" s="1215"/>
      <c r="J268" s="1215"/>
      <c r="K268" s="1215"/>
      <c r="L268" s="1218"/>
      <c r="M268" s="481" t="s">
        <v>114</v>
      </c>
      <c r="N268" s="79"/>
      <c r="O268" s="482" t="str">
        <f>IFERROR(VLOOKUP(K266,【参考】数式用!$A$5:$J$37,MATCH(N268,【参考】数式用!$B$4:$J$4,0)+1,0),"")</f>
        <v/>
      </c>
      <c r="P268" s="77"/>
      <c r="Q268" s="482" t="str">
        <f>IFERROR(VLOOKUP(K266,【参考】数式用!$A$5:$J$37,MATCH(P268,【参考】数式用!$B$4:$J$4,0)+1,0),"")</f>
        <v/>
      </c>
      <c r="R268" s="483" t="s">
        <v>15</v>
      </c>
      <c r="S268" s="484">
        <v>6</v>
      </c>
      <c r="T268" s="485" t="s">
        <v>10</v>
      </c>
      <c r="U268" s="59">
        <v>4</v>
      </c>
      <c r="V268" s="485" t="s">
        <v>38</v>
      </c>
      <c r="W268" s="484">
        <v>6</v>
      </c>
      <c r="X268" s="485" t="s">
        <v>10</v>
      </c>
      <c r="Y268" s="59">
        <v>5</v>
      </c>
      <c r="Z268" s="485" t="s">
        <v>13</v>
      </c>
      <c r="AA268" s="486" t="s">
        <v>20</v>
      </c>
      <c r="AB268" s="487">
        <f t="shared" si="661"/>
        <v>2</v>
      </c>
      <c r="AC268" s="485" t="s">
        <v>33</v>
      </c>
      <c r="AD268" s="488" t="str">
        <f t="shared" ref="AD268" si="804">IFERROR(ROUNDDOWN(ROUND(L266*Q268,0),0)*AB268,"")</f>
        <v/>
      </c>
      <c r="AE268" s="489" t="str">
        <f t="shared" ref="AE268" si="805">IFERROR(ROUNDDOWN(ROUND(L266*(Q268-O268),0),0)*AB268,"")</f>
        <v/>
      </c>
      <c r="AF268" s="490">
        <f t="shared" si="759"/>
        <v>0</v>
      </c>
      <c r="AG268" s="369"/>
      <c r="AH268" s="370"/>
      <c r="AI268" s="371"/>
      <c r="AJ268" s="372"/>
      <c r="AK268" s="373"/>
      <c r="AL268" s="374"/>
      <c r="AM268" s="491" t="str">
        <f t="shared" ref="AM268" si="806">IF(AO266="","",IF(OR(N266="",AND(N268="ベア加算なし",P268="ベア加算",AG268=""),AND(OR(P266="処遇加算Ⅰ",P266="処遇加算Ⅱ"),AH266=""),AND(P266="処遇加算Ⅲ",AI266=""),AND(P266="処遇加算Ⅰ",AJ266=""),AND(OR(P267="特定加算Ⅰ",P267="特定加算Ⅱ"),AK267=""),AND(P267="特定加算Ⅰ",AL267="")),"！記入が必要な欄（緑色、水色、黄色のセル）に空欄があります。空欄を埋めてください。",""))</f>
        <v/>
      </c>
      <c r="AO268" s="492" t="str">
        <f>IF(K266&lt;&gt;"","P列・R列に色付け","")</f>
        <v/>
      </c>
      <c r="AP268" s="493"/>
      <c r="AQ268" s="493"/>
      <c r="AW268" s="494"/>
      <c r="AX268" s="453" t="str">
        <f>G266</f>
        <v/>
      </c>
    </row>
    <row r="269" spans="1:50" ht="32.1" customHeight="1">
      <c r="A269" s="1273">
        <v>86</v>
      </c>
      <c r="B269" s="1210" t="str">
        <f>IF(基本情報入力シート!C139="","",基本情報入力シート!C139)</f>
        <v/>
      </c>
      <c r="C269" s="1210"/>
      <c r="D269" s="1210"/>
      <c r="E269" s="1210"/>
      <c r="F269" s="1210"/>
      <c r="G269" s="1213" t="str">
        <f>IF(基本情報入力シート!M139="","",基本情報入力シート!M139)</f>
        <v/>
      </c>
      <c r="H269" s="1213" t="str">
        <f>IF(基本情報入力シート!R139="","",基本情報入力シート!R139)</f>
        <v/>
      </c>
      <c r="I269" s="1213" t="str">
        <f>IF(基本情報入力シート!W139="","",基本情報入力シート!W139)</f>
        <v/>
      </c>
      <c r="J269" s="1213" t="str">
        <f>IF(基本情報入力シート!X139="","",基本情報入力シート!X139)</f>
        <v/>
      </c>
      <c r="K269" s="1213" t="str">
        <f>IF(基本情報入力シート!Y139="","",基本情報入力シート!Y139)</f>
        <v/>
      </c>
      <c r="L269" s="1216" t="str">
        <f>IF(基本情報入力シート!AB139="","",基本情報入力シート!AB139)</f>
        <v/>
      </c>
      <c r="M269" s="457" t="s">
        <v>132</v>
      </c>
      <c r="N269" s="75"/>
      <c r="O269" s="458" t="str">
        <f>IFERROR(VLOOKUP(K269,【参考】数式用!$A$5:$J$37,MATCH(N269,【参考】数式用!$B$4:$J$4,0)+1,0),"")</f>
        <v/>
      </c>
      <c r="P269" s="75"/>
      <c r="Q269" s="458" t="str">
        <f>IFERROR(VLOOKUP(K269,【参考】数式用!$A$5:$J$37,MATCH(P269,【参考】数式用!$B$4:$J$4,0)+1,0),"")</f>
        <v/>
      </c>
      <c r="R269" s="459" t="s">
        <v>15</v>
      </c>
      <c r="S269" s="460">
        <v>6</v>
      </c>
      <c r="T269" s="126" t="s">
        <v>10</v>
      </c>
      <c r="U269" s="39">
        <v>4</v>
      </c>
      <c r="V269" s="126" t="s">
        <v>38</v>
      </c>
      <c r="W269" s="460">
        <v>6</v>
      </c>
      <c r="X269" s="126" t="s">
        <v>10</v>
      </c>
      <c r="Y269" s="39">
        <v>5</v>
      </c>
      <c r="Z269" s="126" t="s">
        <v>13</v>
      </c>
      <c r="AA269" s="461" t="s">
        <v>20</v>
      </c>
      <c r="AB269" s="462">
        <f t="shared" si="661"/>
        <v>2</v>
      </c>
      <c r="AC269" s="126" t="s">
        <v>33</v>
      </c>
      <c r="AD269" s="463" t="str">
        <f t="shared" ref="AD269" si="807">IFERROR(ROUNDDOWN(ROUND(L269*Q269,0),0)*AB269,"")</f>
        <v/>
      </c>
      <c r="AE269" s="464" t="str">
        <f t="shared" si="720"/>
        <v/>
      </c>
      <c r="AF269" s="465"/>
      <c r="AG269" s="375"/>
      <c r="AH269" s="383"/>
      <c r="AI269" s="380"/>
      <c r="AJ269" s="381"/>
      <c r="AK269" s="361"/>
      <c r="AL269" s="362"/>
      <c r="AM269" s="466" t="str">
        <f t="shared" ref="AM269" si="808">IF(AO269="","",IF(Q269&lt;O269,"！加算の要件上は問題ありませんが、令和６年３月と比較して４・５月に加算率が下がる計画になっています。",""))</f>
        <v/>
      </c>
      <c r="AO269" s="467" t="str">
        <f>IF(K269&lt;&gt;"","P列・R列に色付け","")</f>
        <v/>
      </c>
      <c r="AP269" s="468" t="str">
        <f>IFERROR(VLOOKUP(K269,【参考】数式用!$AH$2:$AI$34,2,FALSE),"")</f>
        <v/>
      </c>
      <c r="AQ269" s="470" t="str">
        <f>P269&amp;P270&amp;P271</f>
        <v/>
      </c>
      <c r="AR269" s="468" t="str">
        <f t="shared" ref="AR269" si="809">IF(AF271&lt;&gt;0,IF(AG271="○","入力済","未入力"),"")</f>
        <v/>
      </c>
      <c r="AS269" s="469" t="str">
        <f>IF(OR(P269="処遇加算Ⅰ",P269="処遇加算Ⅱ"),IF(OR(AH269="○",AH269="令和６年度中に満たす"),"入力済","未入力"),"")</f>
        <v/>
      </c>
      <c r="AT269" s="470" t="str">
        <f>IF(P269="処遇加算Ⅲ",IF(AI269="○","入力済","未入力"),"")</f>
        <v/>
      </c>
      <c r="AU269" s="468" t="str">
        <f>IF(P269="処遇加算Ⅰ",IF(OR(AJ269="○",AJ269="令和６年度中に満たす"),"入力済","未入力"),"")</f>
        <v/>
      </c>
      <c r="AV269" s="468" t="str">
        <f t="shared" ref="AV269" si="810">IF(OR(P270="特定加算Ⅰ",P270="特定加算Ⅱ"),1,"")</f>
        <v/>
      </c>
      <c r="AW269" s="453" t="str">
        <f>IF(P270="特定加算Ⅰ",IF(AL270="","未入力","入力済"),"")</f>
        <v/>
      </c>
      <c r="AX269" s="453" t="str">
        <f>G269</f>
        <v/>
      </c>
    </row>
    <row r="270" spans="1:50" ht="32.1" customHeight="1">
      <c r="A270" s="1274"/>
      <c r="B270" s="1211"/>
      <c r="C270" s="1211"/>
      <c r="D270" s="1211"/>
      <c r="E270" s="1211"/>
      <c r="F270" s="1211"/>
      <c r="G270" s="1214"/>
      <c r="H270" s="1214"/>
      <c r="I270" s="1214"/>
      <c r="J270" s="1214"/>
      <c r="K270" s="1214"/>
      <c r="L270" s="1217"/>
      <c r="M270" s="471" t="s">
        <v>121</v>
      </c>
      <c r="N270" s="76"/>
      <c r="O270" s="472" t="str">
        <f>IFERROR(VLOOKUP(K269,【参考】数式用!$A$5:$J$37,MATCH(N270,【参考】数式用!$B$4:$J$4,0)+1,0),"")</f>
        <v/>
      </c>
      <c r="P270" s="76"/>
      <c r="Q270" s="472" t="str">
        <f>IFERROR(VLOOKUP(K269,【参考】数式用!$A$5:$J$37,MATCH(P270,【参考】数式用!$B$4:$J$4,0)+1,0),"")</f>
        <v/>
      </c>
      <c r="R270" s="97" t="s">
        <v>15</v>
      </c>
      <c r="S270" s="473">
        <v>6</v>
      </c>
      <c r="T270" s="98" t="s">
        <v>10</v>
      </c>
      <c r="U270" s="58">
        <v>4</v>
      </c>
      <c r="V270" s="98" t="s">
        <v>38</v>
      </c>
      <c r="W270" s="473">
        <v>6</v>
      </c>
      <c r="X270" s="98" t="s">
        <v>10</v>
      </c>
      <c r="Y270" s="58">
        <v>5</v>
      </c>
      <c r="Z270" s="98" t="s">
        <v>13</v>
      </c>
      <c r="AA270" s="474" t="s">
        <v>20</v>
      </c>
      <c r="AB270" s="475">
        <f t="shared" si="661"/>
        <v>2</v>
      </c>
      <c r="AC270" s="98" t="s">
        <v>33</v>
      </c>
      <c r="AD270" s="476" t="str">
        <f t="shared" ref="AD270" si="811">IFERROR(ROUNDDOWN(ROUND(L269*Q270,0),0)*AB270,"")</f>
        <v/>
      </c>
      <c r="AE270" s="477" t="str">
        <f t="shared" si="725"/>
        <v/>
      </c>
      <c r="AF270" s="478"/>
      <c r="AG270" s="363"/>
      <c r="AH270" s="364"/>
      <c r="AI270" s="365"/>
      <c r="AJ270" s="366"/>
      <c r="AK270" s="367"/>
      <c r="AL270" s="368"/>
      <c r="AM270" s="479" t="str">
        <f t="shared" ref="AM270" si="812">IF(AO269="","",IF(OR(Y269=4,Y270=4,Y271=4),"！加算の要件上は問題ありませんが、算定期間の終わりが令和６年５月になっていません。区分変更の場合は、「基本情報入力シート」で同じ事業所を２行に分けて記入してください。",""))</f>
        <v/>
      </c>
      <c r="AN270" s="480"/>
      <c r="AO270" s="467" t="str">
        <f>IF(K269&lt;&gt;"","P列・R列に色付け","")</f>
        <v/>
      </c>
      <c r="AX270" s="453" t="str">
        <f>G269</f>
        <v/>
      </c>
    </row>
    <row r="271" spans="1:50" ht="32.1" customHeight="1" thickBot="1">
      <c r="A271" s="1275"/>
      <c r="B271" s="1212"/>
      <c r="C271" s="1212"/>
      <c r="D271" s="1212"/>
      <c r="E271" s="1212"/>
      <c r="F271" s="1212"/>
      <c r="G271" s="1215"/>
      <c r="H271" s="1215"/>
      <c r="I271" s="1215"/>
      <c r="J271" s="1215"/>
      <c r="K271" s="1215"/>
      <c r="L271" s="1218"/>
      <c r="M271" s="481" t="s">
        <v>114</v>
      </c>
      <c r="N271" s="79"/>
      <c r="O271" s="482" t="str">
        <f>IFERROR(VLOOKUP(K269,【参考】数式用!$A$5:$J$37,MATCH(N271,【参考】数式用!$B$4:$J$4,0)+1,0),"")</f>
        <v/>
      </c>
      <c r="P271" s="77"/>
      <c r="Q271" s="482" t="str">
        <f>IFERROR(VLOOKUP(K269,【参考】数式用!$A$5:$J$37,MATCH(P271,【参考】数式用!$B$4:$J$4,0)+1,0),"")</f>
        <v/>
      </c>
      <c r="R271" s="483" t="s">
        <v>15</v>
      </c>
      <c r="S271" s="484">
        <v>6</v>
      </c>
      <c r="T271" s="485" t="s">
        <v>10</v>
      </c>
      <c r="U271" s="59">
        <v>4</v>
      </c>
      <c r="V271" s="485" t="s">
        <v>38</v>
      </c>
      <c r="W271" s="484">
        <v>6</v>
      </c>
      <c r="X271" s="485" t="s">
        <v>10</v>
      </c>
      <c r="Y271" s="59">
        <v>5</v>
      </c>
      <c r="Z271" s="485" t="s">
        <v>13</v>
      </c>
      <c r="AA271" s="486" t="s">
        <v>20</v>
      </c>
      <c r="AB271" s="487">
        <f t="shared" si="661"/>
        <v>2</v>
      </c>
      <c r="AC271" s="485" t="s">
        <v>33</v>
      </c>
      <c r="AD271" s="488" t="str">
        <f t="shared" ref="AD271" si="813">IFERROR(ROUNDDOWN(ROUND(L269*Q271,0),0)*AB271,"")</f>
        <v/>
      </c>
      <c r="AE271" s="489" t="str">
        <f t="shared" si="728"/>
        <v/>
      </c>
      <c r="AF271" s="490">
        <f t="shared" si="759"/>
        <v>0</v>
      </c>
      <c r="AG271" s="369"/>
      <c r="AH271" s="370"/>
      <c r="AI271" s="371"/>
      <c r="AJ271" s="372"/>
      <c r="AK271" s="373"/>
      <c r="AL271" s="374"/>
      <c r="AM271" s="491" t="str">
        <f t="shared" ref="AM271" si="814">IF(AO269="","",IF(OR(N269="",AND(N271="ベア加算なし",P271="ベア加算",AG271=""),AND(OR(P269="処遇加算Ⅰ",P269="処遇加算Ⅱ"),AH269=""),AND(P269="処遇加算Ⅲ",AI269=""),AND(P269="処遇加算Ⅰ",AJ269=""),AND(OR(P270="特定加算Ⅰ",P270="特定加算Ⅱ"),AK270=""),AND(P270="特定加算Ⅰ",AL270="")),"！記入が必要な欄（緑色、水色、黄色のセル）に空欄があります。空欄を埋めてください。",""))</f>
        <v/>
      </c>
      <c r="AO271" s="492" t="str">
        <f>IF(K269&lt;&gt;"","P列・R列に色付け","")</f>
        <v/>
      </c>
      <c r="AP271" s="493"/>
      <c r="AQ271" s="493"/>
      <c r="AW271" s="494"/>
      <c r="AX271" s="453" t="str">
        <f>G269</f>
        <v/>
      </c>
    </row>
    <row r="272" spans="1:50" ht="32.1" customHeight="1">
      <c r="A272" s="1273">
        <v>87</v>
      </c>
      <c r="B272" s="1210" t="str">
        <f>IF(基本情報入力シート!C140="","",基本情報入力シート!C140)</f>
        <v/>
      </c>
      <c r="C272" s="1210"/>
      <c r="D272" s="1210"/>
      <c r="E272" s="1210"/>
      <c r="F272" s="1210"/>
      <c r="G272" s="1213" t="str">
        <f>IF(基本情報入力シート!M140="","",基本情報入力シート!M140)</f>
        <v/>
      </c>
      <c r="H272" s="1213" t="str">
        <f>IF(基本情報入力シート!R140="","",基本情報入力シート!R140)</f>
        <v/>
      </c>
      <c r="I272" s="1213" t="str">
        <f>IF(基本情報入力シート!W140="","",基本情報入力シート!W140)</f>
        <v/>
      </c>
      <c r="J272" s="1213" t="str">
        <f>IF(基本情報入力シート!X140="","",基本情報入力シート!X140)</f>
        <v/>
      </c>
      <c r="K272" s="1213" t="str">
        <f>IF(基本情報入力シート!Y140="","",基本情報入力シート!Y140)</f>
        <v/>
      </c>
      <c r="L272" s="1216" t="str">
        <f>IF(基本情報入力シート!AB140="","",基本情報入力シート!AB140)</f>
        <v/>
      </c>
      <c r="M272" s="457" t="s">
        <v>132</v>
      </c>
      <c r="N272" s="75"/>
      <c r="O272" s="458" t="str">
        <f>IFERROR(VLOOKUP(K272,【参考】数式用!$A$5:$J$37,MATCH(N272,【参考】数式用!$B$4:$J$4,0)+1,0),"")</f>
        <v/>
      </c>
      <c r="P272" s="75"/>
      <c r="Q272" s="458" t="str">
        <f>IFERROR(VLOOKUP(K272,【参考】数式用!$A$5:$J$37,MATCH(P272,【参考】数式用!$B$4:$J$4,0)+1,0),"")</f>
        <v/>
      </c>
      <c r="R272" s="459" t="s">
        <v>15</v>
      </c>
      <c r="S272" s="460">
        <v>6</v>
      </c>
      <c r="T272" s="126" t="s">
        <v>10</v>
      </c>
      <c r="U272" s="39">
        <v>4</v>
      </c>
      <c r="V272" s="126" t="s">
        <v>38</v>
      </c>
      <c r="W272" s="460">
        <v>6</v>
      </c>
      <c r="X272" s="126" t="s">
        <v>10</v>
      </c>
      <c r="Y272" s="39">
        <v>5</v>
      </c>
      <c r="Z272" s="126" t="s">
        <v>13</v>
      </c>
      <c r="AA272" s="461" t="s">
        <v>20</v>
      </c>
      <c r="AB272" s="462">
        <f t="shared" si="661"/>
        <v>2</v>
      </c>
      <c r="AC272" s="126" t="s">
        <v>33</v>
      </c>
      <c r="AD272" s="463" t="str">
        <f t="shared" ref="AD272" si="815">IFERROR(ROUNDDOWN(ROUND(L272*Q272,0),0)*AB272,"")</f>
        <v/>
      </c>
      <c r="AE272" s="464" t="str">
        <f t="shared" si="731"/>
        <v/>
      </c>
      <c r="AF272" s="465"/>
      <c r="AG272" s="375"/>
      <c r="AH272" s="383"/>
      <c r="AI272" s="380"/>
      <c r="AJ272" s="381"/>
      <c r="AK272" s="361"/>
      <c r="AL272" s="362"/>
      <c r="AM272" s="466" t="str">
        <f t="shared" ref="AM272" si="816">IF(AO272="","",IF(Q272&lt;O272,"！加算の要件上は問題ありませんが、令和６年３月と比較して４・５月に加算率が下がる計画になっています。",""))</f>
        <v/>
      </c>
      <c r="AO272" s="467" t="str">
        <f>IF(K272&lt;&gt;"","P列・R列に色付け","")</f>
        <v/>
      </c>
      <c r="AP272" s="468" t="str">
        <f>IFERROR(VLOOKUP(K272,【参考】数式用!$AH$2:$AI$34,2,FALSE),"")</f>
        <v/>
      </c>
      <c r="AQ272" s="470" t="str">
        <f>P272&amp;P273&amp;P274</f>
        <v/>
      </c>
      <c r="AR272" s="468" t="str">
        <f t="shared" ref="AR272" si="817">IF(AF274&lt;&gt;0,IF(AG274="○","入力済","未入力"),"")</f>
        <v/>
      </c>
      <c r="AS272" s="469" t="str">
        <f>IF(OR(P272="処遇加算Ⅰ",P272="処遇加算Ⅱ"),IF(OR(AH272="○",AH272="令和６年度中に満たす"),"入力済","未入力"),"")</f>
        <v/>
      </c>
      <c r="AT272" s="470" t="str">
        <f>IF(P272="処遇加算Ⅲ",IF(AI272="○","入力済","未入力"),"")</f>
        <v/>
      </c>
      <c r="AU272" s="468" t="str">
        <f>IF(P272="処遇加算Ⅰ",IF(OR(AJ272="○",AJ272="令和６年度中に満たす"),"入力済","未入力"),"")</f>
        <v/>
      </c>
      <c r="AV272" s="468" t="str">
        <f t="shared" ref="AV272" si="818">IF(OR(P273="特定加算Ⅰ",P273="特定加算Ⅱ"),1,"")</f>
        <v/>
      </c>
      <c r="AW272" s="453" t="str">
        <f>IF(P273="特定加算Ⅰ",IF(AL273="","未入力","入力済"),"")</f>
        <v/>
      </c>
      <c r="AX272" s="453" t="str">
        <f>G272</f>
        <v/>
      </c>
    </row>
    <row r="273" spans="1:50" ht="32.1" customHeight="1">
      <c r="A273" s="1274"/>
      <c r="B273" s="1211"/>
      <c r="C273" s="1211"/>
      <c r="D273" s="1211"/>
      <c r="E273" s="1211"/>
      <c r="F273" s="1211"/>
      <c r="G273" s="1214"/>
      <c r="H273" s="1214"/>
      <c r="I273" s="1214"/>
      <c r="J273" s="1214"/>
      <c r="K273" s="1214"/>
      <c r="L273" s="1217"/>
      <c r="M273" s="471" t="s">
        <v>121</v>
      </c>
      <c r="N273" s="76"/>
      <c r="O273" s="472" t="str">
        <f>IFERROR(VLOOKUP(K272,【参考】数式用!$A$5:$J$37,MATCH(N273,【参考】数式用!$B$4:$J$4,0)+1,0),"")</f>
        <v/>
      </c>
      <c r="P273" s="76"/>
      <c r="Q273" s="472" t="str">
        <f>IFERROR(VLOOKUP(K272,【参考】数式用!$A$5:$J$37,MATCH(P273,【参考】数式用!$B$4:$J$4,0)+1,0),"")</f>
        <v/>
      </c>
      <c r="R273" s="97" t="s">
        <v>15</v>
      </c>
      <c r="S273" s="473">
        <v>6</v>
      </c>
      <c r="T273" s="98" t="s">
        <v>10</v>
      </c>
      <c r="U273" s="58">
        <v>4</v>
      </c>
      <c r="V273" s="98" t="s">
        <v>38</v>
      </c>
      <c r="W273" s="473">
        <v>6</v>
      </c>
      <c r="X273" s="98" t="s">
        <v>10</v>
      </c>
      <c r="Y273" s="58">
        <v>5</v>
      </c>
      <c r="Z273" s="98" t="s">
        <v>13</v>
      </c>
      <c r="AA273" s="474" t="s">
        <v>20</v>
      </c>
      <c r="AB273" s="475">
        <f t="shared" si="661"/>
        <v>2</v>
      </c>
      <c r="AC273" s="98" t="s">
        <v>33</v>
      </c>
      <c r="AD273" s="476" t="str">
        <f t="shared" ref="AD273" si="819">IFERROR(ROUNDDOWN(ROUND(L272*Q273,0),0)*AB273,"")</f>
        <v/>
      </c>
      <c r="AE273" s="477" t="str">
        <f t="shared" si="736"/>
        <v/>
      </c>
      <c r="AF273" s="478"/>
      <c r="AG273" s="363"/>
      <c r="AH273" s="364"/>
      <c r="AI273" s="365"/>
      <c r="AJ273" s="366"/>
      <c r="AK273" s="367"/>
      <c r="AL273" s="368"/>
      <c r="AM273" s="479" t="str">
        <f t="shared" ref="AM273" si="820">IF(AO272="","",IF(OR(Y272=4,Y273=4,Y274=4),"！加算の要件上は問題ありませんが、算定期間の終わりが令和６年５月になっていません。区分変更の場合は、「基本情報入力シート」で同じ事業所を２行に分けて記入してください。",""))</f>
        <v/>
      </c>
      <c r="AN273" s="480"/>
      <c r="AO273" s="467" t="str">
        <f>IF(K272&lt;&gt;"","P列・R列に色付け","")</f>
        <v/>
      </c>
      <c r="AX273" s="453" t="str">
        <f>G272</f>
        <v/>
      </c>
    </row>
    <row r="274" spans="1:50" ht="32.1" customHeight="1" thickBot="1">
      <c r="A274" s="1275"/>
      <c r="B274" s="1212"/>
      <c r="C274" s="1212"/>
      <c r="D274" s="1212"/>
      <c r="E274" s="1212"/>
      <c r="F274" s="1212"/>
      <c r="G274" s="1215"/>
      <c r="H274" s="1215"/>
      <c r="I274" s="1215"/>
      <c r="J274" s="1215"/>
      <c r="K274" s="1215"/>
      <c r="L274" s="1218"/>
      <c r="M274" s="481" t="s">
        <v>114</v>
      </c>
      <c r="N274" s="79"/>
      <c r="O274" s="482" t="str">
        <f>IFERROR(VLOOKUP(K272,【参考】数式用!$A$5:$J$37,MATCH(N274,【参考】数式用!$B$4:$J$4,0)+1,0),"")</f>
        <v/>
      </c>
      <c r="P274" s="77"/>
      <c r="Q274" s="482" t="str">
        <f>IFERROR(VLOOKUP(K272,【参考】数式用!$A$5:$J$37,MATCH(P274,【参考】数式用!$B$4:$J$4,0)+1,0),"")</f>
        <v/>
      </c>
      <c r="R274" s="483" t="s">
        <v>15</v>
      </c>
      <c r="S274" s="484">
        <v>6</v>
      </c>
      <c r="T274" s="485" t="s">
        <v>10</v>
      </c>
      <c r="U274" s="59">
        <v>4</v>
      </c>
      <c r="V274" s="485" t="s">
        <v>38</v>
      </c>
      <c r="W274" s="484">
        <v>6</v>
      </c>
      <c r="X274" s="485" t="s">
        <v>10</v>
      </c>
      <c r="Y274" s="59">
        <v>5</v>
      </c>
      <c r="Z274" s="485" t="s">
        <v>13</v>
      </c>
      <c r="AA274" s="486" t="s">
        <v>20</v>
      </c>
      <c r="AB274" s="487">
        <f t="shared" si="661"/>
        <v>2</v>
      </c>
      <c r="AC274" s="485" t="s">
        <v>33</v>
      </c>
      <c r="AD274" s="488" t="str">
        <f t="shared" ref="AD274" si="821">IFERROR(ROUNDDOWN(ROUND(L272*Q274,0),0)*AB274,"")</f>
        <v/>
      </c>
      <c r="AE274" s="489" t="str">
        <f t="shared" si="739"/>
        <v/>
      </c>
      <c r="AF274" s="490">
        <f t="shared" si="759"/>
        <v>0</v>
      </c>
      <c r="AG274" s="369"/>
      <c r="AH274" s="370"/>
      <c r="AI274" s="371"/>
      <c r="AJ274" s="372"/>
      <c r="AK274" s="373"/>
      <c r="AL274" s="374"/>
      <c r="AM274" s="491" t="str">
        <f t="shared" ref="AM274" si="822">IF(AO272="","",IF(OR(N272="",AND(N274="ベア加算なし",P274="ベア加算",AG274=""),AND(OR(P272="処遇加算Ⅰ",P272="処遇加算Ⅱ"),AH272=""),AND(P272="処遇加算Ⅲ",AI272=""),AND(P272="処遇加算Ⅰ",AJ272=""),AND(OR(P273="特定加算Ⅰ",P273="特定加算Ⅱ"),AK273=""),AND(P273="特定加算Ⅰ",AL273="")),"！記入が必要な欄（緑色、水色、黄色のセル）に空欄があります。空欄を埋めてください。",""))</f>
        <v/>
      </c>
      <c r="AO274" s="492" t="str">
        <f>IF(K272&lt;&gt;"","P列・R列に色付け","")</f>
        <v/>
      </c>
      <c r="AP274" s="493"/>
      <c r="AQ274" s="493"/>
      <c r="AW274" s="494"/>
      <c r="AX274" s="453" t="str">
        <f>G272</f>
        <v/>
      </c>
    </row>
    <row r="275" spans="1:50" ht="32.1" customHeight="1">
      <c r="A275" s="1273">
        <v>88</v>
      </c>
      <c r="B275" s="1210" t="str">
        <f>IF(基本情報入力シート!C141="","",基本情報入力シート!C141)</f>
        <v/>
      </c>
      <c r="C275" s="1210"/>
      <c r="D275" s="1210"/>
      <c r="E275" s="1210"/>
      <c r="F275" s="1210"/>
      <c r="G275" s="1213" t="str">
        <f>IF(基本情報入力シート!M141="","",基本情報入力シート!M141)</f>
        <v/>
      </c>
      <c r="H275" s="1213" t="str">
        <f>IF(基本情報入力シート!R141="","",基本情報入力シート!R141)</f>
        <v/>
      </c>
      <c r="I275" s="1213" t="str">
        <f>IF(基本情報入力シート!W141="","",基本情報入力シート!W141)</f>
        <v/>
      </c>
      <c r="J275" s="1213" t="str">
        <f>IF(基本情報入力シート!X141="","",基本情報入力シート!X141)</f>
        <v/>
      </c>
      <c r="K275" s="1213" t="str">
        <f>IF(基本情報入力シート!Y141="","",基本情報入力シート!Y141)</f>
        <v/>
      </c>
      <c r="L275" s="1216" t="str">
        <f>IF(基本情報入力シート!AB141="","",基本情報入力シート!AB141)</f>
        <v/>
      </c>
      <c r="M275" s="457" t="s">
        <v>132</v>
      </c>
      <c r="N275" s="75"/>
      <c r="O275" s="458" t="str">
        <f>IFERROR(VLOOKUP(K275,【参考】数式用!$A$5:$J$37,MATCH(N275,【参考】数式用!$B$4:$J$4,0)+1,0),"")</f>
        <v/>
      </c>
      <c r="P275" s="75"/>
      <c r="Q275" s="458" t="str">
        <f>IFERROR(VLOOKUP(K275,【参考】数式用!$A$5:$J$37,MATCH(P275,【参考】数式用!$B$4:$J$4,0)+1,0),"")</f>
        <v/>
      </c>
      <c r="R275" s="459" t="s">
        <v>15</v>
      </c>
      <c r="S275" s="460">
        <v>6</v>
      </c>
      <c r="T275" s="126" t="s">
        <v>10</v>
      </c>
      <c r="U275" s="39">
        <v>4</v>
      </c>
      <c r="V275" s="126" t="s">
        <v>38</v>
      </c>
      <c r="W275" s="460">
        <v>6</v>
      </c>
      <c r="X275" s="126" t="s">
        <v>10</v>
      </c>
      <c r="Y275" s="39">
        <v>5</v>
      </c>
      <c r="Z275" s="126" t="s">
        <v>13</v>
      </c>
      <c r="AA275" s="461" t="s">
        <v>20</v>
      </c>
      <c r="AB275" s="462">
        <f t="shared" si="661"/>
        <v>2</v>
      </c>
      <c r="AC275" s="126" t="s">
        <v>33</v>
      </c>
      <c r="AD275" s="463" t="str">
        <f t="shared" ref="AD275" si="823">IFERROR(ROUNDDOWN(ROUND(L275*Q275,0),0)*AB275,"")</f>
        <v/>
      </c>
      <c r="AE275" s="464" t="str">
        <f t="shared" ref="AE275" si="824">IFERROR(ROUNDDOWN(ROUND(L275*(Q275-O275),0),0)*AB275,"")</f>
        <v/>
      </c>
      <c r="AF275" s="465"/>
      <c r="AG275" s="375"/>
      <c r="AH275" s="383"/>
      <c r="AI275" s="380"/>
      <c r="AJ275" s="381"/>
      <c r="AK275" s="361"/>
      <c r="AL275" s="362"/>
      <c r="AM275" s="466" t="str">
        <f t="shared" ref="AM275" si="825">IF(AO275="","",IF(Q275&lt;O275,"！加算の要件上は問題ありませんが、令和６年３月と比較して４・５月に加算率が下がる計画になっています。",""))</f>
        <v/>
      </c>
      <c r="AO275" s="467" t="str">
        <f>IF(K275&lt;&gt;"","P列・R列に色付け","")</f>
        <v/>
      </c>
      <c r="AP275" s="468" t="str">
        <f>IFERROR(VLOOKUP(K275,【参考】数式用!$AH$2:$AI$34,2,FALSE),"")</f>
        <v/>
      </c>
      <c r="AQ275" s="470" t="str">
        <f>P275&amp;P276&amp;P277</f>
        <v/>
      </c>
      <c r="AR275" s="468" t="str">
        <f t="shared" ref="AR275" si="826">IF(AF277&lt;&gt;0,IF(AG277="○","入力済","未入力"),"")</f>
        <v/>
      </c>
      <c r="AS275" s="469" t="str">
        <f>IF(OR(P275="処遇加算Ⅰ",P275="処遇加算Ⅱ"),IF(OR(AH275="○",AH275="令和６年度中に満たす"),"入力済","未入力"),"")</f>
        <v/>
      </c>
      <c r="AT275" s="470" t="str">
        <f>IF(P275="処遇加算Ⅲ",IF(AI275="○","入力済","未入力"),"")</f>
        <v/>
      </c>
      <c r="AU275" s="468" t="str">
        <f>IF(P275="処遇加算Ⅰ",IF(OR(AJ275="○",AJ275="令和６年度中に満たす"),"入力済","未入力"),"")</f>
        <v/>
      </c>
      <c r="AV275" s="468" t="str">
        <f t="shared" ref="AV275" si="827">IF(OR(P276="特定加算Ⅰ",P276="特定加算Ⅱ"),1,"")</f>
        <v/>
      </c>
      <c r="AW275" s="453" t="str">
        <f>IF(P276="特定加算Ⅰ",IF(AL276="","未入力","入力済"),"")</f>
        <v/>
      </c>
      <c r="AX275" s="453" t="str">
        <f>G275</f>
        <v/>
      </c>
    </row>
    <row r="276" spans="1:50" ht="32.1" customHeight="1">
      <c r="A276" s="1274"/>
      <c r="B276" s="1211"/>
      <c r="C276" s="1211"/>
      <c r="D276" s="1211"/>
      <c r="E276" s="1211"/>
      <c r="F276" s="1211"/>
      <c r="G276" s="1214"/>
      <c r="H276" s="1214"/>
      <c r="I276" s="1214"/>
      <c r="J276" s="1214"/>
      <c r="K276" s="1214"/>
      <c r="L276" s="1217"/>
      <c r="M276" s="471" t="s">
        <v>121</v>
      </c>
      <c r="N276" s="76"/>
      <c r="O276" s="472" t="str">
        <f>IFERROR(VLOOKUP(K275,【参考】数式用!$A$5:$J$37,MATCH(N276,【参考】数式用!$B$4:$J$4,0)+1,0),"")</f>
        <v/>
      </c>
      <c r="P276" s="76"/>
      <c r="Q276" s="472" t="str">
        <f>IFERROR(VLOOKUP(K275,【参考】数式用!$A$5:$J$37,MATCH(P276,【参考】数式用!$B$4:$J$4,0)+1,0),"")</f>
        <v/>
      </c>
      <c r="R276" s="97" t="s">
        <v>15</v>
      </c>
      <c r="S276" s="473">
        <v>6</v>
      </c>
      <c r="T276" s="98" t="s">
        <v>10</v>
      </c>
      <c r="U276" s="58">
        <v>4</v>
      </c>
      <c r="V276" s="98" t="s">
        <v>38</v>
      </c>
      <c r="W276" s="473">
        <v>6</v>
      </c>
      <c r="X276" s="98" t="s">
        <v>10</v>
      </c>
      <c r="Y276" s="58">
        <v>5</v>
      </c>
      <c r="Z276" s="98" t="s">
        <v>13</v>
      </c>
      <c r="AA276" s="474" t="s">
        <v>20</v>
      </c>
      <c r="AB276" s="475">
        <f t="shared" si="661"/>
        <v>2</v>
      </c>
      <c r="AC276" s="98" t="s">
        <v>33</v>
      </c>
      <c r="AD276" s="476" t="str">
        <f t="shared" ref="AD276" si="828">IFERROR(ROUNDDOWN(ROUND(L275*Q276,0),0)*AB276,"")</f>
        <v/>
      </c>
      <c r="AE276" s="477" t="str">
        <f t="shared" ref="AE276" si="829">IFERROR(ROUNDDOWN(ROUND(L275*(Q276-O276),0),0)*AB276,"")</f>
        <v/>
      </c>
      <c r="AF276" s="478"/>
      <c r="AG276" s="363"/>
      <c r="AH276" s="364"/>
      <c r="AI276" s="365"/>
      <c r="AJ276" s="366"/>
      <c r="AK276" s="367"/>
      <c r="AL276" s="368"/>
      <c r="AM276" s="479" t="str">
        <f t="shared" ref="AM276" si="830">IF(AO275="","",IF(OR(Y275=4,Y276=4,Y277=4),"！加算の要件上は問題ありませんが、算定期間の終わりが令和６年５月になっていません。区分変更の場合は、「基本情報入力シート」で同じ事業所を２行に分けて記入してください。",""))</f>
        <v/>
      </c>
      <c r="AN276" s="480"/>
      <c r="AO276" s="467" t="str">
        <f>IF(K275&lt;&gt;"","P列・R列に色付け","")</f>
        <v/>
      </c>
      <c r="AX276" s="453" t="str">
        <f>G275</f>
        <v/>
      </c>
    </row>
    <row r="277" spans="1:50" ht="32.1" customHeight="1" thickBot="1">
      <c r="A277" s="1275"/>
      <c r="B277" s="1212"/>
      <c r="C277" s="1212"/>
      <c r="D277" s="1212"/>
      <c r="E277" s="1212"/>
      <c r="F277" s="1212"/>
      <c r="G277" s="1215"/>
      <c r="H277" s="1215"/>
      <c r="I277" s="1215"/>
      <c r="J277" s="1215"/>
      <c r="K277" s="1215"/>
      <c r="L277" s="1218"/>
      <c r="M277" s="481" t="s">
        <v>114</v>
      </c>
      <c r="N277" s="79"/>
      <c r="O277" s="482" t="str">
        <f>IFERROR(VLOOKUP(K275,【参考】数式用!$A$5:$J$37,MATCH(N277,【参考】数式用!$B$4:$J$4,0)+1,0),"")</f>
        <v/>
      </c>
      <c r="P277" s="77"/>
      <c r="Q277" s="482" t="str">
        <f>IFERROR(VLOOKUP(K275,【参考】数式用!$A$5:$J$37,MATCH(P277,【参考】数式用!$B$4:$J$4,0)+1,0),"")</f>
        <v/>
      </c>
      <c r="R277" s="483" t="s">
        <v>15</v>
      </c>
      <c r="S277" s="484">
        <v>6</v>
      </c>
      <c r="T277" s="485" t="s">
        <v>10</v>
      </c>
      <c r="U277" s="59">
        <v>4</v>
      </c>
      <c r="V277" s="485" t="s">
        <v>38</v>
      </c>
      <c r="W277" s="484">
        <v>6</v>
      </c>
      <c r="X277" s="485" t="s">
        <v>10</v>
      </c>
      <c r="Y277" s="59">
        <v>5</v>
      </c>
      <c r="Z277" s="485" t="s">
        <v>13</v>
      </c>
      <c r="AA277" s="486" t="s">
        <v>20</v>
      </c>
      <c r="AB277" s="487">
        <f t="shared" si="661"/>
        <v>2</v>
      </c>
      <c r="AC277" s="485" t="s">
        <v>33</v>
      </c>
      <c r="AD277" s="488" t="str">
        <f t="shared" ref="AD277" si="831">IFERROR(ROUNDDOWN(ROUND(L275*Q277,0),0)*AB277,"")</f>
        <v/>
      </c>
      <c r="AE277" s="489" t="str">
        <f t="shared" ref="AE277" si="832">IFERROR(ROUNDDOWN(ROUND(L275*(Q277-O277),0),0)*AB277,"")</f>
        <v/>
      </c>
      <c r="AF277" s="490">
        <f t="shared" si="759"/>
        <v>0</v>
      </c>
      <c r="AG277" s="369"/>
      <c r="AH277" s="370"/>
      <c r="AI277" s="371"/>
      <c r="AJ277" s="372"/>
      <c r="AK277" s="373"/>
      <c r="AL277" s="374"/>
      <c r="AM277" s="491" t="str">
        <f t="shared" ref="AM277" si="833">IF(AO275="","",IF(OR(N275="",AND(N277="ベア加算なし",P277="ベア加算",AG277=""),AND(OR(P275="処遇加算Ⅰ",P275="処遇加算Ⅱ"),AH275=""),AND(P275="処遇加算Ⅲ",AI275=""),AND(P275="処遇加算Ⅰ",AJ275=""),AND(OR(P276="特定加算Ⅰ",P276="特定加算Ⅱ"),AK276=""),AND(P276="特定加算Ⅰ",AL276="")),"！記入が必要な欄（緑色、水色、黄色のセル）に空欄があります。空欄を埋めてください。",""))</f>
        <v/>
      </c>
      <c r="AO277" s="492" t="str">
        <f>IF(K275&lt;&gt;"","P列・R列に色付け","")</f>
        <v/>
      </c>
      <c r="AP277" s="493"/>
      <c r="AQ277" s="493"/>
      <c r="AW277" s="494"/>
      <c r="AX277" s="453" t="str">
        <f>G275</f>
        <v/>
      </c>
    </row>
    <row r="278" spans="1:50" ht="32.1" customHeight="1">
      <c r="A278" s="1273">
        <v>89</v>
      </c>
      <c r="B278" s="1210" t="str">
        <f>IF(基本情報入力シート!C142="","",基本情報入力シート!C142)</f>
        <v/>
      </c>
      <c r="C278" s="1210"/>
      <c r="D278" s="1210"/>
      <c r="E278" s="1210"/>
      <c r="F278" s="1210"/>
      <c r="G278" s="1213" t="str">
        <f>IF(基本情報入力シート!M142="","",基本情報入力シート!M142)</f>
        <v/>
      </c>
      <c r="H278" s="1213" t="str">
        <f>IF(基本情報入力シート!R142="","",基本情報入力シート!R142)</f>
        <v/>
      </c>
      <c r="I278" s="1213" t="str">
        <f>IF(基本情報入力シート!W142="","",基本情報入力シート!W142)</f>
        <v/>
      </c>
      <c r="J278" s="1213" t="str">
        <f>IF(基本情報入力シート!X142="","",基本情報入力シート!X142)</f>
        <v/>
      </c>
      <c r="K278" s="1213" t="str">
        <f>IF(基本情報入力シート!Y142="","",基本情報入力シート!Y142)</f>
        <v/>
      </c>
      <c r="L278" s="1216" t="str">
        <f>IF(基本情報入力シート!AB142="","",基本情報入力シート!AB142)</f>
        <v/>
      </c>
      <c r="M278" s="457" t="s">
        <v>132</v>
      </c>
      <c r="N278" s="75"/>
      <c r="O278" s="458" t="str">
        <f>IFERROR(VLOOKUP(K278,【参考】数式用!$A$5:$J$37,MATCH(N278,【参考】数式用!$B$4:$J$4,0)+1,0),"")</f>
        <v/>
      </c>
      <c r="P278" s="75"/>
      <c r="Q278" s="458" t="str">
        <f>IFERROR(VLOOKUP(K278,【参考】数式用!$A$5:$J$37,MATCH(P278,【参考】数式用!$B$4:$J$4,0)+1,0),"")</f>
        <v/>
      </c>
      <c r="R278" s="459" t="s">
        <v>15</v>
      </c>
      <c r="S278" s="460">
        <v>6</v>
      </c>
      <c r="T278" s="126" t="s">
        <v>10</v>
      </c>
      <c r="U278" s="39">
        <v>4</v>
      </c>
      <c r="V278" s="126" t="s">
        <v>38</v>
      </c>
      <c r="W278" s="460">
        <v>6</v>
      </c>
      <c r="X278" s="126" t="s">
        <v>10</v>
      </c>
      <c r="Y278" s="39">
        <v>5</v>
      </c>
      <c r="Z278" s="126" t="s">
        <v>13</v>
      </c>
      <c r="AA278" s="461" t="s">
        <v>20</v>
      </c>
      <c r="AB278" s="462">
        <f t="shared" si="661"/>
        <v>2</v>
      </c>
      <c r="AC278" s="126" t="s">
        <v>33</v>
      </c>
      <c r="AD278" s="463" t="str">
        <f t="shared" ref="AD278" si="834">IFERROR(ROUNDDOWN(ROUND(L278*Q278,0),0)*AB278,"")</f>
        <v/>
      </c>
      <c r="AE278" s="464" t="str">
        <f t="shared" si="720"/>
        <v/>
      </c>
      <c r="AF278" s="465"/>
      <c r="AG278" s="375"/>
      <c r="AH278" s="383"/>
      <c r="AI278" s="380"/>
      <c r="AJ278" s="381"/>
      <c r="AK278" s="361"/>
      <c r="AL278" s="362"/>
      <c r="AM278" s="466" t="str">
        <f t="shared" ref="AM278" si="835">IF(AO278="","",IF(Q278&lt;O278,"！加算の要件上は問題ありませんが、令和６年３月と比較して４・５月に加算率が下がる計画になっています。",""))</f>
        <v/>
      </c>
      <c r="AO278" s="467" t="str">
        <f>IF(K278&lt;&gt;"","P列・R列に色付け","")</f>
        <v/>
      </c>
      <c r="AP278" s="468" t="str">
        <f>IFERROR(VLOOKUP(K278,【参考】数式用!$AH$2:$AI$34,2,FALSE),"")</f>
        <v/>
      </c>
      <c r="AQ278" s="470" t="str">
        <f>P278&amp;P279&amp;P280</f>
        <v/>
      </c>
      <c r="AR278" s="468" t="str">
        <f t="shared" ref="AR278" si="836">IF(AF280&lt;&gt;0,IF(AG280="○","入力済","未入力"),"")</f>
        <v/>
      </c>
      <c r="AS278" s="469" t="str">
        <f>IF(OR(P278="処遇加算Ⅰ",P278="処遇加算Ⅱ"),IF(OR(AH278="○",AH278="令和６年度中に満たす"),"入力済","未入力"),"")</f>
        <v/>
      </c>
      <c r="AT278" s="470" t="str">
        <f>IF(P278="処遇加算Ⅲ",IF(AI278="○","入力済","未入力"),"")</f>
        <v/>
      </c>
      <c r="AU278" s="468" t="str">
        <f>IF(P278="処遇加算Ⅰ",IF(OR(AJ278="○",AJ278="令和６年度中に満たす"),"入力済","未入力"),"")</f>
        <v/>
      </c>
      <c r="AV278" s="468" t="str">
        <f t="shared" ref="AV278" si="837">IF(OR(P279="特定加算Ⅰ",P279="特定加算Ⅱ"),1,"")</f>
        <v/>
      </c>
      <c r="AW278" s="453" t="str">
        <f>IF(P279="特定加算Ⅰ",IF(AL279="","未入力","入力済"),"")</f>
        <v/>
      </c>
      <c r="AX278" s="453" t="str">
        <f>G278</f>
        <v/>
      </c>
    </row>
    <row r="279" spans="1:50" ht="32.1" customHeight="1">
      <c r="A279" s="1274"/>
      <c r="B279" s="1211"/>
      <c r="C279" s="1211"/>
      <c r="D279" s="1211"/>
      <c r="E279" s="1211"/>
      <c r="F279" s="1211"/>
      <c r="G279" s="1214"/>
      <c r="H279" s="1214"/>
      <c r="I279" s="1214"/>
      <c r="J279" s="1214"/>
      <c r="K279" s="1214"/>
      <c r="L279" s="1217"/>
      <c r="M279" s="471" t="s">
        <v>121</v>
      </c>
      <c r="N279" s="76"/>
      <c r="O279" s="472" t="str">
        <f>IFERROR(VLOOKUP(K278,【参考】数式用!$A$5:$J$37,MATCH(N279,【参考】数式用!$B$4:$J$4,0)+1,0),"")</f>
        <v/>
      </c>
      <c r="P279" s="76"/>
      <c r="Q279" s="472" t="str">
        <f>IFERROR(VLOOKUP(K278,【参考】数式用!$A$5:$J$37,MATCH(P279,【参考】数式用!$B$4:$J$4,0)+1,0),"")</f>
        <v/>
      </c>
      <c r="R279" s="97" t="s">
        <v>15</v>
      </c>
      <c r="S279" s="473">
        <v>6</v>
      </c>
      <c r="T279" s="98" t="s">
        <v>10</v>
      </c>
      <c r="U279" s="58">
        <v>4</v>
      </c>
      <c r="V279" s="98" t="s">
        <v>38</v>
      </c>
      <c r="W279" s="473">
        <v>6</v>
      </c>
      <c r="X279" s="98" t="s">
        <v>10</v>
      </c>
      <c r="Y279" s="58">
        <v>5</v>
      </c>
      <c r="Z279" s="98" t="s">
        <v>13</v>
      </c>
      <c r="AA279" s="474" t="s">
        <v>20</v>
      </c>
      <c r="AB279" s="475">
        <f t="shared" si="661"/>
        <v>2</v>
      </c>
      <c r="AC279" s="98" t="s">
        <v>33</v>
      </c>
      <c r="AD279" s="476" t="str">
        <f t="shared" ref="AD279" si="838">IFERROR(ROUNDDOWN(ROUND(L278*Q279,0),0)*AB279,"")</f>
        <v/>
      </c>
      <c r="AE279" s="477" t="str">
        <f t="shared" si="725"/>
        <v/>
      </c>
      <c r="AF279" s="478"/>
      <c r="AG279" s="363"/>
      <c r="AH279" s="364"/>
      <c r="AI279" s="365"/>
      <c r="AJ279" s="366"/>
      <c r="AK279" s="367"/>
      <c r="AL279" s="368"/>
      <c r="AM279" s="479" t="str">
        <f t="shared" ref="AM279" si="839">IF(AO278="","",IF(OR(Y278=4,Y279=4,Y280=4),"！加算の要件上は問題ありませんが、算定期間の終わりが令和６年５月になっていません。区分変更の場合は、「基本情報入力シート」で同じ事業所を２行に分けて記入してください。",""))</f>
        <v/>
      </c>
      <c r="AN279" s="480"/>
      <c r="AO279" s="467" t="str">
        <f>IF(K278&lt;&gt;"","P列・R列に色付け","")</f>
        <v/>
      </c>
      <c r="AX279" s="453" t="str">
        <f>G278</f>
        <v/>
      </c>
    </row>
    <row r="280" spans="1:50" ht="32.1" customHeight="1" thickBot="1">
      <c r="A280" s="1275"/>
      <c r="B280" s="1212"/>
      <c r="C280" s="1212"/>
      <c r="D280" s="1212"/>
      <c r="E280" s="1212"/>
      <c r="F280" s="1212"/>
      <c r="G280" s="1215"/>
      <c r="H280" s="1215"/>
      <c r="I280" s="1215"/>
      <c r="J280" s="1215"/>
      <c r="K280" s="1215"/>
      <c r="L280" s="1218"/>
      <c r="M280" s="481" t="s">
        <v>114</v>
      </c>
      <c r="N280" s="79"/>
      <c r="O280" s="482" t="str">
        <f>IFERROR(VLOOKUP(K278,【参考】数式用!$A$5:$J$37,MATCH(N280,【参考】数式用!$B$4:$J$4,0)+1,0),"")</f>
        <v/>
      </c>
      <c r="P280" s="77"/>
      <c r="Q280" s="482" t="str">
        <f>IFERROR(VLOOKUP(K278,【参考】数式用!$A$5:$J$37,MATCH(P280,【参考】数式用!$B$4:$J$4,0)+1,0),"")</f>
        <v/>
      </c>
      <c r="R280" s="483" t="s">
        <v>15</v>
      </c>
      <c r="S280" s="484">
        <v>6</v>
      </c>
      <c r="T280" s="485" t="s">
        <v>10</v>
      </c>
      <c r="U280" s="59">
        <v>4</v>
      </c>
      <c r="V280" s="485" t="s">
        <v>38</v>
      </c>
      <c r="W280" s="484">
        <v>6</v>
      </c>
      <c r="X280" s="485" t="s">
        <v>10</v>
      </c>
      <c r="Y280" s="59">
        <v>5</v>
      </c>
      <c r="Z280" s="485" t="s">
        <v>13</v>
      </c>
      <c r="AA280" s="486" t="s">
        <v>20</v>
      </c>
      <c r="AB280" s="487">
        <f t="shared" si="661"/>
        <v>2</v>
      </c>
      <c r="AC280" s="485" t="s">
        <v>33</v>
      </c>
      <c r="AD280" s="488" t="str">
        <f t="shared" ref="AD280" si="840">IFERROR(ROUNDDOWN(ROUND(L278*Q280,0),0)*AB280,"")</f>
        <v/>
      </c>
      <c r="AE280" s="489" t="str">
        <f t="shared" si="728"/>
        <v/>
      </c>
      <c r="AF280" s="490">
        <f t="shared" si="759"/>
        <v>0</v>
      </c>
      <c r="AG280" s="369"/>
      <c r="AH280" s="370"/>
      <c r="AI280" s="371"/>
      <c r="AJ280" s="372"/>
      <c r="AK280" s="373"/>
      <c r="AL280" s="374"/>
      <c r="AM280" s="491" t="str">
        <f t="shared" ref="AM280" si="841">IF(AO278="","",IF(OR(N278="",AND(N280="ベア加算なし",P280="ベア加算",AG280=""),AND(OR(P278="処遇加算Ⅰ",P278="処遇加算Ⅱ"),AH278=""),AND(P278="処遇加算Ⅲ",AI278=""),AND(P278="処遇加算Ⅰ",AJ278=""),AND(OR(P279="特定加算Ⅰ",P279="特定加算Ⅱ"),AK279=""),AND(P279="特定加算Ⅰ",AL279="")),"！記入が必要な欄（緑色、水色、黄色のセル）に空欄があります。空欄を埋めてください。",""))</f>
        <v/>
      </c>
      <c r="AO280" s="492" t="str">
        <f>IF(K278&lt;&gt;"","P列・R列に色付け","")</f>
        <v/>
      </c>
      <c r="AP280" s="493"/>
      <c r="AQ280" s="493"/>
      <c r="AW280" s="494"/>
      <c r="AX280" s="453" t="str">
        <f>G278</f>
        <v/>
      </c>
    </row>
    <row r="281" spans="1:50" ht="32.1" customHeight="1">
      <c r="A281" s="1273">
        <v>90</v>
      </c>
      <c r="B281" s="1210" t="str">
        <f>IF(基本情報入力シート!C143="","",基本情報入力シート!C143)</f>
        <v/>
      </c>
      <c r="C281" s="1210"/>
      <c r="D281" s="1210"/>
      <c r="E281" s="1210"/>
      <c r="F281" s="1210"/>
      <c r="G281" s="1213" t="str">
        <f>IF(基本情報入力シート!M143="","",基本情報入力シート!M143)</f>
        <v/>
      </c>
      <c r="H281" s="1213" t="str">
        <f>IF(基本情報入力シート!R143="","",基本情報入力シート!R143)</f>
        <v/>
      </c>
      <c r="I281" s="1213" t="str">
        <f>IF(基本情報入力シート!W143="","",基本情報入力シート!W143)</f>
        <v/>
      </c>
      <c r="J281" s="1213" t="str">
        <f>IF(基本情報入力シート!X143="","",基本情報入力シート!X143)</f>
        <v/>
      </c>
      <c r="K281" s="1213" t="str">
        <f>IF(基本情報入力シート!Y143="","",基本情報入力シート!Y143)</f>
        <v/>
      </c>
      <c r="L281" s="1216" t="str">
        <f>IF(基本情報入力シート!AB143="","",基本情報入力シート!AB143)</f>
        <v/>
      </c>
      <c r="M281" s="457" t="s">
        <v>132</v>
      </c>
      <c r="N281" s="75"/>
      <c r="O281" s="458" t="str">
        <f>IFERROR(VLOOKUP(K281,【参考】数式用!$A$5:$J$37,MATCH(N281,【参考】数式用!$B$4:$J$4,0)+1,0),"")</f>
        <v/>
      </c>
      <c r="P281" s="75"/>
      <c r="Q281" s="458" t="str">
        <f>IFERROR(VLOOKUP(K281,【参考】数式用!$A$5:$J$37,MATCH(P281,【参考】数式用!$B$4:$J$4,0)+1,0),"")</f>
        <v/>
      </c>
      <c r="R281" s="459" t="s">
        <v>15</v>
      </c>
      <c r="S281" s="460">
        <v>6</v>
      </c>
      <c r="T281" s="126" t="s">
        <v>10</v>
      </c>
      <c r="U281" s="39">
        <v>4</v>
      </c>
      <c r="V281" s="126" t="s">
        <v>38</v>
      </c>
      <c r="W281" s="460">
        <v>6</v>
      </c>
      <c r="X281" s="126" t="s">
        <v>10</v>
      </c>
      <c r="Y281" s="39">
        <v>5</v>
      </c>
      <c r="Z281" s="126" t="s">
        <v>13</v>
      </c>
      <c r="AA281" s="461" t="s">
        <v>20</v>
      </c>
      <c r="AB281" s="462">
        <f t="shared" si="661"/>
        <v>2</v>
      </c>
      <c r="AC281" s="126" t="s">
        <v>33</v>
      </c>
      <c r="AD281" s="463" t="str">
        <f t="shared" ref="AD281" si="842">IFERROR(ROUNDDOWN(ROUND(L281*Q281,0),0)*AB281,"")</f>
        <v/>
      </c>
      <c r="AE281" s="464" t="str">
        <f t="shared" si="731"/>
        <v/>
      </c>
      <c r="AF281" s="465"/>
      <c r="AG281" s="375"/>
      <c r="AH281" s="383"/>
      <c r="AI281" s="380"/>
      <c r="AJ281" s="381"/>
      <c r="AK281" s="361"/>
      <c r="AL281" s="362"/>
      <c r="AM281" s="466" t="str">
        <f t="shared" ref="AM281" si="843">IF(AO281="","",IF(Q281&lt;O281,"！加算の要件上は問題ありませんが、令和６年３月と比較して４・５月に加算率が下がる計画になっています。",""))</f>
        <v/>
      </c>
      <c r="AO281" s="467" t="str">
        <f>IF(K281&lt;&gt;"","P列・R列に色付け","")</f>
        <v/>
      </c>
      <c r="AP281" s="468" t="str">
        <f>IFERROR(VLOOKUP(K281,【参考】数式用!$AH$2:$AI$34,2,FALSE),"")</f>
        <v/>
      </c>
      <c r="AQ281" s="470" t="str">
        <f>P281&amp;P282&amp;P283</f>
        <v/>
      </c>
      <c r="AR281" s="468" t="str">
        <f t="shared" ref="AR281" si="844">IF(AF283&lt;&gt;0,IF(AG283="○","入力済","未入力"),"")</f>
        <v/>
      </c>
      <c r="AS281" s="469" t="str">
        <f>IF(OR(P281="処遇加算Ⅰ",P281="処遇加算Ⅱ"),IF(OR(AH281="○",AH281="令和６年度中に満たす"),"入力済","未入力"),"")</f>
        <v/>
      </c>
      <c r="AT281" s="470" t="str">
        <f>IF(P281="処遇加算Ⅲ",IF(AI281="○","入力済","未入力"),"")</f>
        <v/>
      </c>
      <c r="AU281" s="468" t="str">
        <f>IF(P281="処遇加算Ⅰ",IF(OR(AJ281="○",AJ281="令和６年度中に満たす"),"入力済","未入力"),"")</f>
        <v/>
      </c>
      <c r="AV281" s="468" t="str">
        <f t="shared" ref="AV281" si="845">IF(OR(P282="特定加算Ⅰ",P282="特定加算Ⅱ"),1,"")</f>
        <v/>
      </c>
      <c r="AW281" s="453" t="str">
        <f>IF(P282="特定加算Ⅰ",IF(AL282="","未入力","入力済"),"")</f>
        <v/>
      </c>
      <c r="AX281" s="453" t="str">
        <f>G281</f>
        <v/>
      </c>
    </row>
    <row r="282" spans="1:50" ht="32.1" customHeight="1">
      <c r="A282" s="1274"/>
      <c r="B282" s="1211"/>
      <c r="C282" s="1211"/>
      <c r="D282" s="1211"/>
      <c r="E282" s="1211"/>
      <c r="F282" s="1211"/>
      <c r="G282" s="1214"/>
      <c r="H282" s="1214"/>
      <c r="I282" s="1214"/>
      <c r="J282" s="1214"/>
      <c r="K282" s="1214"/>
      <c r="L282" s="1217"/>
      <c r="M282" s="471" t="s">
        <v>121</v>
      </c>
      <c r="N282" s="76"/>
      <c r="O282" s="472" t="str">
        <f>IFERROR(VLOOKUP(K281,【参考】数式用!$A$5:$J$37,MATCH(N282,【参考】数式用!$B$4:$J$4,0)+1,0),"")</f>
        <v/>
      </c>
      <c r="P282" s="76"/>
      <c r="Q282" s="472" t="str">
        <f>IFERROR(VLOOKUP(K281,【参考】数式用!$A$5:$J$37,MATCH(P282,【参考】数式用!$B$4:$J$4,0)+1,0),"")</f>
        <v/>
      </c>
      <c r="R282" s="97" t="s">
        <v>15</v>
      </c>
      <c r="S282" s="473">
        <v>6</v>
      </c>
      <c r="T282" s="98" t="s">
        <v>10</v>
      </c>
      <c r="U282" s="58">
        <v>4</v>
      </c>
      <c r="V282" s="98" t="s">
        <v>38</v>
      </c>
      <c r="W282" s="473">
        <v>6</v>
      </c>
      <c r="X282" s="98" t="s">
        <v>10</v>
      </c>
      <c r="Y282" s="58">
        <v>5</v>
      </c>
      <c r="Z282" s="98" t="s">
        <v>13</v>
      </c>
      <c r="AA282" s="474" t="s">
        <v>20</v>
      </c>
      <c r="AB282" s="475">
        <f t="shared" si="661"/>
        <v>2</v>
      </c>
      <c r="AC282" s="98" t="s">
        <v>33</v>
      </c>
      <c r="AD282" s="476" t="str">
        <f t="shared" ref="AD282" si="846">IFERROR(ROUNDDOWN(ROUND(L281*Q282,0),0)*AB282,"")</f>
        <v/>
      </c>
      <c r="AE282" s="477" t="str">
        <f t="shared" si="736"/>
        <v/>
      </c>
      <c r="AF282" s="478"/>
      <c r="AG282" s="363"/>
      <c r="AH282" s="364"/>
      <c r="AI282" s="365"/>
      <c r="AJ282" s="366"/>
      <c r="AK282" s="367"/>
      <c r="AL282" s="368"/>
      <c r="AM282" s="479" t="str">
        <f t="shared" ref="AM282" si="847">IF(AO281="","",IF(OR(Y281=4,Y282=4,Y283=4),"！加算の要件上は問題ありませんが、算定期間の終わりが令和６年５月になっていません。区分変更の場合は、「基本情報入力シート」で同じ事業所を２行に分けて記入してください。",""))</f>
        <v/>
      </c>
      <c r="AN282" s="480"/>
      <c r="AO282" s="467" t="str">
        <f>IF(K281&lt;&gt;"","P列・R列に色付け","")</f>
        <v/>
      </c>
      <c r="AX282" s="453" t="str">
        <f>G281</f>
        <v/>
      </c>
    </row>
    <row r="283" spans="1:50" ht="32.1" customHeight="1" thickBot="1">
      <c r="A283" s="1275"/>
      <c r="B283" s="1212"/>
      <c r="C283" s="1212"/>
      <c r="D283" s="1212"/>
      <c r="E283" s="1212"/>
      <c r="F283" s="1212"/>
      <c r="G283" s="1215"/>
      <c r="H283" s="1215"/>
      <c r="I283" s="1215"/>
      <c r="J283" s="1215"/>
      <c r="K283" s="1215"/>
      <c r="L283" s="1218"/>
      <c r="M283" s="481" t="s">
        <v>114</v>
      </c>
      <c r="N283" s="79"/>
      <c r="O283" s="482" t="str">
        <f>IFERROR(VLOOKUP(K281,【参考】数式用!$A$5:$J$37,MATCH(N283,【参考】数式用!$B$4:$J$4,0)+1,0),"")</f>
        <v/>
      </c>
      <c r="P283" s="77"/>
      <c r="Q283" s="482" t="str">
        <f>IFERROR(VLOOKUP(K281,【参考】数式用!$A$5:$J$37,MATCH(P283,【参考】数式用!$B$4:$J$4,0)+1,0),"")</f>
        <v/>
      </c>
      <c r="R283" s="483" t="s">
        <v>15</v>
      </c>
      <c r="S283" s="484">
        <v>6</v>
      </c>
      <c r="T283" s="485" t="s">
        <v>10</v>
      </c>
      <c r="U283" s="59">
        <v>4</v>
      </c>
      <c r="V283" s="485" t="s">
        <v>38</v>
      </c>
      <c r="W283" s="484">
        <v>6</v>
      </c>
      <c r="X283" s="485" t="s">
        <v>10</v>
      </c>
      <c r="Y283" s="59">
        <v>5</v>
      </c>
      <c r="Z283" s="485" t="s">
        <v>13</v>
      </c>
      <c r="AA283" s="486" t="s">
        <v>20</v>
      </c>
      <c r="AB283" s="487">
        <f t="shared" si="661"/>
        <v>2</v>
      </c>
      <c r="AC283" s="485" t="s">
        <v>33</v>
      </c>
      <c r="AD283" s="488" t="str">
        <f t="shared" ref="AD283" si="848">IFERROR(ROUNDDOWN(ROUND(L281*Q283,0),0)*AB283,"")</f>
        <v/>
      </c>
      <c r="AE283" s="489" t="str">
        <f t="shared" si="739"/>
        <v/>
      </c>
      <c r="AF283" s="490">
        <f t="shared" si="759"/>
        <v>0</v>
      </c>
      <c r="AG283" s="369"/>
      <c r="AH283" s="370"/>
      <c r="AI283" s="371"/>
      <c r="AJ283" s="372"/>
      <c r="AK283" s="373"/>
      <c r="AL283" s="374"/>
      <c r="AM283" s="491" t="str">
        <f t="shared" ref="AM283" si="849">IF(AO281="","",IF(OR(N281="",AND(N283="ベア加算なし",P283="ベア加算",AG283=""),AND(OR(P281="処遇加算Ⅰ",P281="処遇加算Ⅱ"),AH281=""),AND(P281="処遇加算Ⅲ",AI281=""),AND(P281="処遇加算Ⅰ",AJ281=""),AND(OR(P282="特定加算Ⅰ",P282="特定加算Ⅱ"),AK282=""),AND(P282="特定加算Ⅰ",AL282="")),"！記入が必要な欄（緑色、水色、黄色のセル）に空欄があります。空欄を埋めてください。",""))</f>
        <v/>
      </c>
      <c r="AO283" s="492" t="str">
        <f>IF(K281&lt;&gt;"","P列・R列に色付け","")</f>
        <v/>
      </c>
      <c r="AP283" s="493"/>
      <c r="AQ283" s="493"/>
      <c r="AW283" s="494"/>
      <c r="AX283" s="453" t="str">
        <f>G281</f>
        <v/>
      </c>
    </row>
    <row r="284" spans="1:50" ht="32.1" customHeight="1">
      <c r="A284" s="1273">
        <v>91</v>
      </c>
      <c r="B284" s="1210" t="str">
        <f>IF(基本情報入力シート!C144="","",基本情報入力シート!C144)</f>
        <v/>
      </c>
      <c r="C284" s="1210"/>
      <c r="D284" s="1210"/>
      <c r="E284" s="1210"/>
      <c r="F284" s="1210"/>
      <c r="G284" s="1213" t="str">
        <f>IF(基本情報入力シート!M144="","",基本情報入力シート!M144)</f>
        <v/>
      </c>
      <c r="H284" s="1213" t="str">
        <f>IF(基本情報入力シート!R144="","",基本情報入力シート!R144)</f>
        <v/>
      </c>
      <c r="I284" s="1213" t="str">
        <f>IF(基本情報入力シート!W144="","",基本情報入力シート!W144)</f>
        <v/>
      </c>
      <c r="J284" s="1213" t="str">
        <f>IF(基本情報入力シート!X144="","",基本情報入力シート!X144)</f>
        <v/>
      </c>
      <c r="K284" s="1213" t="str">
        <f>IF(基本情報入力シート!Y144="","",基本情報入力シート!Y144)</f>
        <v/>
      </c>
      <c r="L284" s="1216" t="str">
        <f>IF(基本情報入力シート!AB144="","",基本情報入力シート!AB144)</f>
        <v/>
      </c>
      <c r="M284" s="457" t="s">
        <v>132</v>
      </c>
      <c r="N284" s="75"/>
      <c r="O284" s="458" t="str">
        <f>IFERROR(VLOOKUP(K284,【参考】数式用!$A$5:$J$37,MATCH(N284,【参考】数式用!$B$4:$J$4,0)+1,0),"")</f>
        <v/>
      </c>
      <c r="P284" s="75"/>
      <c r="Q284" s="458" t="str">
        <f>IFERROR(VLOOKUP(K284,【参考】数式用!$A$5:$J$37,MATCH(P284,【参考】数式用!$B$4:$J$4,0)+1,0),"")</f>
        <v/>
      </c>
      <c r="R284" s="459" t="s">
        <v>15</v>
      </c>
      <c r="S284" s="460">
        <v>6</v>
      </c>
      <c r="T284" s="126" t="s">
        <v>10</v>
      </c>
      <c r="U284" s="39">
        <v>4</v>
      </c>
      <c r="V284" s="126" t="s">
        <v>38</v>
      </c>
      <c r="W284" s="460">
        <v>6</v>
      </c>
      <c r="X284" s="126" t="s">
        <v>10</v>
      </c>
      <c r="Y284" s="39">
        <v>5</v>
      </c>
      <c r="Z284" s="126" t="s">
        <v>13</v>
      </c>
      <c r="AA284" s="461" t="s">
        <v>20</v>
      </c>
      <c r="AB284" s="462">
        <f t="shared" si="661"/>
        <v>2</v>
      </c>
      <c r="AC284" s="126" t="s">
        <v>33</v>
      </c>
      <c r="AD284" s="463" t="str">
        <f t="shared" ref="AD284" si="850">IFERROR(ROUNDDOWN(ROUND(L284*Q284,0),0)*AB284,"")</f>
        <v/>
      </c>
      <c r="AE284" s="464" t="str">
        <f t="shared" ref="AE284" si="851">IFERROR(ROUNDDOWN(ROUND(L284*(Q284-O284),0),0)*AB284,"")</f>
        <v/>
      </c>
      <c r="AF284" s="465"/>
      <c r="AG284" s="375"/>
      <c r="AH284" s="383"/>
      <c r="AI284" s="380"/>
      <c r="AJ284" s="381"/>
      <c r="AK284" s="361"/>
      <c r="AL284" s="362"/>
      <c r="AM284" s="466" t="str">
        <f t="shared" ref="AM284" si="852">IF(AO284="","",IF(Q284&lt;O284,"！加算の要件上は問題ありませんが、令和６年３月と比較して４・５月に加算率が下がる計画になっています。",""))</f>
        <v/>
      </c>
      <c r="AO284" s="467" t="str">
        <f>IF(K284&lt;&gt;"","P列・R列に色付け","")</f>
        <v/>
      </c>
      <c r="AP284" s="468" t="str">
        <f>IFERROR(VLOOKUP(K284,【参考】数式用!$AH$2:$AI$34,2,FALSE),"")</f>
        <v/>
      </c>
      <c r="AQ284" s="470" t="str">
        <f>P284&amp;P285&amp;P286</f>
        <v/>
      </c>
      <c r="AR284" s="468" t="str">
        <f t="shared" ref="AR284" si="853">IF(AF286&lt;&gt;0,IF(AG286="○","入力済","未入力"),"")</f>
        <v/>
      </c>
      <c r="AS284" s="469" t="str">
        <f>IF(OR(P284="処遇加算Ⅰ",P284="処遇加算Ⅱ"),IF(OR(AH284="○",AH284="令和６年度中に満たす"),"入力済","未入力"),"")</f>
        <v/>
      </c>
      <c r="AT284" s="470" t="str">
        <f>IF(P284="処遇加算Ⅲ",IF(AI284="○","入力済","未入力"),"")</f>
        <v/>
      </c>
      <c r="AU284" s="468" t="str">
        <f>IF(P284="処遇加算Ⅰ",IF(OR(AJ284="○",AJ284="令和６年度中に満たす"),"入力済","未入力"),"")</f>
        <v/>
      </c>
      <c r="AV284" s="468" t="str">
        <f t="shared" ref="AV284" si="854">IF(OR(P285="特定加算Ⅰ",P285="特定加算Ⅱ"),1,"")</f>
        <v/>
      </c>
      <c r="AW284" s="453" t="str">
        <f>IF(P285="特定加算Ⅰ",IF(AL285="","未入力","入力済"),"")</f>
        <v/>
      </c>
      <c r="AX284" s="453" t="str">
        <f>G284</f>
        <v/>
      </c>
    </row>
    <row r="285" spans="1:50" ht="32.1" customHeight="1">
      <c r="A285" s="1274"/>
      <c r="B285" s="1211"/>
      <c r="C285" s="1211"/>
      <c r="D285" s="1211"/>
      <c r="E285" s="1211"/>
      <c r="F285" s="1211"/>
      <c r="G285" s="1214"/>
      <c r="H285" s="1214"/>
      <c r="I285" s="1214"/>
      <c r="J285" s="1214"/>
      <c r="K285" s="1214"/>
      <c r="L285" s="1217"/>
      <c r="M285" s="471" t="s">
        <v>121</v>
      </c>
      <c r="N285" s="76"/>
      <c r="O285" s="472" t="str">
        <f>IFERROR(VLOOKUP(K284,【参考】数式用!$A$5:$J$37,MATCH(N285,【参考】数式用!$B$4:$J$4,0)+1,0),"")</f>
        <v/>
      </c>
      <c r="P285" s="76"/>
      <c r="Q285" s="472" t="str">
        <f>IFERROR(VLOOKUP(K284,【参考】数式用!$A$5:$J$37,MATCH(P285,【参考】数式用!$B$4:$J$4,0)+1,0),"")</f>
        <v/>
      </c>
      <c r="R285" s="97" t="s">
        <v>15</v>
      </c>
      <c r="S285" s="473">
        <v>6</v>
      </c>
      <c r="T285" s="98" t="s">
        <v>10</v>
      </c>
      <c r="U285" s="58">
        <v>4</v>
      </c>
      <c r="V285" s="98" t="s">
        <v>38</v>
      </c>
      <c r="W285" s="473">
        <v>6</v>
      </c>
      <c r="X285" s="98" t="s">
        <v>10</v>
      </c>
      <c r="Y285" s="58">
        <v>5</v>
      </c>
      <c r="Z285" s="98" t="s">
        <v>13</v>
      </c>
      <c r="AA285" s="474" t="s">
        <v>20</v>
      </c>
      <c r="AB285" s="475">
        <f t="shared" si="661"/>
        <v>2</v>
      </c>
      <c r="AC285" s="98" t="s">
        <v>33</v>
      </c>
      <c r="AD285" s="476" t="str">
        <f t="shared" ref="AD285" si="855">IFERROR(ROUNDDOWN(ROUND(L284*Q285,0),0)*AB285,"")</f>
        <v/>
      </c>
      <c r="AE285" s="477" t="str">
        <f t="shared" ref="AE285" si="856">IFERROR(ROUNDDOWN(ROUND(L284*(Q285-O285),0),0)*AB285,"")</f>
        <v/>
      </c>
      <c r="AF285" s="478"/>
      <c r="AG285" s="363"/>
      <c r="AH285" s="364"/>
      <c r="AI285" s="365"/>
      <c r="AJ285" s="366"/>
      <c r="AK285" s="367"/>
      <c r="AL285" s="368"/>
      <c r="AM285" s="479" t="str">
        <f t="shared" ref="AM285" si="857">IF(AO284="","",IF(OR(Y284=4,Y285=4,Y286=4),"！加算の要件上は問題ありませんが、算定期間の終わりが令和６年５月になっていません。区分変更の場合は、「基本情報入力シート」で同じ事業所を２行に分けて記入してください。",""))</f>
        <v/>
      </c>
      <c r="AN285" s="480"/>
      <c r="AO285" s="467" t="str">
        <f>IF(K284&lt;&gt;"","P列・R列に色付け","")</f>
        <v/>
      </c>
      <c r="AX285" s="453" t="str">
        <f>G284</f>
        <v/>
      </c>
    </row>
    <row r="286" spans="1:50" ht="32.1" customHeight="1" thickBot="1">
      <c r="A286" s="1275"/>
      <c r="B286" s="1212"/>
      <c r="C286" s="1212"/>
      <c r="D286" s="1212"/>
      <c r="E286" s="1212"/>
      <c r="F286" s="1212"/>
      <c r="G286" s="1215"/>
      <c r="H286" s="1215"/>
      <c r="I286" s="1215"/>
      <c r="J286" s="1215"/>
      <c r="K286" s="1215"/>
      <c r="L286" s="1218"/>
      <c r="M286" s="481" t="s">
        <v>114</v>
      </c>
      <c r="N286" s="79"/>
      <c r="O286" s="482" t="str">
        <f>IFERROR(VLOOKUP(K284,【参考】数式用!$A$5:$J$37,MATCH(N286,【参考】数式用!$B$4:$J$4,0)+1,0),"")</f>
        <v/>
      </c>
      <c r="P286" s="77"/>
      <c r="Q286" s="482" t="str">
        <f>IFERROR(VLOOKUP(K284,【参考】数式用!$A$5:$J$37,MATCH(P286,【参考】数式用!$B$4:$J$4,0)+1,0),"")</f>
        <v/>
      </c>
      <c r="R286" s="483" t="s">
        <v>15</v>
      </c>
      <c r="S286" s="484">
        <v>6</v>
      </c>
      <c r="T286" s="485" t="s">
        <v>10</v>
      </c>
      <c r="U286" s="59">
        <v>4</v>
      </c>
      <c r="V286" s="485" t="s">
        <v>38</v>
      </c>
      <c r="W286" s="484">
        <v>6</v>
      </c>
      <c r="X286" s="485" t="s">
        <v>10</v>
      </c>
      <c r="Y286" s="59">
        <v>5</v>
      </c>
      <c r="Z286" s="485" t="s">
        <v>13</v>
      </c>
      <c r="AA286" s="486" t="s">
        <v>20</v>
      </c>
      <c r="AB286" s="487">
        <f t="shared" si="661"/>
        <v>2</v>
      </c>
      <c r="AC286" s="485" t="s">
        <v>33</v>
      </c>
      <c r="AD286" s="488" t="str">
        <f t="shared" ref="AD286" si="858">IFERROR(ROUNDDOWN(ROUND(L284*Q286,0),0)*AB286,"")</f>
        <v/>
      </c>
      <c r="AE286" s="489" t="str">
        <f t="shared" ref="AE286" si="859">IFERROR(ROUNDDOWN(ROUND(L284*(Q286-O286),0),0)*AB286,"")</f>
        <v/>
      </c>
      <c r="AF286" s="490">
        <f t="shared" si="759"/>
        <v>0</v>
      </c>
      <c r="AG286" s="369"/>
      <c r="AH286" s="370"/>
      <c r="AI286" s="371"/>
      <c r="AJ286" s="372"/>
      <c r="AK286" s="373"/>
      <c r="AL286" s="374"/>
      <c r="AM286" s="491" t="str">
        <f t="shared" ref="AM286" si="860">IF(AO284="","",IF(OR(N284="",AND(N286="ベア加算なし",P286="ベア加算",AG286=""),AND(OR(P284="処遇加算Ⅰ",P284="処遇加算Ⅱ"),AH284=""),AND(P284="処遇加算Ⅲ",AI284=""),AND(P284="処遇加算Ⅰ",AJ284=""),AND(OR(P285="特定加算Ⅰ",P285="特定加算Ⅱ"),AK285=""),AND(P285="特定加算Ⅰ",AL285="")),"！記入が必要な欄（緑色、水色、黄色のセル）に空欄があります。空欄を埋めてください。",""))</f>
        <v/>
      </c>
      <c r="AO286" s="492" t="str">
        <f>IF(K284&lt;&gt;"","P列・R列に色付け","")</f>
        <v/>
      </c>
      <c r="AP286" s="493"/>
      <c r="AQ286" s="493"/>
      <c r="AW286" s="494"/>
      <c r="AX286" s="453" t="str">
        <f>G284</f>
        <v/>
      </c>
    </row>
    <row r="287" spans="1:50" ht="32.1" customHeight="1">
      <c r="A287" s="1273">
        <v>92</v>
      </c>
      <c r="B287" s="1210" t="str">
        <f>IF(基本情報入力シート!C145="","",基本情報入力シート!C145)</f>
        <v/>
      </c>
      <c r="C287" s="1210"/>
      <c r="D287" s="1210"/>
      <c r="E287" s="1210"/>
      <c r="F287" s="1210"/>
      <c r="G287" s="1213" t="str">
        <f>IF(基本情報入力シート!M145="","",基本情報入力シート!M145)</f>
        <v/>
      </c>
      <c r="H287" s="1213" t="str">
        <f>IF(基本情報入力シート!R145="","",基本情報入力シート!R145)</f>
        <v/>
      </c>
      <c r="I287" s="1213" t="str">
        <f>IF(基本情報入力シート!W145="","",基本情報入力シート!W145)</f>
        <v/>
      </c>
      <c r="J287" s="1213" t="str">
        <f>IF(基本情報入力シート!X145="","",基本情報入力シート!X145)</f>
        <v/>
      </c>
      <c r="K287" s="1213" t="str">
        <f>IF(基本情報入力シート!Y145="","",基本情報入力シート!Y145)</f>
        <v/>
      </c>
      <c r="L287" s="1216" t="str">
        <f>IF(基本情報入力シート!AB145="","",基本情報入力シート!AB145)</f>
        <v/>
      </c>
      <c r="M287" s="457" t="s">
        <v>132</v>
      </c>
      <c r="N287" s="75"/>
      <c r="O287" s="458" t="str">
        <f>IFERROR(VLOOKUP(K287,【参考】数式用!$A$5:$J$37,MATCH(N287,【参考】数式用!$B$4:$J$4,0)+1,0),"")</f>
        <v/>
      </c>
      <c r="P287" s="75"/>
      <c r="Q287" s="458" t="str">
        <f>IFERROR(VLOOKUP(K287,【参考】数式用!$A$5:$J$37,MATCH(P287,【参考】数式用!$B$4:$J$4,0)+1,0),"")</f>
        <v/>
      </c>
      <c r="R287" s="459" t="s">
        <v>15</v>
      </c>
      <c r="S287" s="460">
        <v>6</v>
      </c>
      <c r="T287" s="126" t="s">
        <v>10</v>
      </c>
      <c r="U287" s="39">
        <v>4</v>
      </c>
      <c r="V287" s="126" t="s">
        <v>38</v>
      </c>
      <c r="W287" s="460">
        <v>6</v>
      </c>
      <c r="X287" s="126" t="s">
        <v>10</v>
      </c>
      <c r="Y287" s="39">
        <v>5</v>
      </c>
      <c r="Z287" s="126" t="s">
        <v>13</v>
      </c>
      <c r="AA287" s="461" t="s">
        <v>20</v>
      </c>
      <c r="AB287" s="462">
        <f t="shared" ref="AB287:AB313" si="861">IF(U287&gt;=1,(W287*12+Y287)-(S287*12+U287)+1,"")</f>
        <v>2</v>
      </c>
      <c r="AC287" s="126" t="s">
        <v>33</v>
      </c>
      <c r="AD287" s="463" t="str">
        <f t="shared" ref="AD287" si="862">IFERROR(ROUNDDOWN(ROUND(L287*Q287,0),0)*AB287,"")</f>
        <v/>
      </c>
      <c r="AE287" s="464" t="str">
        <f t="shared" si="720"/>
        <v/>
      </c>
      <c r="AF287" s="465"/>
      <c r="AG287" s="375"/>
      <c r="AH287" s="383"/>
      <c r="AI287" s="380"/>
      <c r="AJ287" s="381"/>
      <c r="AK287" s="361"/>
      <c r="AL287" s="362"/>
      <c r="AM287" s="466" t="str">
        <f t="shared" ref="AM287" si="863">IF(AO287="","",IF(Q287&lt;O287,"！加算の要件上は問題ありませんが、令和６年３月と比較して４・５月に加算率が下がる計画になっています。",""))</f>
        <v/>
      </c>
      <c r="AO287" s="467" t="str">
        <f>IF(K287&lt;&gt;"","P列・R列に色付け","")</f>
        <v/>
      </c>
      <c r="AP287" s="468" t="str">
        <f>IFERROR(VLOOKUP(K287,【参考】数式用!$AH$2:$AI$34,2,FALSE),"")</f>
        <v/>
      </c>
      <c r="AQ287" s="470" t="str">
        <f>P287&amp;P288&amp;P289</f>
        <v/>
      </c>
      <c r="AR287" s="468" t="str">
        <f t="shared" ref="AR287" si="864">IF(AF289&lt;&gt;0,IF(AG289="○","入力済","未入力"),"")</f>
        <v/>
      </c>
      <c r="AS287" s="469" t="str">
        <f>IF(OR(P287="処遇加算Ⅰ",P287="処遇加算Ⅱ"),IF(OR(AH287="○",AH287="令和６年度中に満たす"),"入力済","未入力"),"")</f>
        <v/>
      </c>
      <c r="AT287" s="470" t="str">
        <f>IF(P287="処遇加算Ⅲ",IF(AI287="○","入力済","未入力"),"")</f>
        <v/>
      </c>
      <c r="AU287" s="468" t="str">
        <f>IF(P287="処遇加算Ⅰ",IF(OR(AJ287="○",AJ287="令和６年度中に満たす"),"入力済","未入力"),"")</f>
        <v/>
      </c>
      <c r="AV287" s="468" t="str">
        <f t="shared" ref="AV287" si="865">IF(OR(P288="特定加算Ⅰ",P288="特定加算Ⅱ"),1,"")</f>
        <v/>
      </c>
      <c r="AW287" s="453" t="str">
        <f>IF(P288="特定加算Ⅰ",IF(AL288="","未入力","入力済"),"")</f>
        <v/>
      </c>
      <c r="AX287" s="453" t="str">
        <f>G287</f>
        <v/>
      </c>
    </row>
    <row r="288" spans="1:50" ht="32.1" customHeight="1">
      <c r="A288" s="1274"/>
      <c r="B288" s="1211"/>
      <c r="C288" s="1211"/>
      <c r="D288" s="1211"/>
      <c r="E288" s="1211"/>
      <c r="F288" s="1211"/>
      <c r="G288" s="1214"/>
      <c r="H288" s="1214"/>
      <c r="I288" s="1214"/>
      <c r="J288" s="1214"/>
      <c r="K288" s="1214"/>
      <c r="L288" s="1217"/>
      <c r="M288" s="471" t="s">
        <v>121</v>
      </c>
      <c r="N288" s="76"/>
      <c r="O288" s="472" t="str">
        <f>IFERROR(VLOOKUP(K287,【参考】数式用!$A$5:$J$37,MATCH(N288,【参考】数式用!$B$4:$J$4,0)+1,0),"")</f>
        <v/>
      </c>
      <c r="P288" s="76"/>
      <c r="Q288" s="472" t="str">
        <f>IFERROR(VLOOKUP(K287,【参考】数式用!$A$5:$J$37,MATCH(P288,【参考】数式用!$B$4:$J$4,0)+1,0),"")</f>
        <v/>
      </c>
      <c r="R288" s="97" t="s">
        <v>15</v>
      </c>
      <c r="S288" s="473">
        <v>6</v>
      </c>
      <c r="T288" s="98" t="s">
        <v>10</v>
      </c>
      <c r="U288" s="58">
        <v>4</v>
      </c>
      <c r="V288" s="98" t="s">
        <v>38</v>
      </c>
      <c r="W288" s="473">
        <v>6</v>
      </c>
      <c r="X288" s="98" t="s">
        <v>10</v>
      </c>
      <c r="Y288" s="58">
        <v>5</v>
      </c>
      <c r="Z288" s="98" t="s">
        <v>13</v>
      </c>
      <c r="AA288" s="474" t="s">
        <v>20</v>
      </c>
      <c r="AB288" s="475">
        <f t="shared" si="861"/>
        <v>2</v>
      </c>
      <c r="AC288" s="98" t="s">
        <v>33</v>
      </c>
      <c r="AD288" s="476" t="str">
        <f t="shared" ref="AD288" si="866">IFERROR(ROUNDDOWN(ROUND(L287*Q288,0),0)*AB288,"")</f>
        <v/>
      </c>
      <c r="AE288" s="477" t="str">
        <f t="shared" si="725"/>
        <v/>
      </c>
      <c r="AF288" s="478"/>
      <c r="AG288" s="363"/>
      <c r="AH288" s="364"/>
      <c r="AI288" s="365"/>
      <c r="AJ288" s="366"/>
      <c r="AK288" s="367"/>
      <c r="AL288" s="368"/>
      <c r="AM288" s="479" t="str">
        <f t="shared" ref="AM288" si="867">IF(AO287="","",IF(OR(Y287=4,Y288=4,Y289=4),"！加算の要件上は問題ありませんが、算定期間の終わりが令和６年５月になっていません。区分変更の場合は、「基本情報入力シート」で同じ事業所を２行に分けて記入してください。",""))</f>
        <v/>
      </c>
      <c r="AN288" s="480"/>
      <c r="AO288" s="467" t="str">
        <f>IF(K287&lt;&gt;"","P列・R列に色付け","")</f>
        <v/>
      </c>
      <c r="AX288" s="453" t="str">
        <f>G287</f>
        <v/>
      </c>
    </row>
    <row r="289" spans="1:50" ht="32.1" customHeight="1" thickBot="1">
      <c r="A289" s="1275"/>
      <c r="B289" s="1212"/>
      <c r="C289" s="1212"/>
      <c r="D289" s="1212"/>
      <c r="E289" s="1212"/>
      <c r="F289" s="1212"/>
      <c r="G289" s="1215"/>
      <c r="H289" s="1215"/>
      <c r="I289" s="1215"/>
      <c r="J289" s="1215"/>
      <c r="K289" s="1215"/>
      <c r="L289" s="1218"/>
      <c r="M289" s="481" t="s">
        <v>114</v>
      </c>
      <c r="N289" s="79"/>
      <c r="O289" s="482" t="str">
        <f>IFERROR(VLOOKUP(K287,【参考】数式用!$A$5:$J$37,MATCH(N289,【参考】数式用!$B$4:$J$4,0)+1,0),"")</f>
        <v/>
      </c>
      <c r="P289" s="77"/>
      <c r="Q289" s="482" t="str">
        <f>IFERROR(VLOOKUP(K287,【参考】数式用!$A$5:$J$37,MATCH(P289,【参考】数式用!$B$4:$J$4,0)+1,0),"")</f>
        <v/>
      </c>
      <c r="R289" s="483" t="s">
        <v>15</v>
      </c>
      <c r="S289" s="484">
        <v>6</v>
      </c>
      <c r="T289" s="485" t="s">
        <v>10</v>
      </c>
      <c r="U289" s="59">
        <v>4</v>
      </c>
      <c r="V289" s="485" t="s">
        <v>38</v>
      </c>
      <c r="W289" s="484">
        <v>6</v>
      </c>
      <c r="X289" s="485" t="s">
        <v>10</v>
      </c>
      <c r="Y289" s="59">
        <v>5</v>
      </c>
      <c r="Z289" s="485" t="s">
        <v>13</v>
      </c>
      <c r="AA289" s="486" t="s">
        <v>20</v>
      </c>
      <c r="AB289" s="487">
        <f t="shared" si="861"/>
        <v>2</v>
      </c>
      <c r="AC289" s="485" t="s">
        <v>33</v>
      </c>
      <c r="AD289" s="488" t="str">
        <f t="shared" ref="AD289" si="868">IFERROR(ROUNDDOWN(ROUND(L287*Q289,0),0)*AB289,"")</f>
        <v/>
      </c>
      <c r="AE289" s="489" t="str">
        <f t="shared" si="728"/>
        <v/>
      </c>
      <c r="AF289" s="490">
        <f t="shared" si="759"/>
        <v>0</v>
      </c>
      <c r="AG289" s="369"/>
      <c r="AH289" s="370"/>
      <c r="AI289" s="371"/>
      <c r="AJ289" s="372"/>
      <c r="AK289" s="373"/>
      <c r="AL289" s="374"/>
      <c r="AM289" s="491" t="str">
        <f t="shared" ref="AM289" si="869">IF(AO287="","",IF(OR(N287="",AND(N289="ベア加算なし",P289="ベア加算",AG289=""),AND(OR(P287="処遇加算Ⅰ",P287="処遇加算Ⅱ"),AH287=""),AND(P287="処遇加算Ⅲ",AI287=""),AND(P287="処遇加算Ⅰ",AJ287=""),AND(OR(P288="特定加算Ⅰ",P288="特定加算Ⅱ"),AK288=""),AND(P288="特定加算Ⅰ",AL288="")),"！記入が必要な欄（緑色、水色、黄色のセル）に空欄があります。空欄を埋めてください。",""))</f>
        <v/>
      </c>
      <c r="AO289" s="492" t="str">
        <f>IF(K287&lt;&gt;"","P列・R列に色付け","")</f>
        <v/>
      </c>
      <c r="AP289" s="493"/>
      <c r="AQ289" s="493"/>
      <c r="AW289" s="494"/>
      <c r="AX289" s="453" t="str">
        <f>G287</f>
        <v/>
      </c>
    </row>
    <row r="290" spans="1:50" ht="32.1" customHeight="1">
      <c r="A290" s="1273">
        <v>93</v>
      </c>
      <c r="B290" s="1210" t="str">
        <f>IF(基本情報入力シート!C146="","",基本情報入力シート!C146)</f>
        <v/>
      </c>
      <c r="C290" s="1210"/>
      <c r="D290" s="1210"/>
      <c r="E290" s="1210"/>
      <c r="F290" s="1210"/>
      <c r="G290" s="1213" t="str">
        <f>IF(基本情報入力シート!M146="","",基本情報入力シート!M146)</f>
        <v/>
      </c>
      <c r="H290" s="1213" t="str">
        <f>IF(基本情報入力シート!R146="","",基本情報入力シート!R146)</f>
        <v/>
      </c>
      <c r="I290" s="1213" t="str">
        <f>IF(基本情報入力シート!W146="","",基本情報入力シート!W146)</f>
        <v/>
      </c>
      <c r="J290" s="1213" t="str">
        <f>IF(基本情報入力シート!X146="","",基本情報入力シート!X146)</f>
        <v/>
      </c>
      <c r="K290" s="1213" t="str">
        <f>IF(基本情報入力シート!Y146="","",基本情報入力シート!Y146)</f>
        <v/>
      </c>
      <c r="L290" s="1216" t="str">
        <f>IF(基本情報入力シート!AB146="","",基本情報入力シート!AB146)</f>
        <v/>
      </c>
      <c r="M290" s="457" t="s">
        <v>132</v>
      </c>
      <c r="N290" s="75"/>
      <c r="O290" s="458" t="str">
        <f>IFERROR(VLOOKUP(K290,【参考】数式用!$A$5:$J$37,MATCH(N290,【参考】数式用!$B$4:$J$4,0)+1,0),"")</f>
        <v/>
      </c>
      <c r="P290" s="75"/>
      <c r="Q290" s="458" t="str">
        <f>IFERROR(VLOOKUP(K290,【参考】数式用!$A$5:$J$37,MATCH(P290,【参考】数式用!$B$4:$J$4,0)+1,0),"")</f>
        <v/>
      </c>
      <c r="R290" s="459" t="s">
        <v>15</v>
      </c>
      <c r="S290" s="460">
        <v>6</v>
      </c>
      <c r="T290" s="126" t="s">
        <v>10</v>
      </c>
      <c r="U290" s="39">
        <v>4</v>
      </c>
      <c r="V290" s="126" t="s">
        <v>38</v>
      </c>
      <c r="W290" s="460">
        <v>6</v>
      </c>
      <c r="X290" s="126" t="s">
        <v>10</v>
      </c>
      <c r="Y290" s="39">
        <v>5</v>
      </c>
      <c r="Z290" s="126" t="s">
        <v>13</v>
      </c>
      <c r="AA290" s="461" t="s">
        <v>20</v>
      </c>
      <c r="AB290" s="462">
        <f t="shared" si="861"/>
        <v>2</v>
      </c>
      <c r="AC290" s="126" t="s">
        <v>33</v>
      </c>
      <c r="AD290" s="463" t="str">
        <f t="shared" ref="AD290" si="870">IFERROR(ROUNDDOWN(ROUND(L290*Q290,0),0)*AB290,"")</f>
        <v/>
      </c>
      <c r="AE290" s="464" t="str">
        <f t="shared" si="731"/>
        <v/>
      </c>
      <c r="AF290" s="465"/>
      <c r="AG290" s="375"/>
      <c r="AH290" s="383"/>
      <c r="AI290" s="380"/>
      <c r="AJ290" s="381"/>
      <c r="AK290" s="361"/>
      <c r="AL290" s="362"/>
      <c r="AM290" s="466" t="str">
        <f t="shared" ref="AM290" si="871">IF(AO290="","",IF(Q290&lt;O290,"！加算の要件上は問題ありませんが、令和６年３月と比較して４・５月に加算率が下がる計画になっています。",""))</f>
        <v/>
      </c>
      <c r="AO290" s="467" t="str">
        <f>IF(K290&lt;&gt;"","P列・R列に色付け","")</f>
        <v/>
      </c>
      <c r="AP290" s="468" t="str">
        <f>IFERROR(VLOOKUP(K290,【参考】数式用!$AH$2:$AI$34,2,FALSE),"")</f>
        <v/>
      </c>
      <c r="AQ290" s="470" t="str">
        <f>P290&amp;P291&amp;P292</f>
        <v/>
      </c>
      <c r="AR290" s="468" t="str">
        <f t="shared" ref="AR290" si="872">IF(AF292&lt;&gt;0,IF(AG292="○","入力済","未入力"),"")</f>
        <v/>
      </c>
      <c r="AS290" s="469" t="str">
        <f>IF(OR(P290="処遇加算Ⅰ",P290="処遇加算Ⅱ"),IF(OR(AH290="○",AH290="令和６年度中に満たす"),"入力済","未入力"),"")</f>
        <v/>
      </c>
      <c r="AT290" s="470" t="str">
        <f>IF(P290="処遇加算Ⅲ",IF(AI290="○","入力済","未入力"),"")</f>
        <v/>
      </c>
      <c r="AU290" s="468" t="str">
        <f>IF(P290="処遇加算Ⅰ",IF(OR(AJ290="○",AJ290="令和６年度中に満たす"),"入力済","未入力"),"")</f>
        <v/>
      </c>
      <c r="AV290" s="468" t="str">
        <f t="shared" ref="AV290" si="873">IF(OR(P291="特定加算Ⅰ",P291="特定加算Ⅱ"),1,"")</f>
        <v/>
      </c>
      <c r="AW290" s="453" t="str">
        <f>IF(P291="特定加算Ⅰ",IF(AL291="","未入力","入力済"),"")</f>
        <v/>
      </c>
      <c r="AX290" s="453" t="str">
        <f>G290</f>
        <v/>
      </c>
    </row>
    <row r="291" spans="1:50" ht="32.1" customHeight="1">
      <c r="A291" s="1274"/>
      <c r="B291" s="1211"/>
      <c r="C291" s="1211"/>
      <c r="D291" s="1211"/>
      <c r="E291" s="1211"/>
      <c r="F291" s="1211"/>
      <c r="G291" s="1214"/>
      <c r="H291" s="1214"/>
      <c r="I291" s="1214"/>
      <c r="J291" s="1214"/>
      <c r="K291" s="1214"/>
      <c r="L291" s="1217"/>
      <c r="M291" s="471" t="s">
        <v>121</v>
      </c>
      <c r="N291" s="76"/>
      <c r="O291" s="472" t="str">
        <f>IFERROR(VLOOKUP(K290,【参考】数式用!$A$5:$J$37,MATCH(N291,【参考】数式用!$B$4:$J$4,0)+1,0),"")</f>
        <v/>
      </c>
      <c r="P291" s="76"/>
      <c r="Q291" s="472" t="str">
        <f>IFERROR(VLOOKUP(K290,【参考】数式用!$A$5:$J$37,MATCH(P291,【参考】数式用!$B$4:$J$4,0)+1,0),"")</f>
        <v/>
      </c>
      <c r="R291" s="97" t="s">
        <v>15</v>
      </c>
      <c r="S291" s="473">
        <v>6</v>
      </c>
      <c r="T291" s="98" t="s">
        <v>10</v>
      </c>
      <c r="U291" s="58">
        <v>4</v>
      </c>
      <c r="V291" s="98" t="s">
        <v>38</v>
      </c>
      <c r="W291" s="473">
        <v>6</v>
      </c>
      <c r="X291" s="98" t="s">
        <v>10</v>
      </c>
      <c r="Y291" s="58">
        <v>5</v>
      </c>
      <c r="Z291" s="98" t="s">
        <v>13</v>
      </c>
      <c r="AA291" s="474" t="s">
        <v>20</v>
      </c>
      <c r="AB291" s="475">
        <f t="shared" si="861"/>
        <v>2</v>
      </c>
      <c r="AC291" s="98" t="s">
        <v>33</v>
      </c>
      <c r="AD291" s="476" t="str">
        <f t="shared" ref="AD291" si="874">IFERROR(ROUNDDOWN(ROUND(L290*Q291,0),0)*AB291,"")</f>
        <v/>
      </c>
      <c r="AE291" s="477" t="str">
        <f t="shared" si="736"/>
        <v/>
      </c>
      <c r="AF291" s="478"/>
      <c r="AG291" s="363"/>
      <c r="AH291" s="364"/>
      <c r="AI291" s="365"/>
      <c r="AJ291" s="366"/>
      <c r="AK291" s="367"/>
      <c r="AL291" s="368"/>
      <c r="AM291" s="479" t="str">
        <f t="shared" ref="AM291" si="875">IF(AO290="","",IF(OR(Y290=4,Y291=4,Y292=4),"！加算の要件上は問題ありませんが、算定期間の終わりが令和６年５月になっていません。区分変更の場合は、「基本情報入力シート」で同じ事業所を２行に分けて記入してください。",""))</f>
        <v/>
      </c>
      <c r="AN291" s="480"/>
      <c r="AO291" s="467" t="str">
        <f>IF(K290&lt;&gt;"","P列・R列に色付け","")</f>
        <v/>
      </c>
      <c r="AX291" s="453" t="str">
        <f>G290</f>
        <v/>
      </c>
    </row>
    <row r="292" spans="1:50" ht="32.1" customHeight="1" thickBot="1">
      <c r="A292" s="1275"/>
      <c r="B292" s="1212"/>
      <c r="C292" s="1212"/>
      <c r="D292" s="1212"/>
      <c r="E292" s="1212"/>
      <c r="F292" s="1212"/>
      <c r="G292" s="1215"/>
      <c r="H292" s="1215"/>
      <c r="I292" s="1215"/>
      <c r="J292" s="1215"/>
      <c r="K292" s="1215"/>
      <c r="L292" s="1218"/>
      <c r="M292" s="481" t="s">
        <v>114</v>
      </c>
      <c r="N292" s="79"/>
      <c r="O292" s="482" t="str">
        <f>IFERROR(VLOOKUP(K290,【参考】数式用!$A$5:$J$37,MATCH(N292,【参考】数式用!$B$4:$J$4,0)+1,0),"")</f>
        <v/>
      </c>
      <c r="P292" s="77"/>
      <c r="Q292" s="482" t="str">
        <f>IFERROR(VLOOKUP(K290,【参考】数式用!$A$5:$J$37,MATCH(P292,【参考】数式用!$B$4:$J$4,0)+1,0),"")</f>
        <v/>
      </c>
      <c r="R292" s="483" t="s">
        <v>15</v>
      </c>
      <c r="S292" s="484">
        <v>6</v>
      </c>
      <c r="T292" s="485" t="s">
        <v>10</v>
      </c>
      <c r="U292" s="59">
        <v>4</v>
      </c>
      <c r="V292" s="485" t="s">
        <v>38</v>
      </c>
      <c r="W292" s="484">
        <v>6</v>
      </c>
      <c r="X292" s="485" t="s">
        <v>10</v>
      </c>
      <c r="Y292" s="59">
        <v>5</v>
      </c>
      <c r="Z292" s="485" t="s">
        <v>13</v>
      </c>
      <c r="AA292" s="486" t="s">
        <v>20</v>
      </c>
      <c r="AB292" s="487">
        <f t="shared" si="861"/>
        <v>2</v>
      </c>
      <c r="AC292" s="485" t="s">
        <v>33</v>
      </c>
      <c r="AD292" s="488" t="str">
        <f t="shared" ref="AD292" si="876">IFERROR(ROUNDDOWN(ROUND(L290*Q292,0),0)*AB292,"")</f>
        <v/>
      </c>
      <c r="AE292" s="489" t="str">
        <f t="shared" si="739"/>
        <v/>
      </c>
      <c r="AF292" s="490">
        <f t="shared" si="759"/>
        <v>0</v>
      </c>
      <c r="AG292" s="369"/>
      <c r="AH292" s="370"/>
      <c r="AI292" s="371"/>
      <c r="AJ292" s="372"/>
      <c r="AK292" s="373"/>
      <c r="AL292" s="374"/>
      <c r="AM292" s="491" t="str">
        <f t="shared" ref="AM292" si="877">IF(AO290="","",IF(OR(N290="",AND(N292="ベア加算なし",P292="ベア加算",AG292=""),AND(OR(P290="処遇加算Ⅰ",P290="処遇加算Ⅱ"),AH290=""),AND(P290="処遇加算Ⅲ",AI290=""),AND(P290="処遇加算Ⅰ",AJ290=""),AND(OR(P291="特定加算Ⅰ",P291="特定加算Ⅱ"),AK291=""),AND(P291="特定加算Ⅰ",AL291="")),"！記入が必要な欄（緑色、水色、黄色のセル）に空欄があります。空欄を埋めてください。",""))</f>
        <v/>
      </c>
      <c r="AO292" s="492" t="str">
        <f>IF(K290&lt;&gt;"","P列・R列に色付け","")</f>
        <v/>
      </c>
      <c r="AP292" s="493"/>
      <c r="AQ292" s="493"/>
      <c r="AW292" s="494"/>
      <c r="AX292" s="453" t="str">
        <f>G290</f>
        <v/>
      </c>
    </row>
    <row r="293" spans="1:50" ht="32.1" customHeight="1">
      <c r="A293" s="1273">
        <v>94</v>
      </c>
      <c r="B293" s="1210" t="str">
        <f>IF(基本情報入力シート!C147="","",基本情報入力シート!C147)</f>
        <v/>
      </c>
      <c r="C293" s="1210"/>
      <c r="D293" s="1210"/>
      <c r="E293" s="1210"/>
      <c r="F293" s="1210"/>
      <c r="G293" s="1213" t="str">
        <f>IF(基本情報入力シート!M147="","",基本情報入力シート!M147)</f>
        <v/>
      </c>
      <c r="H293" s="1213" t="str">
        <f>IF(基本情報入力シート!R147="","",基本情報入力シート!R147)</f>
        <v/>
      </c>
      <c r="I293" s="1213" t="str">
        <f>IF(基本情報入力シート!W147="","",基本情報入力シート!W147)</f>
        <v/>
      </c>
      <c r="J293" s="1213" t="str">
        <f>IF(基本情報入力シート!X147="","",基本情報入力シート!X147)</f>
        <v/>
      </c>
      <c r="K293" s="1213" t="str">
        <f>IF(基本情報入力シート!Y147="","",基本情報入力シート!Y147)</f>
        <v/>
      </c>
      <c r="L293" s="1216" t="str">
        <f>IF(基本情報入力シート!AB147="","",基本情報入力シート!AB147)</f>
        <v/>
      </c>
      <c r="M293" s="457" t="s">
        <v>132</v>
      </c>
      <c r="N293" s="75"/>
      <c r="O293" s="458" t="str">
        <f>IFERROR(VLOOKUP(K293,【参考】数式用!$A$5:$J$37,MATCH(N293,【参考】数式用!$B$4:$J$4,0)+1,0),"")</f>
        <v/>
      </c>
      <c r="P293" s="75"/>
      <c r="Q293" s="458" t="str">
        <f>IFERROR(VLOOKUP(K293,【参考】数式用!$A$5:$J$37,MATCH(P293,【参考】数式用!$B$4:$J$4,0)+1,0),"")</f>
        <v/>
      </c>
      <c r="R293" s="459" t="s">
        <v>15</v>
      </c>
      <c r="S293" s="460">
        <v>6</v>
      </c>
      <c r="T293" s="126" t="s">
        <v>10</v>
      </c>
      <c r="U293" s="39">
        <v>4</v>
      </c>
      <c r="V293" s="126" t="s">
        <v>38</v>
      </c>
      <c r="W293" s="460">
        <v>6</v>
      </c>
      <c r="X293" s="126" t="s">
        <v>10</v>
      </c>
      <c r="Y293" s="39">
        <v>5</v>
      </c>
      <c r="Z293" s="126" t="s">
        <v>13</v>
      </c>
      <c r="AA293" s="461" t="s">
        <v>20</v>
      </c>
      <c r="AB293" s="462">
        <f t="shared" si="861"/>
        <v>2</v>
      </c>
      <c r="AC293" s="126" t="s">
        <v>33</v>
      </c>
      <c r="AD293" s="463" t="str">
        <f t="shared" ref="AD293" si="878">IFERROR(ROUNDDOWN(ROUND(L293*Q293,0),0)*AB293,"")</f>
        <v/>
      </c>
      <c r="AE293" s="464" t="str">
        <f t="shared" ref="AE293" si="879">IFERROR(ROUNDDOWN(ROUND(L293*(Q293-O293),0),0)*AB293,"")</f>
        <v/>
      </c>
      <c r="AF293" s="465"/>
      <c r="AG293" s="375"/>
      <c r="AH293" s="383"/>
      <c r="AI293" s="380"/>
      <c r="AJ293" s="381"/>
      <c r="AK293" s="361"/>
      <c r="AL293" s="362"/>
      <c r="AM293" s="466" t="str">
        <f t="shared" ref="AM293" si="880">IF(AO293="","",IF(Q293&lt;O293,"！加算の要件上は問題ありませんが、令和６年３月と比較して４・５月に加算率が下がる計画になっています。",""))</f>
        <v/>
      </c>
      <c r="AO293" s="467" t="str">
        <f>IF(K293&lt;&gt;"","P列・R列に色付け","")</f>
        <v/>
      </c>
      <c r="AP293" s="468" t="str">
        <f>IFERROR(VLOOKUP(K293,【参考】数式用!$AH$2:$AI$34,2,FALSE),"")</f>
        <v/>
      </c>
      <c r="AQ293" s="470" t="str">
        <f>P293&amp;P294&amp;P295</f>
        <v/>
      </c>
      <c r="AR293" s="468" t="str">
        <f t="shared" ref="AR293" si="881">IF(AF295&lt;&gt;0,IF(AG295="○","入力済","未入力"),"")</f>
        <v/>
      </c>
      <c r="AS293" s="469" t="str">
        <f>IF(OR(P293="処遇加算Ⅰ",P293="処遇加算Ⅱ"),IF(OR(AH293="○",AH293="令和６年度中に満たす"),"入力済","未入力"),"")</f>
        <v/>
      </c>
      <c r="AT293" s="470" t="str">
        <f>IF(P293="処遇加算Ⅲ",IF(AI293="○","入力済","未入力"),"")</f>
        <v/>
      </c>
      <c r="AU293" s="468" t="str">
        <f>IF(P293="処遇加算Ⅰ",IF(OR(AJ293="○",AJ293="令和６年度中に満たす"),"入力済","未入力"),"")</f>
        <v/>
      </c>
      <c r="AV293" s="468" t="str">
        <f t="shared" ref="AV293" si="882">IF(OR(P294="特定加算Ⅰ",P294="特定加算Ⅱ"),1,"")</f>
        <v/>
      </c>
      <c r="AW293" s="453" t="str">
        <f>IF(P294="特定加算Ⅰ",IF(AL294="","未入力","入力済"),"")</f>
        <v/>
      </c>
      <c r="AX293" s="453" t="str">
        <f>G293</f>
        <v/>
      </c>
    </row>
    <row r="294" spans="1:50" ht="32.1" customHeight="1">
      <c r="A294" s="1274"/>
      <c r="B294" s="1211"/>
      <c r="C294" s="1211"/>
      <c r="D294" s="1211"/>
      <c r="E294" s="1211"/>
      <c r="F294" s="1211"/>
      <c r="G294" s="1214"/>
      <c r="H294" s="1214"/>
      <c r="I294" s="1214"/>
      <c r="J294" s="1214"/>
      <c r="K294" s="1214"/>
      <c r="L294" s="1217"/>
      <c r="M294" s="471" t="s">
        <v>121</v>
      </c>
      <c r="N294" s="76"/>
      <c r="O294" s="472" t="str">
        <f>IFERROR(VLOOKUP(K293,【参考】数式用!$A$5:$J$37,MATCH(N294,【参考】数式用!$B$4:$J$4,0)+1,0),"")</f>
        <v/>
      </c>
      <c r="P294" s="76"/>
      <c r="Q294" s="472" t="str">
        <f>IFERROR(VLOOKUP(K293,【参考】数式用!$A$5:$J$37,MATCH(P294,【参考】数式用!$B$4:$J$4,0)+1,0),"")</f>
        <v/>
      </c>
      <c r="R294" s="97" t="s">
        <v>15</v>
      </c>
      <c r="S294" s="473">
        <v>6</v>
      </c>
      <c r="T294" s="98" t="s">
        <v>10</v>
      </c>
      <c r="U294" s="58">
        <v>4</v>
      </c>
      <c r="V294" s="98" t="s">
        <v>38</v>
      </c>
      <c r="W294" s="473">
        <v>6</v>
      </c>
      <c r="X294" s="98" t="s">
        <v>10</v>
      </c>
      <c r="Y294" s="58">
        <v>5</v>
      </c>
      <c r="Z294" s="98" t="s">
        <v>13</v>
      </c>
      <c r="AA294" s="474" t="s">
        <v>20</v>
      </c>
      <c r="AB294" s="475">
        <f t="shared" si="861"/>
        <v>2</v>
      </c>
      <c r="AC294" s="98" t="s">
        <v>33</v>
      </c>
      <c r="AD294" s="476" t="str">
        <f t="shared" ref="AD294" si="883">IFERROR(ROUNDDOWN(ROUND(L293*Q294,0),0)*AB294,"")</f>
        <v/>
      </c>
      <c r="AE294" s="477" t="str">
        <f t="shared" ref="AE294" si="884">IFERROR(ROUNDDOWN(ROUND(L293*(Q294-O294),0),0)*AB294,"")</f>
        <v/>
      </c>
      <c r="AF294" s="478"/>
      <c r="AG294" s="363"/>
      <c r="AH294" s="364"/>
      <c r="AI294" s="365"/>
      <c r="AJ294" s="366"/>
      <c r="AK294" s="367"/>
      <c r="AL294" s="368"/>
      <c r="AM294" s="479" t="str">
        <f t="shared" ref="AM294" si="885">IF(AO293="","",IF(OR(Y293=4,Y294=4,Y295=4),"！加算の要件上は問題ありませんが、算定期間の終わりが令和６年５月になっていません。区分変更の場合は、「基本情報入力シート」で同じ事業所を２行に分けて記入してください。",""))</f>
        <v/>
      </c>
      <c r="AN294" s="480"/>
      <c r="AO294" s="467" t="str">
        <f>IF(K293&lt;&gt;"","P列・R列に色付け","")</f>
        <v/>
      </c>
      <c r="AX294" s="453" t="str">
        <f>G293</f>
        <v/>
      </c>
    </row>
    <row r="295" spans="1:50" ht="32.1" customHeight="1" thickBot="1">
      <c r="A295" s="1275"/>
      <c r="B295" s="1212"/>
      <c r="C295" s="1212"/>
      <c r="D295" s="1212"/>
      <c r="E295" s="1212"/>
      <c r="F295" s="1212"/>
      <c r="G295" s="1215"/>
      <c r="H295" s="1215"/>
      <c r="I295" s="1215"/>
      <c r="J295" s="1215"/>
      <c r="K295" s="1215"/>
      <c r="L295" s="1218"/>
      <c r="M295" s="481" t="s">
        <v>114</v>
      </c>
      <c r="N295" s="79"/>
      <c r="O295" s="482" t="str">
        <f>IFERROR(VLOOKUP(K293,【参考】数式用!$A$5:$J$37,MATCH(N295,【参考】数式用!$B$4:$J$4,0)+1,0),"")</f>
        <v/>
      </c>
      <c r="P295" s="77"/>
      <c r="Q295" s="482" t="str">
        <f>IFERROR(VLOOKUP(K293,【参考】数式用!$A$5:$J$37,MATCH(P295,【参考】数式用!$B$4:$J$4,0)+1,0),"")</f>
        <v/>
      </c>
      <c r="R295" s="483" t="s">
        <v>15</v>
      </c>
      <c r="S295" s="484">
        <v>6</v>
      </c>
      <c r="T295" s="485" t="s">
        <v>10</v>
      </c>
      <c r="U295" s="59">
        <v>4</v>
      </c>
      <c r="V295" s="485" t="s">
        <v>38</v>
      </c>
      <c r="W295" s="484">
        <v>6</v>
      </c>
      <c r="X295" s="485" t="s">
        <v>10</v>
      </c>
      <c r="Y295" s="59">
        <v>5</v>
      </c>
      <c r="Z295" s="485" t="s">
        <v>13</v>
      </c>
      <c r="AA295" s="486" t="s">
        <v>20</v>
      </c>
      <c r="AB295" s="487">
        <f t="shared" si="861"/>
        <v>2</v>
      </c>
      <c r="AC295" s="485" t="s">
        <v>33</v>
      </c>
      <c r="AD295" s="488" t="str">
        <f t="shared" ref="AD295" si="886">IFERROR(ROUNDDOWN(ROUND(L293*Q295,0),0)*AB295,"")</f>
        <v/>
      </c>
      <c r="AE295" s="489" t="str">
        <f t="shared" ref="AE295" si="887">IFERROR(ROUNDDOWN(ROUND(L293*(Q295-O295),0),0)*AB295,"")</f>
        <v/>
      </c>
      <c r="AF295" s="490">
        <f t="shared" si="759"/>
        <v>0</v>
      </c>
      <c r="AG295" s="369"/>
      <c r="AH295" s="370"/>
      <c r="AI295" s="371"/>
      <c r="AJ295" s="372"/>
      <c r="AK295" s="373"/>
      <c r="AL295" s="374"/>
      <c r="AM295" s="491" t="str">
        <f t="shared" ref="AM295" si="888">IF(AO293="","",IF(OR(N293="",AND(N295="ベア加算なし",P295="ベア加算",AG295=""),AND(OR(P293="処遇加算Ⅰ",P293="処遇加算Ⅱ"),AH293=""),AND(P293="処遇加算Ⅲ",AI293=""),AND(P293="処遇加算Ⅰ",AJ293=""),AND(OR(P294="特定加算Ⅰ",P294="特定加算Ⅱ"),AK294=""),AND(P294="特定加算Ⅰ",AL294="")),"！記入が必要な欄（緑色、水色、黄色のセル）に空欄があります。空欄を埋めてください。",""))</f>
        <v/>
      </c>
      <c r="AO295" s="492" t="str">
        <f>IF(K293&lt;&gt;"","P列・R列に色付け","")</f>
        <v/>
      </c>
      <c r="AP295" s="493"/>
      <c r="AQ295" s="493"/>
      <c r="AW295" s="494"/>
      <c r="AX295" s="453" t="str">
        <f>G293</f>
        <v/>
      </c>
    </row>
    <row r="296" spans="1:50" ht="32.1" customHeight="1">
      <c r="A296" s="1273">
        <v>95</v>
      </c>
      <c r="B296" s="1210" t="str">
        <f>IF(基本情報入力シート!C148="","",基本情報入力シート!C148)</f>
        <v/>
      </c>
      <c r="C296" s="1210"/>
      <c r="D296" s="1210"/>
      <c r="E296" s="1210"/>
      <c r="F296" s="1210"/>
      <c r="G296" s="1213" t="str">
        <f>IF(基本情報入力シート!M148="","",基本情報入力シート!M148)</f>
        <v/>
      </c>
      <c r="H296" s="1213" t="str">
        <f>IF(基本情報入力シート!R148="","",基本情報入力シート!R148)</f>
        <v/>
      </c>
      <c r="I296" s="1213" t="str">
        <f>IF(基本情報入力シート!W148="","",基本情報入力シート!W148)</f>
        <v/>
      </c>
      <c r="J296" s="1213" t="str">
        <f>IF(基本情報入力シート!X148="","",基本情報入力シート!X148)</f>
        <v/>
      </c>
      <c r="K296" s="1213" t="str">
        <f>IF(基本情報入力シート!Y148="","",基本情報入力シート!Y148)</f>
        <v/>
      </c>
      <c r="L296" s="1216" t="str">
        <f>IF(基本情報入力シート!AB148="","",基本情報入力シート!AB148)</f>
        <v/>
      </c>
      <c r="M296" s="457" t="s">
        <v>132</v>
      </c>
      <c r="N296" s="75"/>
      <c r="O296" s="458" t="str">
        <f>IFERROR(VLOOKUP(K296,【参考】数式用!$A$5:$J$37,MATCH(N296,【参考】数式用!$B$4:$J$4,0)+1,0),"")</f>
        <v/>
      </c>
      <c r="P296" s="75"/>
      <c r="Q296" s="458" t="str">
        <f>IFERROR(VLOOKUP(K296,【参考】数式用!$A$5:$J$37,MATCH(P296,【参考】数式用!$B$4:$J$4,0)+1,0),"")</f>
        <v/>
      </c>
      <c r="R296" s="459" t="s">
        <v>15</v>
      </c>
      <c r="S296" s="460">
        <v>6</v>
      </c>
      <c r="T296" s="126" t="s">
        <v>10</v>
      </c>
      <c r="U296" s="39">
        <v>4</v>
      </c>
      <c r="V296" s="126" t="s">
        <v>38</v>
      </c>
      <c r="W296" s="460">
        <v>6</v>
      </c>
      <c r="X296" s="126" t="s">
        <v>10</v>
      </c>
      <c r="Y296" s="39">
        <v>5</v>
      </c>
      <c r="Z296" s="126" t="s">
        <v>13</v>
      </c>
      <c r="AA296" s="461" t="s">
        <v>20</v>
      </c>
      <c r="AB296" s="462">
        <f t="shared" si="861"/>
        <v>2</v>
      </c>
      <c r="AC296" s="126" t="s">
        <v>33</v>
      </c>
      <c r="AD296" s="463" t="str">
        <f t="shared" ref="AD296" si="889">IFERROR(ROUNDDOWN(ROUND(L296*Q296,0),0)*AB296,"")</f>
        <v/>
      </c>
      <c r="AE296" s="464" t="str">
        <f t="shared" si="720"/>
        <v/>
      </c>
      <c r="AF296" s="465"/>
      <c r="AG296" s="375"/>
      <c r="AH296" s="383"/>
      <c r="AI296" s="380"/>
      <c r="AJ296" s="381"/>
      <c r="AK296" s="361"/>
      <c r="AL296" s="362"/>
      <c r="AM296" s="466" t="str">
        <f t="shared" ref="AM296" si="890">IF(AO296="","",IF(Q296&lt;O296,"！加算の要件上は問題ありませんが、令和６年３月と比較して４・５月に加算率が下がる計画になっています。",""))</f>
        <v/>
      </c>
      <c r="AO296" s="467" t="str">
        <f>IF(K296&lt;&gt;"","P列・R列に色付け","")</f>
        <v/>
      </c>
      <c r="AP296" s="468" t="str">
        <f>IFERROR(VLOOKUP(K296,【参考】数式用!$AH$2:$AI$34,2,FALSE),"")</f>
        <v/>
      </c>
      <c r="AQ296" s="470" t="str">
        <f>P296&amp;P297&amp;P298</f>
        <v/>
      </c>
      <c r="AR296" s="468" t="str">
        <f t="shared" ref="AR296" si="891">IF(AF298&lt;&gt;0,IF(AG298="○","入力済","未入力"),"")</f>
        <v/>
      </c>
      <c r="AS296" s="469" t="str">
        <f>IF(OR(P296="処遇加算Ⅰ",P296="処遇加算Ⅱ"),IF(OR(AH296="○",AH296="令和６年度中に満たす"),"入力済","未入力"),"")</f>
        <v/>
      </c>
      <c r="AT296" s="470" t="str">
        <f>IF(P296="処遇加算Ⅲ",IF(AI296="○","入力済","未入力"),"")</f>
        <v/>
      </c>
      <c r="AU296" s="468" t="str">
        <f>IF(P296="処遇加算Ⅰ",IF(OR(AJ296="○",AJ296="令和６年度中に満たす"),"入力済","未入力"),"")</f>
        <v/>
      </c>
      <c r="AV296" s="468" t="str">
        <f t="shared" ref="AV296" si="892">IF(OR(P297="特定加算Ⅰ",P297="特定加算Ⅱ"),1,"")</f>
        <v/>
      </c>
      <c r="AW296" s="453" t="str">
        <f>IF(P297="特定加算Ⅰ",IF(AL297="","未入力","入力済"),"")</f>
        <v/>
      </c>
      <c r="AX296" s="453" t="str">
        <f>G296</f>
        <v/>
      </c>
    </row>
    <row r="297" spans="1:50" ht="32.1" customHeight="1">
      <c r="A297" s="1274"/>
      <c r="B297" s="1211"/>
      <c r="C297" s="1211"/>
      <c r="D297" s="1211"/>
      <c r="E297" s="1211"/>
      <c r="F297" s="1211"/>
      <c r="G297" s="1214"/>
      <c r="H297" s="1214"/>
      <c r="I297" s="1214"/>
      <c r="J297" s="1214"/>
      <c r="K297" s="1214"/>
      <c r="L297" s="1217"/>
      <c r="M297" s="471" t="s">
        <v>121</v>
      </c>
      <c r="N297" s="76"/>
      <c r="O297" s="472" t="str">
        <f>IFERROR(VLOOKUP(K296,【参考】数式用!$A$5:$J$37,MATCH(N297,【参考】数式用!$B$4:$J$4,0)+1,0),"")</f>
        <v/>
      </c>
      <c r="P297" s="76"/>
      <c r="Q297" s="472" t="str">
        <f>IFERROR(VLOOKUP(K296,【参考】数式用!$A$5:$J$37,MATCH(P297,【参考】数式用!$B$4:$J$4,0)+1,0),"")</f>
        <v/>
      </c>
      <c r="R297" s="97" t="s">
        <v>15</v>
      </c>
      <c r="S297" s="473">
        <v>6</v>
      </c>
      <c r="T297" s="98" t="s">
        <v>10</v>
      </c>
      <c r="U297" s="58">
        <v>4</v>
      </c>
      <c r="V297" s="98" t="s">
        <v>38</v>
      </c>
      <c r="W297" s="473">
        <v>6</v>
      </c>
      <c r="X297" s="98" t="s">
        <v>10</v>
      </c>
      <c r="Y297" s="58">
        <v>5</v>
      </c>
      <c r="Z297" s="98" t="s">
        <v>13</v>
      </c>
      <c r="AA297" s="474" t="s">
        <v>20</v>
      </c>
      <c r="AB297" s="475">
        <f t="shared" si="861"/>
        <v>2</v>
      </c>
      <c r="AC297" s="98" t="s">
        <v>33</v>
      </c>
      <c r="AD297" s="476" t="str">
        <f t="shared" ref="AD297" si="893">IFERROR(ROUNDDOWN(ROUND(L296*Q297,0),0)*AB297,"")</f>
        <v/>
      </c>
      <c r="AE297" s="477" t="str">
        <f t="shared" si="725"/>
        <v/>
      </c>
      <c r="AF297" s="478"/>
      <c r="AG297" s="363"/>
      <c r="AH297" s="364"/>
      <c r="AI297" s="365"/>
      <c r="AJ297" s="366"/>
      <c r="AK297" s="367"/>
      <c r="AL297" s="368"/>
      <c r="AM297" s="479" t="str">
        <f t="shared" ref="AM297" si="894">IF(AO296="","",IF(OR(Y296=4,Y297=4,Y298=4),"！加算の要件上は問題ありませんが、算定期間の終わりが令和６年５月になっていません。区分変更の場合は、「基本情報入力シート」で同じ事業所を２行に分けて記入してください。",""))</f>
        <v/>
      </c>
      <c r="AN297" s="480"/>
      <c r="AO297" s="467" t="str">
        <f>IF(K296&lt;&gt;"","P列・R列に色付け","")</f>
        <v/>
      </c>
      <c r="AX297" s="453" t="str">
        <f>G296</f>
        <v/>
      </c>
    </row>
    <row r="298" spans="1:50" ht="32.1" customHeight="1" thickBot="1">
      <c r="A298" s="1275"/>
      <c r="B298" s="1212"/>
      <c r="C298" s="1212"/>
      <c r="D298" s="1212"/>
      <c r="E298" s="1212"/>
      <c r="F298" s="1212"/>
      <c r="G298" s="1215"/>
      <c r="H298" s="1215"/>
      <c r="I298" s="1215"/>
      <c r="J298" s="1215"/>
      <c r="K298" s="1215"/>
      <c r="L298" s="1218"/>
      <c r="M298" s="481" t="s">
        <v>114</v>
      </c>
      <c r="N298" s="79"/>
      <c r="O298" s="482" t="str">
        <f>IFERROR(VLOOKUP(K296,【参考】数式用!$A$5:$J$37,MATCH(N298,【参考】数式用!$B$4:$J$4,0)+1,0),"")</f>
        <v/>
      </c>
      <c r="P298" s="77"/>
      <c r="Q298" s="482" t="str">
        <f>IFERROR(VLOOKUP(K296,【参考】数式用!$A$5:$J$37,MATCH(P298,【参考】数式用!$B$4:$J$4,0)+1,0),"")</f>
        <v/>
      </c>
      <c r="R298" s="483" t="s">
        <v>15</v>
      </c>
      <c r="S298" s="484">
        <v>6</v>
      </c>
      <c r="T298" s="485" t="s">
        <v>10</v>
      </c>
      <c r="U298" s="59">
        <v>4</v>
      </c>
      <c r="V298" s="485" t="s">
        <v>38</v>
      </c>
      <c r="W298" s="484">
        <v>6</v>
      </c>
      <c r="X298" s="485" t="s">
        <v>10</v>
      </c>
      <c r="Y298" s="59">
        <v>5</v>
      </c>
      <c r="Z298" s="485" t="s">
        <v>13</v>
      </c>
      <c r="AA298" s="486" t="s">
        <v>20</v>
      </c>
      <c r="AB298" s="487">
        <f t="shared" si="861"/>
        <v>2</v>
      </c>
      <c r="AC298" s="485" t="s">
        <v>33</v>
      </c>
      <c r="AD298" s="488" t="str">
        <f t="shared" ref="AD298" si="895">IFERROR(ROUNDDOWN(ROUND(L296*Q298,0),0)*AB298,"")</f>
        <v/>
      </c>
      <c r="AE298" s="489" t="str">
        <f t="shared" si="728"/>
        <v/>
      </c>
      <c r="AF298" s="490">
        <f t="shared" si="759"/>
        <v>0</v>
      </c>
      <c r="AG298" s="369"/>
      <c r="AH298" s="370"/>
      <c r="AI298" s="371"/>
      <c r="AJ298" s="372"/>
      <c r="AK298" s="373"/>
      <c r="AL298" s="374"/>
      <c r="AM298" s="491" t="str">
        <f t="shared" ref="AM298" si="896">IF(AO296="","",IF(OR(N296="",AND(N298="ベア加算なし",P298="ベア加算",AG298=""),AND(OR(P296="処遇加算Ⅰ",P296="処遇加算Ⅱ"),AH296=""),AND(P296="処遇加算Ⅲ",AI296=""),AND(P296="処遇加算Ⅰ",AJ296=""),AND(OR(P297="特定加算Ⅰ",P297="特定加算Ⅱ"),AK297=""),AND(P297="特定加算Ⅰ",AL297="")),"！記入が必要な欄（緑色、水色、黄色のセル）に空欄があります。空欄を埋めてください。",""))</f>
        <v/>
      </c>
      <c r="AO298" s="492" t="str">
        <f>IF(K296&lt;&gt;"","P列・R列に色付け","")</f>
        <v/>
      </c>
      <c r="AP298" s="493"/>
      <c r="AQ298" s="493"/>
      <c r="AW298" s="494"/>
      <c r="AX298" s="453" t="str">
        <f>G296</f>
        <v/>
      </c>
    </row>
    <row r="299" spans="1:50" ht="32.1" customHeight="1">
      <c r="A299" s="1273">
        <v>96</v>
      </c>
      <c r="B299" s="1210" t="str">
        <f>IF(基本情報入力シート!C149="","",基本情報入力シート!C149)</f>
        <v/>
      </c>
      <c r="C299" s="1210"/>
      <c r="D299" s="1210"/>
      <c r="E299" s="1210"/>
      <c r="F299" s="1210"/>
      <c r="G299" s="1213" t="str">
        <f>IF(基本情報入力シート!M149="","",基本情報入力シート!M149)</f>
        <v/>
      </c>
      <c r="H299" s="1213" t="str">
        <f>IF(基本情報入力シート!R149="","",基本情報入力シート!R149)</f>
        <v/>
      </c>
      <c r="I299" s="1213" t="str">
        <f>IF(基本情報入力シート!W149="","",基本情報入力シート!W149)</f>
        <v/>
      </c>
      <c r="J299" s="1213" t="str">
        <f>IF(基本情報入力シート!X149="","",基本情報入力シート!X149)</f>
        <v/>
      </c>
      <c r="K299" s="1213" t="str">
        <f>IF(基本情報入力シート!Y149="","",基本情報入力シート!Y149)</f>
        <v/>
      </c>
      <c r="L299" s="1216" t="str">
        <f>IF(基本情報入力シート!AB149="","",基本情報入力シート!AB149)</f>
        <v/>
      </c>
      <c r="M299" s="457" t="s">
        <v>132</v>
      </c>
      <c r="N299" s="75"/>
      <c r="O299" s="458" t="str">
        <f>IFERROR(VLOOKUP(K299,【参考】数式用!$A$5:$J$37,MATCH(N299,【参考】数式用!$B$4:$J$4,0)+1,0),"")</f>
        <v/>
      </c>
      <c r="P299" s="75"/>
      <c r="Q299" s="458" t="str">
        <f>IFERROR(VLOOKUP(K299,【参考】数式用!$A$5:$J$37,MATCH(P299,【参考】数式用!$B$4:$J$4,0)+1,0),"")</f>
        <v/>
      </c>
      <c r="R299" s="459" t="s">
        <v>15</v>
      </c>
      <c r="S299" s="460">
        <v>6</v>
      </c>
      <c r="T299" s="126" t="s">
        <v>10</v>
      </c>
      <c r="U299" s="39">
        <v>4</v>
      </c>
      <c r="V299" s="126" t="s">
        <v>38</v>
      </c>
      <c r="W299" s="460">
        <v>6</v>
      </c>
      <c r="X299" s="126" t="s">
        <v>10</v>
      </c>
      <c r="Y299" s="39">
        <v>5</v>
      </c>
      <c r="Z299" s="126" t="s">
        <v>13</v>
      </c>
      <c r="AA299" s="461" t="s">
        <v>20</v>
      </c>
      <c r="AB299" s="462">
        <f t="shared" si="861"/>
        <v>2</v>
      </c>
      <c r="AC299" s="126" t="s">
        <v>33</v>
      </c>
      <c r="AD299" s="463" t="str">
        <f t="shared" ref="AD299" si="897">IFERROR(ROUNDDOWN(ROUND(L299*Q299,0),0)*AB299,"")</f>
        <v/>
      </c>
      <c r="AE299" s="464" t="str">
        <f t="shared" si="731"/>
        <v/>
      </c>
      <c r="AF299" s="465"/>
      <c r="AG299" s="375"/>
      <c r="AH299" s="383"/>
      <c r="AI299" s="380"/>
      <c r="AJ299" s="381"/>
      <c r="AK299" s="361"/>
      <c r="AL299" s="362"/>
      <c r="AM299" s="466" t="str">
        <f t="shared" ref="AM299" si="898">IF(AO299="","",IF(Q299&lt;O299,"！加算の要件上は問題ありませんが、令和６年３月と比較して４・５月に加算率が下がる計画になっています。",""))</f>
        <v/>
      </c>
      <c r="AO299" s="467" t="str">
        <f>IF(K299&lt;&gt;"","P列・R列に色付け","")</f>
        <v/>
      </c>
      <c r="AP299" s="468" t="str">
        <f>IFERROR(VLOOKUP(K299,【参考】数式用!$AH$2:$AI$34,2,FALSE),"")</f>
        <v/>
      </c>
      <c r="AQ299" s="470" t="str">
        <f>P299&amp;P300&amp;P301</f>
        <v/>
      </c>
      <c r="AR299" s="468" t="str">
        <f t="shared" ref="AR299" si="899">IF(AF301&lt;&gt;0,IF(AG301="○","入力済","未入力"),"")</f>
        <v/>
      </c>
      <c r="AS299" s="469" t="str">
        <f>IF(OR(P299="処遇加算Ⅰ",P299="処遇加算Ⅱ"),IF(OR(AH299="○",AH299="令和６年度中に満たす"),"入力済","未入力"),"")</f>
        <v/>
      </c>
      <c r="AT299" s="470" t="str">
        <f>IF(P299="処遇加算Ⅲ",IF(AI299="○","入力済","未入力"),"")</f>
        <v/>
      </c>
      <c r="AU299" s="468" t="str">
        <f>IF(P299="処遇加算Ⅰ",IF(OR(AJ299="○",AJ299="令和６年度中に満たす"),"入力済","未入力"),"")</f>
        <v/>
      </c>
      <c r="AV299" s="468" t="str">
        <f t="shared" ref="AV299" si="900">IF(OR(P300="特定加算Ⅰ",P300="特定加算Ⅱ"),1,"")</f>
        <v/>
      </c>
      <c r="AW299" s="453" t="str">
        <f>IF(P300="特定加算Ⅰ",IF(AL300="","未入力","入力済"),"")</f>
        <v/>
      </c>
      <c r="AX299" s="453" t="str">
        <f>G299</f>
        <v/>
      </c>
    </row>
    <row r="300" spans="1:50" ht="32.1" customHeight="1">
      <c r="A300" s="1274"/>
      <c r="B300" s="1211"/>
      <c r="C300" s="1211"/>
      <c r="D300" s="1211"/>
      <c r="E300" s="1211"/>
      <c r="F300" s="1211"/>
      <c r="G300" s="1214"/>
      <c r="H300" s="1214"/>
      <c r="I300" s="1214"/>
      <c r="J300" s="1214"/>
      <c r="K300" s="1214"/>
      <c r="L300" s="1217"/>
      <c r="M300" s="471" t="s">
        <v>121</v>
      </c>
      <c r="N300" s="76"/>
      <c r="O300" s="472" t="str">
        <f>IFERROR(VLOOKUP(K299,【参考】数式用!$A$5:$J$37,MATCH(N300,【参考】数式用!$B$4:$J$4,0)+1,0),"")</f>
        <v/>
      </c>
      <c r="P300" s="76"/>
      <c r="Q300" s="472" t="str">
        <f>IFERROR(VLOOKUP(K299,【参考】数式用!$A$5:$J$37,MATCH(P300,【参考】数式用!$B$4:$J$4,0)+1,0),"")</f>
        <v/>
      </c>
      <c r="R300" s="97" t="s">
        <v>15</v>
      </c>
      <c r="S300" s="473">
        <v>6</v>
      </c>
      <c r="T300" s="98" t="s">
        <v>10</v>
      </c>
      <c r="U300" s="58">
        <v>4</v>
      </c>
      <c r="V300" s="98" t="s">
        <v>38</v>
      </c>
      <c r="W300" s="473">
        <v>6</v>
      </c>
      <c r="X300" s="98" t="s">
        <v>10</v>
      </c>
      <c r="Y300" s="58">
        <v>5</v>
      </c>
      <c r="Z300" s="98" t="s">
        <v>13</v>
      </c>
      <c r="AA300" s="474" t="s">
        <v>20</v>
      </c>
      <c r="AB300" s="475">
        <f t="shared" si="861"/>
        <v>2</v>
      </c>
      <c r="AC300" s="98" t="s">
        <v>33</v>
      </c>
      <c r="AD300" s="476" t="str">
        <f t="shared" ref="AD300" si="901">IFERROR(ROUNDDOWN(ROUND(L299*Q300,0),0)*AB300,"")</f>
        <v/>
      </c>
      <c r="AE300" s="477" t="str">
        <f t="shared" si="736"/>
        <v/>
      </c>
      <c r="AF300" s="478"/>
      <c r="AG300" s="363"/>
      <c r="AH300" s="364"/>
      <c r="AI300" s="365"/>
      <c r="AJ300" s="366"/>
      <c r="AK300" s="367"/>
      <c r="AL300" s="368"/>
      <c r="AM300" s="479" t="str">
        <f t="shared" ref="AM300" si="902">IF(AO299="","",IF(OR(Y299=4,Y300=4,Y301=4),"！加算の要件上は問題ありませんが、算定期間の終わりが令和６年５月になっていません。区分変更の場合は、「基本情報入力シート」で同じ事業所を２行に分けて記入してください。",""))</f>
        <v/>
      </c>
      <c r="AN300" s="480"/>
      <c r="AO300" s="467" t="str">
        <f>IF(K299&lt;&gt;"","P列・R列に色付け","")</f>
        <v/>
      </c>
      <c r="AX300" s="453" t="str">
        <f>G299</f>
        <v/>
      </c>
    </row>
    <row r="301" spans="1:50" ht="32.1" customHeight="1" thickBot="1">
      <c r="A301" s="1275"/>
      <c r="B301" s="1212"/>
      <c r="C301" s="1212"/>
      <c r="D301" s="1212"/>
      <c r="E301" s="1212"/>
      <c r="F301" s="1212"/>
      <c r="G301" s="1215"/>
      <c r="H301" s="1215"/>
      <c r="I301" s="1215"/>
      <c r="J301" s="1215"/>
      <c r="K301" s="1215"/>
      <c r="L301" s="1218"/>
      <c r="M301" s="481" t="s">
        <v>114</v>
      </c>
      <c r="N301" s="79"/>
      <c r="O301" s="482" t="str">
        <f>IFERROR(VLOOKUP(K299,【参考】数式用!$A$5:$J$37,MATCH(N301,【参考】数式用!$B$4:$J$4,0)+1,0),"")</f>
        <v/>
      </c>
      <c r="P301" s="77"/>
      <c r="Q301" s="482" t="str">
        <f>IFERROR(VLOOKUP(K299,【参考】数式用!$A$5:$J$37,MATCH(P301,【参考】数式用!$B$4:$J$4,0)+1,0),"")</f>
        <v/>
      </c>
      <c r="R301" s="483" t="s">
        <v>15</v>
      </c>
      <c r="S301" s="484">
        <v>6</v>
      </c>
      <c r="T301" s="485" t="s">
        <v>10</v>
      </c>
      <c r="U301" s="59">
        <v>4</v>
      </c>
      <c r="V301" s="485" t="s">
        <v>38</v>
      </c>
      <c r="W301" s="484">
        <v>6</v>
      </c>
      <c r="X301" s="485" t="s">
        <v>10</v>
      </c>
      <c r="Y301" s="59">
        <v>5</v>
      </c>
      <c r="Z301" s="485" t="s">
        <v>13</v>
      </c>
      <c r="AA301" s="486" t="s">
        <v>20</v>
      </c>
      <c r="AB301" s="487">
        <f t="shared" si="861"/>
        <v>2</v>
      </c>
      <c r="AC301" s="485" t="s">
        <v>33</v>
      </c>
      <c r="AD301" s="488" t="str">
        <f t="shared" ref="AD301" si="903">IFERROR(ROUNDDOWN(ROUND(L299*Q301,0),0)*AB301,"")</f>
        <v/>
      </c>
      <c r="AE301" s="489" t="str">
        <f t="shared" si="739"/>
        <v/>
      </c>
      <c r="AF301" s="490">
        <f t="shared" si="759"/>
        <v>0</v>
      </c>
      <c r="AG301" s="369"/>
      <c r="AH301" s="370"/>
      <c r="AI301" s="371"/>
      <c r="AJ301" s="372"/>
      <c r="AK301" s="373"/>
      <c r="AL301" s="374"/>
      <c r="AM301" s="491" t="str">
        <f t="shared" ref="AM301" si="904">IF(AO299="","",IF(OR(N299="",AND(N301="ベア加算なし",P301="ベア加算",AG301=""),AND(OR(P299="処遇加算Ⅰ",P299="処遇加算Ⅱ"),AH299=""),AND(P299="処遇加算Ⅲ",AI299=""),AND(P299="処遇加算Ⅰ",AJ299=""),AND(OR(P300="特定加算Ⅰ",P300="特定加算Ⅱ"),AK300=""),AND(P300="特定加算Ⅰ",AL300="")),"！記入が必要な欄（緑色、水色、黄色のセル）に空欄があります。空欄を埋めてください。",""))</f>
        <v/>
      </c>
      <c r="AO301" s="492" t="str">
        <f>IF(K299&lt;&gt;"","P列・R列に色付け","")</f>
        <v/>
      </c>
      <c r="AP301" s="493"/>
      <c r="AQ301" s="493"/>
      <c r="AW301" s="494"/>
      <c r="AX301" s="453" t="str">
        <f>G299</f>
        <v/>
      </c>
    </row>
    <row r="302" spans="1:50" ht="32.1" customHeight="1">
      <c r="A302" s="1273">
        <v>97</v>
      </c>
      <c r="B302" s="1210" t="str">
        <f>IF(基本情報入力シート!C150="","",基本情報入力シート!C150)</f>
        <v/>
      </c>
      <c r="C302" s="1210"/>
      <c r="D302" s="1210"/>
      <c r="E302" s="1210"/>
      <c r="F302" s="1210"/>
      <c r="G302" s="1213" t="str">
        <f>IF(基本情報入力シート!M150="","",基本情報入力シート!M150)</f>
        <v/>
      </c>
      <c r="H302" s="1213" t="str">
        <f>IF(基本情報入力シート!R150="","",基本情報入力シート!R150)</f>
        <v/>
      </c>
      <c r="I302" s="1213" t="str">
        <f>IF(基本情報入力シート!W150="","",基本情報入力シート!W150)</f>
        <v/>
      </c>
      <c r="J302" s="1213" t="str">
        <f>IF(基本情報入力シート!X150="","",基本情報入力シート!X150)</f>
        <v/>
      </c>
      <c r="K302" s="1213" t="str">
        <f>IF(基本情報入力シート!Y150="","",基本情報入力シート!Y150)</f>
        <v/>
      </c>
      <c r="L302" s="1216" t="str">
        <f>IF(基本情報入力シート!AB150="","",基本情報入力シート!AB150)</f>
        <v/>
      </c>
      <c r="M302" s="457" t="s">
        <v>132</v>
      </c>
      <c r="N302" s="75"/>
      <c r="O302" s="458" t="str">
        <f>IFERROR(VLOOKUP(K302,【参考】数式用!$A$5:$J$37,MATCH(N302,【参考】数式用!$B$4:$J$4,0)+1,0),"")</f>
        <v/>
      </c>
      <c r="P302" s="75"/>
      <c r="Q302" s="458" t="str">
        <f>IFERROR(VLOOKUP(K302,【参考】数式用!$A$5:$J$37,MATCH(P302,【参考】数式用!$B$4:$J$4,0)+1,0),"")</f>
        <v/>
      </c>
      <c r="R302" s="459" t="s">
        <v>15</v>
      </c>
      <c r="S302" s="460">
        <v>6</v>
      </c>
      <c r="T302" s="126" t="s">
        <v>10</v>
      </c>
      <c r="U302" s="39">
        <v>4</v>
      </c>
      <c r="V302" s="126" t="s">
        <v>38</v>
      </c>
      <c r="W302" s="460">
        <v>6</v>
      </c>
      <c r="X302" s="126" t="s">
        <v>10</v>
      </c>
      <c r="Y302" s="39">
        <v>5</v>
      </c>
      <c r="Z302" s="126" t="s">
        <v>13</v>
      </c>
      <c r="AA302" s="461" t="s">
        <v>20</v>
      </c>
      <c r="AB302" s="462">
        <f t="shared" si="861"/>
        <v>2</v>
      </c>
      <c r="AC302" s="126" t="s">
        <v>33</v>
      </c>
      <c r="AD302" s="463" t="str">
        <f t="shared" ref="AD302" si="905">IFERROR(ROUNDDOWN(ROUND(L302*Q302,0),0)*AB302,"")</f>
        <v/>
      </c>
      <c r="AE302" s="464" t="str">
        <f t="shared" ref="AE302" si="906">IFERROR(ROUNDDOWN(ROUND(L302*(Q302-O302),0),0)*AB302,"")</f>
        <v/>
      </c>
      <c r="AF302" s="465"/>
      <c r="AG302" s="375"/>
      <c r="AH302" s="383"/>
      <c r="AI302" s="380"/>
      <c r="AJ302" s="381"/>
      <c r="AK302" s="361"/>
      <c r="AL302" s="362"/>
      <c r="AM302" s="466" t="str">
        <f t="shared" ref="AM302" si="907">IF(AO302="","",IF(Q302&lt;O302,"！加算の要件上は問題ありませんが、令和６年３月と比較して４・５月に加算率が下がる計画になっています。",""))</f>
        <v/>
      </c>
      <c r="AO302" s="467" t="str">
        <f>IF(K302&lt;&gt;"","P列・R列に色付け","")</f>
        <v/>
      </c>
      <c r="AP302" s="468" t="str">
        <f>IFERROR(VLOOKUP(K302,【参考】数式用!$AH$2:$AI$34,2,FALSE),"")</f>
        <v/>
      </c>
      <c r="AQ302" s="470" t="str">
        <f>P302&amp;P303&amp;P304</f>
        <v/>
      </c>
      <c r="AR302" s="468" t="str">
        <f t="shared" ref="AR302" si="908">IF(AF304&lt;&gt;0,IF(AG304="○","入力済","未入力"),"")</f>
        <v/>
      </c>
      <c r="AS302" s="469" t="str">
        <f>IF(OR(P302="処遇加算Ⅰ",P302="処遇加算Ⅱ"),IF(OR(AH302="○",AH302="令和６年度中に満たす"),"入力済","未入力"),"")</f>
        <v/>
      </c>
      <c r="AT302" s="470" t="str">
        <f>IF(P302="処遇加算Ⅲ",IF(AI302="○","入力済","未入力"),"")</f>
        <v/>
      </c>
      <c r="AU302" s="468" t="str">
        <f>IF(P302="処遇加算Ⅰ",IF(OR(AJ302="○",AJ302="令和６年度中に満たす"),"入力済","未入力"),"")</f>
        <v/>
      </c>
      <c r="AV302" s="468" t="str">
        <f t="shared" ref="AV302" si="909">IF(OR(P303="特定加算Ⅰ",P303="特定加算Ⅱ"),1,"")</f>
        <v/>
      </c>
      <c r="AW302" s="453" t="str">
        <f>IF(P303="特定加算Ⅰ",IF(AL303="","未入力","入力済"),"")</f>
        <v/>
      </c>
      <c r="AX302" s="453" t="str">
        <f>G302</f>
        <v/>
      </c>
    </row>
    <row r="303" spans="1:50" ht="32.1" customHeight="1">
      <c r="A303" s="1274"/>
      <c r="B303" s="1211"/>
      <c r="C303" s="1211"/>
      <c r="D303" s="1211"/>
      <c r="E303" s="1211"/>
      <c r="F303" s="1211"/>
      <c r="G303" s="1214"/>
      <c r="H303" s="1214"/>
      <c r="I303" s="1214"/>
      <c r="J303" s="1214"/>
      <c r="K303" s="1214"/>
      <c r="L303" s="1217"/>
      <c r="M303" s="471" t="s">
        <v>121</v>
      </c>
      <c r="N303" s="76"/>
      <c r="O303" s="472" t="str">
        <f>IFERROR(VLOOKUP(K302,【参考】数式用!$A$5:$J$37,MATCH(N303,【参考】数式用!$B$4:$J$4,0)+1,0),"")</f>
        <v/>
      </c>
      <c r="P303" s="76"/>
      <c r="Q303" s="472" t="str">
        <f>IFERROR(VLOOKUP(K302,【参考】数式用!$A$5:$J$37,MATCH(P303,【参考】数式用!$B$4:$J$4,0)+1,0),"")</f>
        <v/>
      </c>
      <c r="R303" s="97" t="s">
        <v>15</v>
      </c>
      <c r="S303" s="473">
        <v>6</v>
      </c>
      <c r="T303" s="98" t="s">
        <v>10</v>
      </c>
      <c r="U303" s="58">
        <v>4</v>
      </c>
      <c r="V303" s="98" t="s">
        <v>38</v>
      </c>
      <c r="W303" s="473">
        <v>6</v>
      </c>
      <c r="X303" s="98" t="s">
        <v>10</v>
      </c>
      <c r="Y303" s="58">
        <v>5</v>
      </c>
      <c r="Z303" s="98" t="s">
        <v>13</v>
      </c>
      <c r="AA303" s="474" t="s">
        <v>20</v>
      </c>
      <c r="AB303" s="475">
        <f t="shared" si="861"/>
        <v>2</v>
      </c>
      <c r="AC303" s="98" t="s">
        <v>33</v>
      </c>
      <c r="AD303" s="476" t="str">
        <f t="shared" ref="AD303" si="910">IFERROR(ROUNDDOWN(ROUND(L302*Q303,0),0)*AB303,"")</f>
        <v/>
      </c>
      <c r="AE303" s="477" t="str">
        <f t="shared" ref="AE303" si="911">IFERROR(ROUNDDOWN(ROUND(L302*(Q303-O303),0),0)*AB303,"")</f>
        <v/>
      </c>
      <c r="AF303" s="478"/>
      <c r="AG303" s="363"/>
      <c r="AH303" s="364"/>
      <c r="AI303" s="365"/>
      <c r="AJ303" s="366"/>
      <c r="AK303" s="367"/>
      <c r="AL303" s="368"/>
      <c r="AM303" s="479" t="str">
        <f t="shared" ref="AM303" si="912">IF(AO302="","",IF(OR(Y302=4,Y303=4,Y304=4),"！加算の要件上は問題ありませんが、算定期間の終わりが令和６年５月になっていません。区分変更の場合は、「基本情報入力シート」で同じ事業所を２行に分けて記入してください。",""))</f>
        <v/>
      </c>
      <c r="AN303" s="480"/>
      <c r="AO303" s="467" t="str">
        <f>IF(K302&lt;&gt;"","P列・R列に色付け","")</f>
        <v/>
      </c>
      <c r="AX303" s="453" t="str">
        <f>G302</f>
        <v/>
      </c>
    </row>
    <row r="304" spans="1:50" ht="32.1" customHeight="1" thickBot="1">
      <c r="A304" s="1275"/>
      <c r="B304" s="1212"/>
      <c r="C304" s="1212"/>
      <c r="D304" s="1212"/>
      <c r="E304" s="1212"/>
      <c r="F304" s="1212"/>
      <c r="G304" s="1215"/>
      <c r="H304" s="1215"/>
      <c r="I304" s="1215"/>
      <c r="J304" s="1215"/>
      <c r="K304" s="1215"/>
      <c r="L304" s="1218"/>
      <c r="M304" s="481" t="s">
        <v>114</v>
      </c>
      <c r="N304" s="79"/>
      <c r="O304" s="482" t="str">
        <f>IFERROR(VLOOKUP(K302,【参考】数式用!$A$5:$J$37,MATCH(N304,【参考】数式用!$B$4:$J$4,0)+1,0),"")</f>
        <v/>
      </c>
      <c r="P304" s="77"/>
      <c r="Q304" s="482" t="str">
        <f>IFERROR(VLOOKUP(K302,【参考】数式用!$A$5:$J$37,MATCH(P304,【参考】数式用!$B$4:$J$4,0)+1,0),"")</f>
        <v/>
      </c>
      <c r="R304" s="483" t="s">
        <v>15</v>
      </c>
      <c r="S304" s="484">
        <v>6</v>
      </c>
      <c r="T304" s="485" t="s">
        <v>10</v>
      </c>
      <c r="U304" s="59">
        <v>4</v>
      </c>
      <c r="V304" s="485" t="s">
        <v>38</v>
      </c>
      <c r="W304" s="484">
        <v>6</v>
      </c>
      <c r="X304" s="485" t="s">
        <v>10</v>
      </c>
      <c r="Y304" s="59">
        <v>5</v>
      </c>
      <c r="Z304" s="485" t="s">
        <v>13</v>
      </c>
      <c r="AA304" s="486" t="s">
        <v>20</v>
      </c>
      <c r="AB304" s="487">
        <f t="shared" si="861"/>
        <v>2</v>
      </c>
      <c r="AC304" s="485" t="s">
        <v>33</v>
      </c>
      <c r="AD304" s="488" t="str">
        <f t="shared" ref="AD304" si="913">IFERROR(ROUNDDOWN(ROUND(L302*Q304,0),0)*AB304,"")</f>
        <v/>
      </c>
      <c r="AE304" s="489" t="str">
        <f t="shared" ref="AE304" si="914">IFERROR(ROUNDDOWN(ROUND(L302*(Q304-O304),0),0)*AB304,"")</f>
        <v/>
      </c>
      <c r="AF304" s="490">
        <f t="shared" si="759"/>
        <v>0</v>
      </c>
      <c r="AG304" s="369"/>
      <c r="AH304" s="370"/>
      <c r="AI304" s="371"/>
      <c r="AJ304" s="372"/>
      <c r="AK304" s="373"/>
      <c r="AL304" s="374"/>
      <c r="AM304" s="491" t="str">
        <f t="shared" ref="AM304" si="915">IF(AO302="","",IF(OR(N302="",AND(N304="ベア加算なし",P304="ベア加算",AG304=""),AND(OR(P302="処遇加算Ⅰ",P302="処遇加算Ⅱ"),AH302=""),AND(P302="処遇加算Ⅲ",AI302=""),AND(P302="処遇加算Ⅰ",AJ302=""),AND(OR(P303="特定加算Ⅰ",P303="特定加算Ⅱ"),AK303=""),AND(P303="特定加算Ⅰ",AL303="")),"！記入が必要な欄（緑色、水色、黄色のセル）に空欄があります。空欄を埋めてください。",""))</f>
        <v/>
      </c>
      <c r="AO304" s="492" t="str">
        <f>IF(K302&lt;&gt;"","P列・R列に色付け","")</f>
        <v/>
      </c>
      <c r="AP304" s="493"/>
      <c r="AQ304" s="493"/>
      <c r="AW304" s="494"/>
      <c r="AX304" s="453" t="str">
        <f>G302</f>
        <v/>
      </c>
    </row>
    <row r="305" spans="1:50" ht="32.1" customHeight="1">
      <c r="A305" s="1273">
        <v>98</v>
      </c>
      <c r="B305" s="1210" t="str">
        <f>IF(基本情報入力シート!C151="","",基本情報入力シート!C151)</f>
        <v/>
      </c>
      <c r="C305" s="1210"/>
      <c r="D305" s="1210"/>
      <c r="E305" s="1210"/>
      <c r="F305" s="1210"/>
      <c r="G305" s="1213" t="str">
        <f>IF(基本情報入力シート!M151="","",基本情報入力シート!M151)</f>
        <v/>
      </c>
      <c r="H305" s="1213" t="str">
        <f>IF(基本情報入力シート!R151="","",基本情報入力シート!R151)</f>
        <v/>
      </c>
      <c r="I305" s="1213" t="str">
        <f>IF(基本情報入力シート!W151="","",基本情報入力シート!W151)</f>
        <v/>
      </c>
      <c r="J305" s="1213" t="str">
        <f>IF(基本情報入力シート!X151="","",基本情報入力シート!X151)</f>
        <v/>
      </c>
      <c r="K305" s="1213" t="str">
        <f>IF(基本情報入力シート!Y151="","",基本情報入力シート!Y151)</f>
        <v/>
      </c>
      <c r="L305" s="1216" t="str">
        <f>IF(基本情報入力シート!AB151="","",基本情報入力シート!AB151)</f>
        <v/>
      </c>
      <c r="M305" s="457" t="s">
        <v>132</v>
      </c>
      <c r="N305" s="75"/>
      <c r="O305" s="458" t="str">
        <f>IFERROR(VLOOKUP(K305,【参考】数式用!$A$5:$J$37,MATCH(N305,【参考】数式用!$B$4:$J$4,0)+1,0),"")</f>
        <v/>
      </c>
      <c r="P305" s="75"/>
      <c r="Q305" s="458" t="str">
        <f>IFERROR(VLOOKUP(K305,【参考】数式用!$A$5:$J$37,MATCH(P305,【参考】数式用!$B$4:$J$4,0)+1,0),"")</f>
        <v/>
      </c>
      <c r="R305" s="459" t="s">
        <v>15</v>
      </c>
      <c r="S305" s="460">
        <v>6</v>
      </c>
      <c r="T305" s="126" t="s">
        <v>10</v>
      </c>
      <c r="U305" s="39">
        <v>4</v>
      </c>
      <c r="V305" s="126" t="s">
        <v>38</v>
      </c>
      <c r="W305" s="460">
        <v>6</v>
      </c>
      <c r="X305" s="126" t="s">
        <v>10</v>
      </c>
      <c r="Y305" s="39">
        <v>5</v>
      </c>
      <c r="Z305" s="126" t="s">
        <v>13</v>
      </c>
      <c r="AA305" s="461" t="s">
        <v>20</v>
      </c>
      <c r="AB305" s="462">
        <f t="shared" si="861"/>
        <v>2</v>
      </c>
      <c r="AC305" s="126" t="s">
        <v>33</v>
      </c>
      <c r="AD305" s="463" t="str">
        <f t="shared" ref="AD305" si="916">IFERROR(ROUNDDOWN(ROUND(L305*Q305,0),0)*AB305,"")</f>
        <v/>
      </c>
      <c r="AE305" s="464" t="str">
        <f t="shared" si="720"/>
        <v/>
      </c>
      <c r="AF305" s="465"/>
      <c r="AG305" s="375"/>
      <c r="AH305" s="383"/>
      <c r="AI305" s="380"/>
      <c r="AJ305" s="381"/>
      <c r="AK305" s="361"/>
      <c r="AL305" s="362"/>
      <c r="AM305" s="466" t="str">
        <f t="shared" ref="AM305" si="917">IF(AO305="","",IF(Q305&lt;O305,"！加算の要件上は問題ありませんが、令和６年３月と比較して４・５月に加算率が下がる計画になっています。",""))</f>
        <v/>
      </c>
      <c r="AO305" s="467" t="str">
        <f>IF(K305&lt;&gt;"","P列・R列に色付け","")</f>
        <v/>
      </c>
      <c r="AP305" s="468" t="str">
        <f>IFERROR(VLOOKUP(K305,【参考】数式用!$AH$2:$AI$34,2,FALSE),"")</f>
        <v/>
      </c>
      <c r="AQ305" s="470" t="str">
        <f>P305&amp;P306&amp;P307</f>
        <v/>
      </c>
      <c r="AR305" s="468" t="str">
        <f t="shared" ref="AR305" si="918">IF(AF307&lt;&gt;0,IF(AG307="○","入力済","未入力"),"")</f>
        <v/>
      </c>
      <c r="AS305" s="469" t="str">
        <f>IF(OR(P305="処遇加算Ⅰ",P305="処遇加算Ⅱ"),IF(OR(AH305="○",AH305="令和６年度中に満たす"),"入力済","未入力"),"")</f>
        <v/>
      </c>
      <c r="AT305" s="470" t="str">
        <f>IF(P305="処遇加算Ⅲ",IF(AI305="○","入力済","未入力"),"")</f>
        <v/>
      </c>
      <c r="AU305" s="468" t="str">
        <f>IF(P305="処遇加算Ⅰ",IF(OR(AJ305="○",AJ305="令和６年度中に満たす"),"入力済","未入力"),"")</f>
        <v/>
      </c>
      <c r="AV305" s="468" t="str">
        <f t="shared" ref="AV305" si="919">IF(OR(P306="特定加算Ⅰ",P306="特定加算Ⅱ"),1,"")</f>
        <v/>
      </c>
      <c r="AW305" s="453" t="str">
        <f>IF(P306="特定加算Ⅰ",IF(AL306="","未入力","入力済"),"")</f>
        <v/>
      </c>
      <c r="AX305" s="453" t="str">
        <f>G305</f>
        <v/>
      </c>
    </row>
    <row r="306" spans="1:50" ht="32.1" customHeight="1">
      <c r="A306" s="1274"/>
      <c r="B306" s="1211"/>
      <c r="C306" s="1211"/>
      <c r="D306" s="1211"/>
      <c r="E306" s="1211"/>
      <c r="F306" s="1211"/>
      <c r="G306" s="1214"/>
      <c r="H306" s="1214"/>
      <c r="I306" s="1214"/>
      <c r="J306" s="1214"/>
      <c r="K306" s="1214"/>
      <c r="L306" s="1217"/>
      <c r="M306" s="471" t="s">
        <v>121</v>
      </c>
      <c r="N306" s="76"/>
      <c r="O306" s="472" t="str">
        <f>IFERROR(VLOOKUP(K305,【参考】数式用!$A$5:$J$37,MATCH(N306,【参考】数式用!$B$4:$J$4,0)+1,0),"")</f>
        <v/>
      </c>
      <c r="P306" s="76"/>
      <c r="Q306" s="472" t="str">
        <f>IFERROR(VLOOKUP(K305,【参考】数式用!$A$5:$J$37,MATCH(P306,【参考】数式用!$B$4:$J$4,0)+1,0),"")</f>
        <v/>
      </c>
      <c r="R306" s="97" t="s">
        <v>15</v>
      </c>
      <c r="S306" s="473">
        <v>6</v>
      </c>
      <c r="T306" s="98" t="s">
        <v>10</v>
      </c>
      <c r="U306" s="58">
        <v>4</v>
      </c>
      <c r="V306" s="98" t="s">
        <v>38</v>
      </c>
      <c r="W306" s="473">
        <v>6</v>
      </c>
      <c r="X306" s="98" t="s">
        <v>10</v>
      </c>
      <c r="Y306" s="58">
        <v>5</v>
      </c>
      <c r="Z306" s="98" t="s">
        <v>13</v>
      </c>
      <c r="AA306" s="474" t="s">
        <v>20</v>
      </c>
      <c r="AB306" s="475">
        <f t="shared" si="861"/>
        <v>2</v>
      </c>
      <c r="AC306" s="98" t="s">
        <v>33</v>
      </c>
      <c r="AD306" s="476" t="str">
        <f t="shared" ref="AD306" si="920">IFERROR(ROUNDDOWN(ROUND(L305*Q306,0),0)*AB306,"")</f>
        <v/>
      </c>
      <c r="AE306" s="477" t="str">
        <f t="shared" si="725"/>
        <v/>
      </c>
      <c r="AF306" s="478"/>
      <c r="AG306" s="363"/>
      <c r="AH306" s="364"/>
      <c r="AI306" s="365"/>
      <c r="AJ306" s="366"/>
      <c r="AK306" s="367"/>
      <c r="AL306" s="368"/>
      <c r="AM306" s="479" t="str">
        <f t="shared" ref="AM306" si="921">IF(AO305="","",IF(OR(Y305=4,Y306=4,Y307=4),"！加算の要件上は問題ありませんが、算定期間の終わりが令和６年５月になっていません。区分変更の場合は、「基本情報入力シート」で同じ事業所を２行に分けて記入してください。",""))</f>
        <v/>
      </c>
      <c r="AN306" s="480"/>
      <c r="AO306" s="467" t="str">
        <f>IF(K305&lt;&gt;"","P列・R列に色付け","")</f>
        <v/>
      </c>
      <c r="AX306" s="453" t="str">
        <f>G305</f>
        <v/>
      </c>
    </row>
    <row r="307" spans="1:50" ht="32.1" customHeight="1" thickBot="1">
      <c r="A307" s="1275"/>
      <c r="B307" s="1212"/>
      <c r="C307" s="1212"/>
      <c r="D307" s="1212"/>
      <c r="E307" s="1212"/>
      <c r="F307" s="1212"/>
      <c r="G307" s="1215"/>
      <c r="H307" s="1215"/>
      <c r="I307" s="1215"/>
      <c r="J307" s="1215"/>
      <c r="K307" s="1215"/>
      <c r="L307" s="1218"/>
      <c r="M307" s="481" t="s">
        <v>114</v>
      </c>
      <c r="N307" s="79"/>
      <c r="O307" s="482" t="str">
        <f>IFERROR(VLOOKUP(K305,【参考】数式用!$A$5:$J$37,MATCH(N307,【参考】数式用!$B$4:$J$4,0)+1,0),"")</f>
        <v/>
      </c>
      <c r="P307" s="77"/>
      <c r="Q307" s="482" t="str">
        <f>IFERROR(VLOOKUP(K305,【参考】数式用!$A$5:$J$37,MATCH(P307,【参考】数式用!$B$4:$J$4,0)+1,0),"")</f>
        <v/>
      </c>
      <c r="R307" s="483" t="s">
        <v>15</v>
      </c>
      <c r="S307" s="484">
        <v>6</v>
      </c>
      <c r="T307" s="485" t="s">
        <v>10</v>
      </c>
      <c r="U307" s="59">
        <v>4</v>
      </c>
      <c r="V307" s="485" t="s">
        <v>38</v>
      </c>
      <c r="W307" s="484">
        <v>6</v>
      </c>
      <c r="X307" s="485" t="s">
        <v>10</v>
      </c>
      <c r="Y307" s="59">
        <v>5</v>
      </c>
      <c r="Z307" s="485" t="s">
        <v>13</v>
      </c>
      <c r="AA307" s="486" t="s">
        <v>20</v>
      </c>
      <c r="AB307" s="487">
        <f t="shared" si="861"/>
        <v>2</v>
      </c>
      <c r="AC307" s="485" t="s">
        <v>33</v>
      </c>
      <c r="AD307" s="488" t="str">
        <f t="shared" ref="AD307" si="922">IFERROR(ROUNDDOWN(ROUND(L305*Q307,0),0)*AB307,"")</f>
        <v/>
      </c>
      <c r="AE307" s="489" t="str">
        <f t="shared" si="728"/>
        <v/>
      </c>
      <c r="AF307" s="490">
        <f t="shared" si="759"/>
        <v>0</v>
      </c>
      <c r="AG307" s="369"/>
      <c r="AH307" s="370"/>
      <c r="AI307" s="371"/>
      <c r="AJ307" s="372"/>
      <c r="AK307" s="373"/>
      <c r="AL307" s="374"/>
      <c r="AM307" s="491" t="str">
        <f t="shared" ref="AM307" si="923">IF(AO305="","",IF(OR(N305="",AND(N307="ベア加算なし",P307="ベア加算",AG307=""),AND(OR(P305="処遇加算Ⅰ",P305="処遇加算Ⅱ"),AH305=""),AND(P305="処遇加算Ⅲ",AI305=""),AND(P305="処遇加算Ⅰ",AJ305=""),AND(OR(P306="特定加算Ⅰ",P306="特定加算Ⅱ"),AK306=""),AND(P306="特定加算Ⅰ",AL306="")),"！記入が必要な欄（緑色、水色、黄色のセル）に空欄があります。空欄を埋めてください。",""))</f>
        <v/>
      </c>
      <c r="AO307" s="492" t="str">
        <f>IF(K305&lt;&gt;"","P列・R列に色付け","")</f>
        <v/>
      </c>
      <c r="AP307" s="493"/>
      <c r="AQ307" s="493"/>
      <c r="AW307" s="494"/>
      <c r="AX307" s="453" t="str">
        <f>G305</f>
        <v/>
      </c>
    </row>
    <row r="308" spans="1:50" ht="32.1" customHeight="1">
      <c r="A308" s="1273">
        <v>99</v>
      </c>
      <c r="B308" s="1210" t="str">
        <f>IF(基本情報入力シート!C152="","",基本情報入力シート!C152)</f>
        <v/>
      </c>
      <c r="C308" s="1210"/>
      <c r="D308" s="1210"/>
      <c r="E308" s="1210"/>
      <c r="F308" s="1210"/>
      <c r="G308" s="1213" t="str">
        <f>IF(基本情報入力シート!M152="","",基本情報入力シート!M152)</f>
        <v/>
      </c>
      <c r="H308" s="1213" t="str">
        <f>IF(基本情報入力シート!R152="","",基本情報入力シート!R152)</f>
        <v/>
      </c>
      <c r="I308" s="1213" t="str">
        <f>IF(基本情報入力シート!W152="","",基本情報入力シート!W152)</f>
        <v/>
      </c>
      <c r="J308" s="1213" t="str">
        <f>IF(基本情報入力シート!X152="","",基本情報入力シート!X152)</f>
        <v/>
      </c>
      <c r="K308" s="1213" t="str">
        <f>IF(基本情報入力シート!Y152="","",基本情報入力シート!Y152)</f>
        <v/>
      </c>
      <c r="L308" s="1216" t="str">
        <f>IF(基本情報入力シート!AB152="","",基本情報入力シート!AB152)</f>
        <v/>
      </c>
      <c r="M308" s="457" t="s">
        <v>132</v>
      </c>
      <c r="N308" s="75"/>
      <c r="O308" s="458" t="str">
        <f>IFERROR(VLOOKUP(K308,【参考】数式用!$A$5:$J$37,MATCH(N308,【参考】数式用!$B$4:$J$4,0)+1,0),"")</f>
        <v/>
      </c>
      <c r="P308" s="75"/>
      <c r="Q308" s="458" t="str">
        <f>IFERROR(VLOOKUP(K308,【参考】数式用!$A$5:$J$37,MATCH(P308,【参考】数式用!$B$4:$J$4,0)+1,0),"")</f>
        <v/>
      </c>
      <c r="R308" s="459" t="s">
        <v>15</v>
      </c>
      <c r="S308" s="460">
        <v>6</v>
      </c>
      <c r="T308" s="126" t="s">
        <v>10</v>
      </c>
      <c r="U308" s="39">
        <v>4</v>
      </c>
      <c r="V308" s="126" t="s">
        <v>38</v>
      </c>
      <c r="W308" s="460">
        <v>6</v>
      </c>
      <c r="X308" s="126" t="s">
        <v>10</v>
      </c>
      <c r="Y308" s="39">
        <v>5</v>
      </c>
      <c r="Z308" s="126" t="s">
        <v>13</v>
      </c>
      <c r="AA308" s="461" t="s">
        <v>20</v>
      </c>
      <c r="AB308" s="462">
        <f t="shared" si="861"/>
        <v>2</v>
      </c>
      <c r="AC308" s="126" t="s">
        <v>33</v>
      </c>
      <c r="AD308" s="463" t="str">
        <f t="shared" ref="AD308" si="924">IFERROR(ROUNDDOWN(ROUND(L308*Q308,0),0)*AB308,"")</f>
        <v/>
      </c>
      <c r="AE308" s="464" t="str">
        <f>IFERROR(ROUNDDOWN(ROUND(L308*(Q308-O308),0),0)*AB308,"")</f>
        <v/>
      </c>
      <c r="AF308" s="465"/>
      <c r="AG308" s="375"/>
      <c r="AH308" s="383"/>
      <c r="AI308" s="380"/>
      <c r="AJ308" s="381"/>
      <c r="AK308" s="361"/>
      <c r="AL308" s="362"/>
      <c r="AM308" s="466" t="str">
        <f t="shared" ref="AM308" si="925">IF(AO308="","",IF(Q308&lt;O308,"！加算の要件上は問題ありませんが、令和６年３月と比較して４・５月に加算率が下がる計画になっています。",""))</f>
        <v/>
      </c>
      <c r="AO308" s="467" t="str">
        <f>IF(K308&lt;&gt;"","P列・R列に色付け","")</f>
        <v/>
      </c>
      <c r="AP308" s="468" t="str">
        <f>IFERROR(VLOOKUP(K308,【参考】数式用!$AH$2:$AI$34,2,FALSE),"")</f>
        <v/>
      </c>
      <c r="AQ308" s="470" t="str">
        <f>P308&amp;P309&amp;P310</f>
        <v/>
      </c>
      <c r="AR308" s="468" t="str">
        <f t="shared" ref="AR308" si="926">IF(AF310&lt;&gt;0,IF(AG310="○","入力済","未入力"),"")</f>
        <v/>
      </c>
      <c r="AS308" s="469" t="str">
        <f>IF(OR(P308="処遇加算Ⅰ",P308="処遇加算Ⅱ"),IF(OR(AH308="○",AH308="令和６年度中に満たす"),"入力済","未入力"),"")</f>
        <v/>
      </c>
      <c r="AT308" s="470" t="str">
        <f>IF(P308="処遇加算Ⅲ",IF(AI308="○","入力済","未入力"),"")</f>
        <v/>
      </c>
      <c r="AU308" s="468" t="str">
        <f>IF(P308="処遇加算Ⅰ",IF(OR(AJ308="○",AJ308="令和６年度中に満たす"),"入力済","未入力"),"")</f>
        <v/>
      </c>
      <c r="AV308" s="468" t="str">
        <f t="shared" ref="AV308" si="927">IF(OR(P309="特定加算Ⅰ",P309="特定加算Ⅱ"),1,"")</f>
        <v/>
      </c>
      <c r="AW308" s="453" t="str">
        <f>IF(P309="特定加算Ⅰ",IF(AL309="","未入力","入力済"),"")</f>
        <v/>
      </c>
      <c r="AX308" s="453" t="str">
        <f>G308</f>
        <v/>
      </c>
    </row>
    <row r="309" spans="1:50" ht="32.1" customHeight="1">
      <c r="A309" s="1274"/>
      <c r="B309" s="1211"/>
      <c r="C309" s="1211"/>
      <c r="D309" s="1211"/>
      <c r="E309" s="1211"/>
      <c r="F309" s="1211"/>
      <c r="G309" s="1214"/>
      <c r="H309" s="1214"/>
      <c r="I309" s="1214"/>
      <c r="J309" s="1214"/>
      <c r="K309" s="1214"/>
      <c r="L309" s="1217"/>
      <c r="M309" s="471" t="s">
        <v>121</v>
      </c>
      <c r="N309" s="76"/>
      <c r="O309" s="472" t="str">
        <f>IFERROR(VLOOKUP(K308,【参考】数式用!$A$5:$J$37,MATCH(N309,【参考】数式用!$B$4:$J$4,0)+1,0),"")</f>
        <v/>
      </c>
      <c r="P309" s="76"/>
      <c r="Q309" s="472" t="str">
        <f>IFERROR(VLOOKUP(K308,【参考】数式用!$A$5:$J$37,MATCH(P309,【参考】数式用!$B$4:$J$4,0)+1,0),"")</f>
        <v/>
      </c>
      <c r="R309" s="97" t="s">
        <v>15</v>
      </c>
      <c r="S309" s="473">
        <v>6</v>
      </c>
      <c r="T309" s="98" t="s">
        <v>10</v>
      </c>
      <c r="U309" s="58">
        <v>4</v>
      </c>
      <c r="V309" s="98" t="s">
        <v>38</v>
      </c>
      <c r="W309" s="473">
        <v>6</v>
      </c>
      <c r="X309" s="98" t="s">
        <v>10</v>
      </c>
      <c r="Y309" s="58">
        <v>5</v>
      </c>
      <c r="Z309" s="98" t="s">
        <v>13</v>
      </c>
      <c r="AA309" s="474" t="s">
        <v>20</v>
      </c>
      <c r="AB309" s="475">
        <f t="shared" si="861"/>
        <v>2</v>
      </c>
      <c r="AC309" s="98" t="s">
        <v>33</v>
      </c>
      <c r="AD309" s="476" t="str">
        <f t="shared" ref="AD309" si="928">IFERROR(ROUNDDOWN(ROUND(L308*Q309,0),0)*AB309,"")</f>
        <v/>
      </c>
      <c r="AE309" s="477" t="str">
        <f>IFERROR(ROUNDDOWN(ROUND(L308*(Q309-O309),0),0)*AB309,"")</f>
        <v/>
      </c>
      <c r="AF309" s="478"/>
      <c r="AG309" s="363"/>
      <c r="AH309" s="364"/>
      <c r="AI309" s="365"/>
      <c r="AJ309" s="366"/>
      <c r="AK309" s="367"/>
      <c r="AL309" s="368"/>
      <c r="AM309" s="479" t="str">
        <f t="shared" ref="AM309" si="929">IF(AO308="","",IF(OR(Y308=4,Y309=4,Y310=4),"！加算の要件上は問題ありませんが、算定期間の終わりが令和６年５月になっていません。区分変更の場合は、「基本情報入力シート」で同じ事業所を２行に分けて記入してください。",""))</f>
        <v/>
      </c>
      <c r="AN309" s="480"/>
      <c r="AO309" s="467" t="str">
        <f>IF(K308&lt;&gt;"","P列・R列に色付け","")</f>
        <v/>
      </c>
      <c r="AX309" s="453" t="str">
        <f>G308</f>
        <v/>
      </c>
    </row>
    <row r="310" spans="1:50" ht="32.1" customHeight="1" thickBot="1">
      <c r="A310" s="1275"/>
      <c r="B310" s="1212"/>
      <c r="C310" s="1212"/>
      <c r="D310" s="1212"/>
      <c r="E310" s="1212"/>
      <c r="F310" s="1212"/>
      <c r="G310" s="1215"/>
      <c r="H310" s="1215"/>
      <c r="I310" s="1215"/>
      <c r="J310" s="1215"/>
      <c r="K310" s="1215"/>
      <c r="L310" s="1218"/>
      <c r="M310" s="481" t="s">
        <v>114</v>
      </c>
      <c r="N310" s="79"/>
      <c r="O310" s="482" t="str">
        <f>IFERROR(VLOOKUP(K308,【参考】数式用!$A$5:$J$37,MATCH(N310,【参考】数式用!$B$4:$J$4,0)+1,0),"")</f>
        <v/>
      </c>
      <c r="P310" s="77"/>
      <c r="Q310" s="482" t="str">
        <f>IFERROR(VLOOKUP(K308,【参考】数式用!$A$5:$J$37,MATCH(P310,【参考】数式用!$B$4:$J$4,0)+1,0),"")</f>
        <v/>
      </c>
      <c r="R310" s="483" t="s">
        <v>15</v>
      </c>
      <c r="S310" s="484">
        <v>6</v>
      </c>
      <c r="T310" s="485" t="s">
        <v>10</v>
      </c>
      <c r="U310" s="59">
        <v>4</v>
      </c>
      <c r="V310" s="485" t="s">
        <v>38</v>
      </c>
      <c r="W310" s="484">
        <v>6</v>
      </c>
      <c r="X310" s="485" t="s">
        <v>10</v>
      </c>
      <c r="Y310" s="59">
        <v>5</v>
      </c>
      <c r="Z310" s="485" t="s">
        <v>13</v>
      </c>
      <c r="AA310" s="486" t="s">
        <v>20</v>
      </c>
      <c r="AB310" s="487">
        <f t="shared" si="861"/>
        <v>2</v>
      </c>
      <c r="AC310" s="485" t="s">
        <v>33</v>
      </c>
      <c r="AD310" s="488" t="str">
        <f t="shared" ref="AD310" si="930">IFERROR(ROUNDDOWN(ROUND(L308*Q310,0),0)*AB310,"")</f>
        <v/>
      </c>
      <c r="AE310" s="489" t="str">
        <f>IFERROR(ROUNDDOWN(ROUND(L308*(Q310-O310),0),0)*AB310,"")</f>
        <v/>
      </c>
      <c r="AF310" s="490">
        <f t="shared" si="759"/>
        <v>0</v>
      </c>
      <c r="AG310" s="369"/>
      <c r="AH310" s="370"/>
      <c r="AI310" s="371"/>
      <c r="AJ310" s="372"/>
      <c r="AK310" s="373"/>
      <c r="AL310" s="374"/>
      <c r="AM310" s="491" t="str">
        <f t="shared" ref="AM310" si="931">IF(AO308="","",IF(OR(N308="",AND(N310="ベア加算なし",P310="ベア加算",AG310=""),AND(OR(P308="処遇加算Ⅰ",P308="処遇加算Ⅱ"),AH308=""),AND(P308="処遇加算Ⅲ",AI308=""),AND(P308="処遇加算Ⅰ",AJ308=""),AND(OR(P309="特定加算Ⅰ",P309="特定加算Ⅱ"),AK309=""),AND(P309="特定加算Ⅰ",AL309="")),"！記入が必要な欄（緑色、水色、黄色のセル）に空欄があります。空欄を埋めてください。",""))</f>
        <v/>
      </c>
      <c r="AO310" s="492" t="str">
        <f>IF(K308&lt;&gt;"","P列・R列に色付け","")</f>
        <v/>
      </c>
      <c r="AP310" s="493"/>
      <c r="AQ310" s="493"/>
      <c r="AW310" s="494"/>
      <c r="AX310" s="453" t="str">
        <f>G308</f>
        <v/>
      </c>
    </row>
    <row r="311" spans="1:50" ht="32.1" customHeight="1">
      <c r="A311" s="1273">
        <v>100</v>
      </c>
      <c r="B311" s="1210" t="str">
        <f>IF(基本情報入力シート!C153="","",基本情報入力シート!C153)</f>
        <v/>
      </c>
      <c r="C311" s="1210"/>
      <c r="D311" s="1210"/>
      <c r="E311" s="1210"/>
      <c r="F311" s="1210"/>
      <c r="G311" s="1213" t="str">
        <f>IF(基本情報入力シート!M153="","",基本情報入力シート!M153)</f>
        <v/>
      </c>
      <c r="H311" s="1213" t="str">
        <f>IF(基本情報入力シート!R153="","",基本情報入力シート!R153)</f>
        <v/>
      </c>
      <c r="I311" s="1213" t="str">
        <f>IF(基本情報入力シート!W153="","",基本情報入力シート!W153)</f>
        <v/>
      </c>
      <c r="J311" s="1213" t="str">
        <f>IF(基本情報入力シート!X153="","",基本情報入力シート!X153)</f>
        <v/>
      </c>
      <c r="K311" s="1213" t="str">
        <f>IF(基本情報入力シート!Y153="","",基本情報入力シート!Y153)</f>
        <v/>
      </c>
      <c r="L311" s="1216" t="str">
        <f>IF(基本情報入力シート!AB153="","",基本情報入力シート!AB153)</f>
        <v/>
      </c>
      <c r="M311" s="457" t="s">
        <v>132</v>
      </c>
      <c r="N311" s="75"/>
      <c r="O311" s="458" t="str">
        <f>IFERROR(VLOOKUP(K311,【参考】数式用!$A$5:$J$37,MATCH(N311,【参考】数式用!$B$4:$J$4,0)+1,0),"")</f>
        <v/>
      </c>
      <c r="P311" s="75"/>
      <c r="Q311" s="458" t="str">
        <f>IFERROR(VLOOKUP(K311,【参考】数式用!$A$5:$J$37,MATCH(P311,【参考】数式用!$B$4:$J$4,0)+1,0),"")</f>
        <v/>
      </c>
      <c r="R311" s="459" t="s">
        <v>15</v>
      </c>
      <c r="S311" s="460">
        <v>6</v>
      </c>
      <c r="T311" s="126" t="s">
        <v>10</v>
      </c>
      <c r="U311" s="39">
        <v>4</v>
      </c>
      <c r="V311" s="126" t="s">
        <v>38</v>
      </c>
      <c r="W311" s="460">
        <v>6</v>
      </c>
      <c r="X311" s="126" t="s">
        <v>10</v>
      </c>
      <c r="Y311" s="39">
        <v>5</v>
      </c>
      <c r="Z311" s="126" t="s">
        <v>13</v>
      </c>
      <c r="AA311" s="461" t="s">
        <v>20</v>
      </c>
      <c r="AB311" s="462">
        <f t="shared" si="861"/>
        <v>2</v>
      </c>
      <c r="AC311" s="126" t="s">
        <v>33</v>
      </c>
      <c r="AD311" s="463" t="str">
        <f>IFERROR(ROUNDDOWN(ROUND(L311*Q311,0),0)*AB311,"")</f>
        <v/>
      </c>
      <c r="AE311" s="464" t="str">
        <f t="shared" ref="AE311" si="932">IFERROR(ROUNDDOWN(ROUND(L311*(Q311-O311),0),0)*AB311,"")</f>
        <v/>
      </c>
      <c r="AF311" s="465"/>
      <c r="AG311" s="375"/>
      <c r="AH311" s="383"/>
      <c r="AI311" s="380"/>
      <c r="AJ311" s="381"/>
      <c r="AK311" s="361"/>
      <c r="AL311" s="362"/>
      <c r="AM311" s="466" t="str">
        <f t="shared" ref="AM311" si="933">IF(AO311="","",IF(Q311&lt;O311,"！加算の要件上は問題ありませんが、令和６年３月と比較して４・５月に加算率が下がる計画になっています。",""))</f>
        <v/>
      </c>
      <c r="AO311" s="467" t="str">
        <f>IF(K311&lt;&gt;"","P列・R列に色付け","")</f>
        <v/>
      </c>
      <c r="AP311" s="468" t="str">
        <f>IFERROR(VLOOKUP(K311,【参考】数式用!$AH$2:$AI$34,2,FALSE),"")</f>
        <v/>
      </c>
      <c r="AQ311" s="470" t="str">
        <f>P311&amp;P312&amp;P313</f>
        <v/>
      </c>
      <c r="AR311" s="468" t="str">
        <f t="shared" ref="AR311" si="934">IF(AF313&lt;&gt;0,IF(AG313="○","入力済","未入力"),"")</f>
        <v/>
      </c>
      <c r="AS311" s="469" t="str">
        <f>IF(OR(P311="処遇加算Ⅰ",P311="処遇加算Ⅱ"),IF(OR(AH311="○",AH311="令和６年度中に満たす"),"入力済","未入力"),"")</f>
        <v/>
      </c>
      <c r="AT311" s="470" t="str">
        <f>IF(P311="処遇加算Ⅲ",IF(AI311="○","入力済","未入力"),"")</f>
        <v/>
      </c>
      <c r="AU311" s="468" t="str">
        <f>IF(P311="処遇加算Ⅰ",IF(OR(AJ311="○",AJ311="令和６年度中に満たす"),"入力済","未入力"),"")</f>
        <v/>
      </c>
      <c r="AV311" s="468" t="str">
        <f t="shared" ref="AV311" si="935">IF(OR(P312="特定加算Ⅰ",P312="特定加算Ⅱ"),1,"")</f>
        <v/>
      </c>
      <c r="AW311" s="453" t="str">
        <f>IF(P312="特定加算Ⅰ",IF(AL312="","未入力","入力済"),"")</f>
        <v/>
      </c>
      <c r="AX311" s="453" t="str">
        <f>G311</f>
        <v/>
      </c>
    </row>
    <row r="312" spans="1:50" ht="32.1" customHeight="1">
      <c r="A312" s="1274"/>
      <c r="B312" s="1211"/>
      <c r="C312" s="1211"/>
      <c r="D312" s="1211"/>
      <c r="E312" s="1211"/>
      <c r="F312" s="1211"/>
      <c r="G312" s="1214"/>
      <c r="H312" s="1214"/>
      <c r="I312" s="1214"/>
      <c r="J312" s="1214"/>
      <c r="K312" s="1214"/>
      <c r="L312" s="1217"/>
      <c r="M312" s="471" t="s">
        <v>121</v>
      </c>
      <c r="N312" s="76"/>
      <c r="O312" s="472" t="str">
        <f>IFERROR(VLOOKUP(K311,【参考】数式用!$A$5:$J$37,MATCH(N312,【参考】数式用!$B$4:$J$4,0)+1,0),"")</f>
        <v/>
      </c>
      <c r="P312" s="76"/>
      <c r="Q312" s="472" t="str">
        <f>IFERROR(VLOOKUP(K311,【参考】数式用!$A$5:$J$37,MATCH(P312,【参考】数式用!$B$4:$J$4,0)+1,0),"")</f>
        <v/>
      </c>
      <c r="R312" s="97" t="s">
        <v>15</v>
      </c>
      <c r="S312" s="473">
        <v>6</v>
      </c>
      <c r="T312" s="98" t="s">
        <v>10</v>
      </c>
      <c r="U312" s="58">
        <v>4</v>
      </c>
      <c r="V312" s="98" t="s">
        <v>38</v>
      </c>
      <c r="W312" s="473">
        <v>6</v>
      </c>
      <c r="X312" s="98" t="s">
        <v>10</v>
      </c>
      <c r="Y312" s="58">
        <v>5</v>
      </c>
      <c r="Z312" s="98" t="s">
        <v>13</v>
      </c>
      <c r="AA312" s="474" t="s">
        <v>20</v>
      </c>
      <c r="AB312" s="475">
        <f t="shared" si="861"/>
        <v>2</v>
      </c>
      <c r="AC312" s="98" t="s">
        <v>33</v>
      </c>
      <c r="AD312" s="476" t="str">
        <f t="shared" ref="AD312" si="936">IFERROR(ROUNDDOWN(ROUND(L311*Q312,0),0)*AB312,"")</f>
        <v/>
      </c>
      <c r="AE312" s="477" t="str">
        <f t="shared" ref="AE312" si="937">IFERROR(ROUNDDOWN(ROUND(L311*(Q312-O312),0),0)*AB312,"")</f>
        <v/>
      </c>
      <c r="AF312" s="478"/>
      <c r="AG312" s="363"/>
      <c r="AH312" s="364"/>
      <c r="AI312" s="365"/>
      <c r="AJ312" s="366"/>
      <c r="AK312" s="367"/>
      <c r="AL312" s="368"/>
      <c r="AM312" s="479" t="str">
        <f t="shared" ref="AM312" si="938">IF(AO311="","",IF(OR(Y311=4,Y312=4,Y313=4),"！加算の要件上は問題ありませんが、算定期間の終わりが令和６年５月になっていません。区分変更の場合は、「基本情報入力シート」で同じ事業所を２行に分けて記入してください。",""))</f>
        <v/>
      </c>
      <c r="AN312" s="480"/>
      <c r="AO312" s="467" t="str">
        <f>IF(K311&lt;&gt;"","P列・R列に色付け","")</f>
        <v/>
      </c>
      <c r="AX312" s="453" t="str">
        <f>G311</f>
        <v/>
      </c>
    </row>
    <row r="313" spans="1:50" ht="32.1" customHeight="1" thickBot="1">
      <c r="A313" s="1275"/>
      <c r="B313" s="1212"/>
      <c r="C313" s="1212"/>
      <c r="D313" s="1212"/>
      <c r="E313" s="1212"/>
      <c r="F313" s="1212"/>
      <c r="G313" s="1215"/>
      <c r="H313" s="1215"/>
      <c r="I313" s="1215"/>
      <c r="J313" s="1215"/>
      <c r="K313" s="1215"/>
      <c r="L313" s="1218"/>
      <c r="M313" s="481" t="s">
        <v>114</v>
      </c>
      <c r="N313" s="586"/>
      <c r="O313" s="482" t="str">
        <f>IFERROR(VLOOKUP(K311,【参考】数式用!$A$5:$J$37,MATCH(N313,【参考】数式用!$B$4:$J$4,0)+1,0),"")</f>
        <v/>
      </c>
      <c r="P313" s="77"/>
      <c r="Q313" s="482" t="str">
        <f>IFERROR(VLOOKUP(K311,【参考】数式用!$A$5:$J$37,MATCH(P313,【参考】数式用!$B$4:$J$4,0)+1,0),"")</f>
        <v/>
      </c>
      <c r="R313" s="483" t="s">
        <v>15</v>
      </c>
      <c r="S313" s="484">
        <v>6</v>
      </c>
      <c r="T313" s="485" t="s">
        <v>10</v>
      </c>
      <c r="U313" s="59">
        <v>4</v>
      </c>
      <c r="V313" s="485" t="s">
        <v>38</v>
      </c>
      <c r="W313" s="484">
        <v>6</v>
      </c>
      <c r="X313" s="485" t="s">
        <v>10</v>
      </c>
      <c r="Y313" s="59">
        <v>5</v>
      </c>
      <c r="Z313" s="485" t="s">
        <v>13</v>
      </c>
      <c r="AA313" s="486" t="s">
        <v>20</v>
      </c>
      <c r="AB313" s="487">
        <f t="shared" si="861"/>
        <v>2</v>
      </c>
      <c r="AC313" s="485" t="s">
        <v>33</v>
      </c>
      <c r="AD313" s="488" t="str">
        <f t="shared" ref="AD313" si="939">IFERROR(ROUNDDOWN(ROUND(L311*Q313,0),0)*AB313,"")</f>
        <v/>
      </c>
      <c r="AE313" s="489" t="str">
        <f t="shared" ref="AE313" si="940">IFERROR(ROUNDDOWN(ROUND(L311*(Q313-O313),0),0)*AB313,"")</f>
        <v/>
      </c>
      <c r="AF313" s="490">
        <f t="shared" si="759"/>
        <v>0</v>
      </c>
      <c r="AG313" s="369"/>
      <c r="AH313" s="370"/>
      <c r="AI313" s="371"/>
      <c r="AJ313" s="372"/>
      <c r="AK313" s="373"/>
      <c r="AL313" s="374"/>
      <c r="AM313" s="491" t="str">
        <f t="shared" ref="AM313" si="941">IF(AO311="","",IF(OR(N311="",AND(N313="ベア加算なし",P313="ベア加算",AG313=""),AND(OR(P311="処遇加算Ⅰ",P311="処遇加算Ⅱ"),AH311=""),AND(P311="処遇加算Ⅲ",AI311=""),AND(P311="処遇加算Ⅰ",AJ311=""),AND(OR(P312="特定加算Ⅰ",P312="特定加算Ⅱ"),AK312=""),AND(P312="特定加算Ⅰ",AL312="")),"！記入が必要な欄（緑色、水色、黄色のセル）に空欄があります。空欄を埋めてください。",""))</f>
        <v/>
      </c>
      <c r="AO313" s="492" t="str">
        <f>IF(K311&lt;&gt;"","P列・R列に色付け","")</f>
        <v/>
      </c>
      <c r="AP313" s="493"/>
      <c r="AQ313" s="493"/>
      <c r="AW313" s="494"/>
      <c r="AX313" s="453" t="str">
        <f>G311</f>
        <v/>
      </c>
    </row>
    <row r="314" spans="1:50">
      <c r="K314" s="401"/>
      <c r="L314" s="341"/>
      <c r="M314" s="341"/>
      <c r="N314" s="505"/>
      <c r="O314" s="506"/>
      <c r="P314" s="505"/>
      <c r="Q314" s="506"/>
      <c r="R314" s="341"/>
      <c r="AO314" s="87"/>
      <c r="AP314" s="87"/>
      <c r="AQ314" s="87"/>
      <c r="AR314" s="87"/>
      <c r="AS314" s="87"/>
      <c r="AT314" s="87"/>
      <c r="AU314" s="87"/>
      <c r="AV314" s="468"/>
      <c r="AW314" s="87"/>
    </row>
  </sheetData>
  <sheetProtection formatCells="0" formatColumns="0" formatRows="0" sort="0" autoFilter="0"/>
  <autoFilter ref="A13:AX313" xr:uid="{00000000-0001-0000-0400-000000000000}">
    <filterColumn colId="1" showButton="0"/>
    <filterColumn colId="2" showButton="0"/>
    <filterColumn colId="3" showButton="0"/>
    <filterColumn colId="4"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832">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M12:AM13"/>
    <mergeCell ref="AX12:AX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K107:K109"/>
    <mergeCell ref="J98:J100"/>
    <mergeCell ref="K98:K100"/>
    <mergeCell ref="A149:A151"/>
    <mergeCell ref="A152:A154"/>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9:F121"/>
    <mergeCell ref="B128:F130"/>
    <mergeCell ref="B146:F148"/>
    <mergeCell ref="A137:A139"/>
    <mergeCell ref="A140:A142"/>
    <mergeCell ref="A143:A145"/>
    <mergeCell ref="A146:A148"/>
    <mergeCell ref="B125:F127"/>
    <mergeCell ref="G107:G109"/>
    <mergeCell ref="B122:F124"/>
    <mergeCell ref="G125:G127"/>
    <mergeCell ref="G122:G124"/>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58:F160"/>
    <mergeCell ref="B164:F166"/>
    <mergeCell ref="B161:F163"/>
    <mergeCell ref="B167:F169"/>
    <mergeCell ref="B155:F157"/>
    <mergeCell ref="B239:F241"/>
    <mergeCell ref="B257:F259"/>
    <mergeCell ref="B245:F247"/>
    <mergeCell ref="A38:A40"/>
    <mergeCell ref="A56:A58"/>
    <mergeCell ref="A59:A61"/>
    <mergeCell ref="A62:A64"/>
    <mergeCell ref="A65:A67"/>
    <mergeCell ref="A68:A70"/>
    <mergeCell ref="A83:A85"/>
    <mergeCell ref="A71:A73"/>
    <mergeCell ref="A74:A76"/>
    <mergeCell ref="A77:A79"/>
    <mergeCell ref="A80:A82"/>
    <mergeCell ref="A92:A94"/>
    <mergeCell ref="B65:F67"/>
    <mergeCell ref="B86:F88"/>
    <mergeCell ref="B74:F76"/>
    <mergeCell ref="B77:F79"/>
    <mergeCell ref="A86:A88"/>
    <mergeCell ref="A89:A91"/>
    <mergeCell ref="A20:A22"/>
    <mergeCell ref="B20:F22"/>
    <mergeCell ref="G20:G22"/>
    <mergeCell ref="A29:A31"/>
    <mergeCell ref="I29:I31"/>
    <mergeCell ref="G32:G34"/>
    <mergeCell ref="H32:H34"/>
    <mergeCell ref="A26:A28"/>
    <mergeCell ref="B26:F28"/>
    <mergeCell ref="G26:G28"/>
    <mergeCell ref="H26:H28"/>
    <mergeCell ref="B59:F61"/>
    <mergeCell ref="B83:F85"/>
    <mergeCell ref="B53:F55"/>
    <mergeCell ref="B62:F64"/>
    <mergeCell ref="B56:F58"/>
    <mergeCell ref="B80:F82"/>
    <mergeCell ref="A44:A46"/>
    <mergeCell ref="A47:A49"/>
    <mergeCell ref="A50:A52"/>
    <mergeCell ref="A53:A55"/>
    <mergeCell ref="B50:F52"/>
    <mergeCell ref="B47:F49"/>
    <mergeCell ref="B44:F46"/>
    <mergeCell ref="A95:A97"/>
    <mergeCell ref="A98:A100"/>
    <mergeCell ref="A101:A103"/>
    <mergeCell ref="A104:A106"/>
    <mergeCell ref="A107:A109"/>
    <mergeCell ref="K41:K43"/>
    <mergeCell ref="L41:L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A41:A43"/>
    <mergeCell ref="B32:F34"/>
    <mergeCell ref="K125:K127"/>
    <mergeCell ref="K50:K52"/>
    <mergeCell ref="L50:L52"/>
    <mergeCell ref="B71:F73"/>
    <mergeCell ref="G71:G73"/>
    <mergeCell ref="H71:H73"/>
    <mergeCell ref="I71:I73"/>
    <mergeCell ref="J71:J73"/>
    <mergeCell ref="K71:K73"/>
    <mergeCell ref="L59:L61"/>
    <mergeCell ref="B107:F109"/>
    <mergeCell ref="B92:F94"/>
    <mergeCell ref="G92:G94"/>
    <mergeCell ref="H92:H94"/>
    <mergeCell ref="I92:I94"/>
    <mergeCell ref="J92:J94"/>
    <mergeCell ref="K92:K94"/>
    <mergeCell ref="G98:G100"/>
    <mergeCell ref="H98:H100"/>
    <mergeCell ref="I98:I100"/>
    <mergeCell ref="L53:L55"/>
    <mergeCell ref="B68:F70"/>
    <mergeCell ref="H107:H109"/>
    <mergeCell ref="I107:I109"/>
    <mergeCell ref="B41:F43"/>
    <mergeCell ref="G41:G43"/>
    <mergeCell ref="H41:H43"/>
    <mergeCell ref="I41:I43"/>
    <mergeCell ref="J41:J43"/>
    <mergeCell ref="B38:F40"/>
    <mergeCell ref="G38:G40"/>
    <mergeCell ref="H38:H40"/>
    <mergeCell ref="H125:H127"/>
    <mergeCell ref="I125:I127"/>
    <mergeCell ref="J125:J127"/>
    <mergeCell ref="G47:G49"/>
    <mergeCell ref="H47:H49"/>
    <mergeCell ref="I47:I49"/>
    <mergeCell ref="J107:J109"/>
    <mergeCell ref="G59:G61"/>
    <mergeCell ref="H59:H61"/>
    <mergeCell ref="I59:I61"/>
    <mergeCell ref="J59:J61"/>
    <mergeCell ref="G68:G70"/>
    <mergeCell ref="H68:H70"/>
    <mergeCell ref="I68:I70"/>
    <mergeCell ref="J68:J70"/>
    <mergeCell ref="I77:I79"/>
    <mergeCell ref="L56:L58"/>
    <mergeCell ref="J23:J25"/>
    <mergeCell ref="K23:K25"/>
    <mergeCell ref="L23:L25"/>
    <mergeCell ref="H44:H46"/>
    <mergeCell ref="I44:I46"/>
    <mergeCell ref="J44:J46"/>
    <mergeCell ref="K44:K46"/>
    <mergeCell ref="L44:L46"/>
    <mergeCell ref="I32:I34"/>
    <mergeCell ref="J32:J34"/>
    <mergeCell ref="K32:K34"/>
    <mergeCell ref="H23:H25"/>
    <mergeCell ref="I23:I25"/>
    <mergeCell ref="J35:J37"/>
    <mergeCell ref="K35:K37"/>
    <mergeCell ref="L35:L37"/>
    <mergeCell ref="J47:J49"/>
    <mergeCell ref="K47:K49"/>
    <mergeCell ref="L47:L49"/>
    <mergeCell ref="I26:I28"/>
    <mergeCell ref="I38:I40"/>
    <mergeCell ref="J38:J40"/>
    <mergeCell ref="K38:K40"/>
    <mergeCell ref="K59:K61"/>
    <mergeCell ref="G53:G55"/>
    <mergeCell ref="H53:H55"/>
    <mergeCell ref="I53:I55"/>
    <mergeCell ref="J53:J55"/>
    <mergeCell ref="K53:K55"/>
    <mergeCell ref="G56:G58"/>
    <mergeCell ref="H56:H58"/>
    <mergeCell ref="I56:I58"/>
    <mergeCell ref="J56:J58"/>
    <mergeCell ref="K56:K58"/>
    <mergeCell ref="M12:M13"/>
    <mergeCell ref="K14:K16"/>
    <mergeCell ref="L14:L16"/>
    <mergeCell ref="K12:K13"/>
    <mergeCell ref="L12:L13"/>
    <mergeCell ref="G50:G52"/>
    <mergeCell ref="H50:H52"/>
    <mergeCell ref="I50:I52"/>
    <mergeCell ref="J50:J52"/>
    <mergeCell ref="H12:I12"/>
    <mergeCell ref="J26:J28"/>
    <mergeCell ref="K26:K28"/>
    <mergeCell ref="L26:L28"/>
    <mergeCell ref="J29:J31"/>
    <mergeCell ref="K29:K31"/>
    <mergeCell ref="L29:L31"/>
    <mergeCell ref="G23:G25"/>
    <mergeCell ref="L38:L40"/>
    <mergeCell ref="G44:G46"/>
    <mergeCell ref="B14:F16"/>
    <mergeCell ref="L32:L34"/>
    <mergeCell ref="G35:G37"/>
    <mergeCell ref="H35:H37"/>
    <mergeCell ref="I35:I37"/>
    <mergeCell ref="L20:L22"/>
    <mergeCell ref="A6:J6"/>
    <mergeCell ref="A5:J5"/>
    <mergeCell ref="A7:J7"/>
    <mergeCell ref="A9:J9"/>
    <mergeCell ref="A14:A16"/>
    <mergeCell ref="G14:G16"/>
    <mergeCell ref="H14:H16"/>
    <mergeCell ref="I14:I16"/>
    <mergeCell ref="J14:J16"/>
    <mergeCell ref="B12:F13"/>
    <mergeCell ref="G12:G13"/>
    <mergeCell ref="J12:J13"/>
    <mergeCell ref="A10:L11"/>
    <mergeCell ref="A23:A25"/>
    <mergeCell ref="B23:F25"/>
    <mergeCell ref="A32:A34"/>
    <mergeCell ref="A35:A37"/>
    <mergeCell ref="B35:F37"/>
    <mergeCell ref="AF8:AJ8"/>
    <mergeCell ref="AJ1:AK1"/>
    <mergeCell ref="N12:O12"/>
    <mergeCell ref="P12:AD12"/>
    <mergeCell ref="AE12:AE13"/>
    <mergeCell ref="AR7:AT7"/>
    <mergeCell ref="AU7:AW7"/>
    <mergeCell ref="AR8:AT8"/>
    <mergeCell ref="AU8:AW8"/>
    <mergeCell ref="AF12:AG12"/>
    <mergeCell ref="R13:AC13"/>
    <mergeCell ref="AH12:AI12"/>
    <mergeCell ref="AF11:AG11"/>
    <mergeCell ref="AF7:AJ7"/>
    <mergeCell ref="K68:K70"/>
    <mergeCell ref="L68:L70"/>
    <mergeCell ref="L77:L79"/>
    <mergeCell ref="G62:G64"/>
    <mergeCell ref="H62:H64"/>
    <mergeCell ref="I62:I64"/>
    <mergeCell ref="J62:J64"/>
    <mergeCell ref="K62:K64"/>
    <mergeCell ref="L62:L64"/>
    <mergeCell ref="G65:G67"/>
    <mergeCell ref="H65:H67"/>
    <mergeCell ref="I65:I67"/>
    <mergeCell ref="J65:J67"/>
    <mergeCell ref="K65:K67"/>
    <mergeCell ref="L65:L67"/>
    <mergeCell ref="L71:L73"/>
    <mergeCell ref="G74:G76"/>
    <mergeCell ref="H74:H76"/>
    <mergeCell ref="I74:I76"/>
    <mergeCell ref="J74:J76"/>
    <mergeCell ref="K74:K76"/>
    <mergeCell ref="L74:L76"/>
    <mergeCell ref="G77:G79"/>
    <mergeCell ref="H77:H79"/>
    <mergeCell ref="J77:J79"/>
    <mergeCell ref="K77:K79"/>
    <mergeCell ref="G83:G85"/>
    <mergeCell ref="H83:H85"/>
    <mergeCell ref="I83:I85"/>
    <mergeCell ref="J83:J85"/>
    <mergeCell ref="K83:K85"/>
    <mergeCell ref="L83:L85"/>
    <mergeCell ref="L89:L91"/>
    <mergeCell ref="L92:L94"/>
    <mergeCell ref="G86:G88"/>
    <mergeCell ref="H86:H88"/>
    <mergeCell ref="I86:I88"/>
    <mergeCell ref="J86:J88"/>
    <mergeCell ref="K86:K88"/>
    <mergeCell ref="L86:L88"/>
    <mergeCell ref="G80:G82"/>
    <mergeCell ref="H80:H82"/>
    <mergeCell ref="I80:I82"/>
    <mergeCell ref="J80:J82"/>
    <mergeCell ref="K80:K82"/>
    <mergeCell ref="L80:L82"/>
    <mergeCell ref="G89:G91"/>
    <mergeCell ref="H89:H91"/>
    <mergeCell ref="I89:I91"/>
    <mergeCell ref="J89:J91"/>
    <mergeCell ref="K89:K91"/>
    <mergeCell ref="B95:F97"/>
    <mergeCell ref="G95:G97"/>
    <mergeCell ref="H95:H97"/>
    <mergeCell ref="I95:I97"/>
    <mergeCell ref="J95:J97"/>
    <mergeCell ref="K95:K97"/>
    <mergeCell ref="L95:L97"/>
    <mergeCell ref="B89:F91"/>
    <mergeCell ref="G110:G112"/>
    <mergeCell ref="H110:H112"/>
    <mergeCell ref="I110:I112"/>
    <mergeCell ref="J110:J112"/>
    <mergeCell ref="K110:K112"/>
    <mergeCell ref="L110:L112"/>
    <mergeCell ref="G104:G106"/>
    <mergeCell ref="H104:H106"/>
    <mergeCell ref="I104:I106"/>
    <mergeCell ref="J104:J106"/>
    <mergeCell ref="K104:K106"/>
    <mergeCell ref="L104:L106"/>
    <mergeCell ref="L98:L100"/>
    <mergeCell ref="L107:L109"/>
    <mergeCell ref="B110:F112"/>
    <mergeCell ref="B98:F100"/>
    <mergeCell ref="H122:H124"/>
    <mergeCell ref="I122:I124"/>
    <mergeCell ref="J122:J124"/>
    <mergeCell ref="K122:K124"/>
    <mergeCell ref="L122:L124"/>
    <mergeCell ref="B101:F103"/>
    <mergeCell ref="G101:G103"/>
    <mergeCell ref="H101:H103"/>
    <mergeCell ref="I101:I103"/>
    <mergeCell ref="J101:J103"/>
    <mergeCell ref="K101:K103"/>
    <mergeCell ref="L101:L103"/>
    <mergeCell ref="B104:F106"/>
    <mergeCell ref="G113:G115"/>
    <mergeCell ref="H113:H115"/>
    <mergeCell ref="I113:I115"/>
    <mergeCell ref="J113:J115"/>
    <mergeCell ref="K113:K115"/>
    <mergeCell ref="L113:L115"/>
    <mergeCell ref="G116:G118"/>
    <mergeCell ref="H116:H118"/>
    <mergeCell ref="I116:I118"/>
    <mergeCell ref="J116:J118"/>
    <mergeCell ref="K116:K118"/>
    <mergeCell ref="L116:L118"/>
    <mergeCell ref="G119:G121"/>
    <mergeCell ref="H119:H121"/>
    <mergeCell ref="I119:I121"/>
    <mergeCell ref="J119:J121"/>
    <mergeCell ref="K119:K121"/>
    <mergeCell ref="L119:L121"/>
    <mergeCell ref="K140:K142"/>
    <mergeCell ref="L140:L142"/>
    <mergeCell ref="L125:L127"/>
    <mergeCell ref="G128:G130"/>
    <mergeCell ref="H128:H130"/>
    <mergeCell ref="I128:I130"/>
    <mergeCell ref="J128:J130"/>
    <mergeCell ref="K128:K130"/>
    <mergeCell ref="L128:L130"/>
    <mergeCell ref="G131:G133"/>
    <mergeCell ref="H131:H133"/>
    <mergeCell ref="I131:I133"/>
    <mergeCell ref="J131:J133"/>
    <mergeCell ref="K131:K133"/>
    <mergeCell ref="G134:G136"/>
    <mergeCell ref="H134:H136"/>
    <mergeCell ref="I134:I136"/>
    <mergeCell ref="L131:L133"/>
    <mergeCell ref="B149:F151"/>
    <mergeCell ref="G149:G151"/>
    <mergeCell ref="H149:H151"/>
    <mergeCell ref="I149:I151"/>
    <mergeCell ref="J149:J151"/>
    <mergeCell ref="K149:K151"/>
    <mergeCell ref="L149:L151"/>
    <mergeCell ref="J134:J136"/>
    <mergeCell ref="K134:K136"/>
    <mergeCell ref="L134:L136"/>
    <mergeCell ref="B137:F139"/>
    <mergeCell ref="G137:G139"/>
    <mergeCell ref="H137:H139"/>
    <mergeCell ref="I137:I139"/>
    <mergeCell ref="J137:J139"/>
    <mergeCell ref="K137:K139"/>
    <mergeCell ref="L137:L139"/>
    <mergeCell ref="G140:G142"/>
    <mergeCell ref="H140:H142"/>
    <mergeCell ref="I140:I142"/>
    <mergeCell ref="J140:J142"/>
    <mergeCell ref="B140:F142"/>
    <mergeCell ref="B131:F133"/>
    <mergeCell ref="L158:L160"/>
    <mergeCell ref="L143:L145"/>
    <mergeCell ref="G146:G148"/>
    <mergeCell ref="H146:H148"/>
    <mergeCell ref="I146:I148"/>
    <mergeCell ref="J146:J148"/>
    <mergeCell ref="K146:K148"/>
    <mergeCell ref="L146:L148"/>
    <mergeCell ref="G143:G145"/>
    <mergeCell ref="H143:H145"/>
    <mergeCell ref="I143:I145"/>
    <mergeCell ref="L152:L154"/>
    <mergeCell ref="L155:L157"/>
    <mergeCell ref="J143:J145"/>
    <mergeCell ref="K143:K145"/>
    <mergeCell ref="G152:G154"/>
    <mergeCell ref="H152:H154"/>
    <mergeCell ref="I152:I154"/>
    <mergeCell ref="J152:J154"/>
    <mergeCell ref="K152:K154"/>
    <mergeCell ref="G155:G157"/>
    <mergeCell ref="H155:H157"/>
    <mergeCell ref="I155:I157"/>
    <mergeCell ref="J155:J157"/>
    <mergeCell ref="K155:K157"/>
    <mergeCell ref="H176:H178"/>
    <mergeCell ref="I176:I178"/>
    <mergeCell ref="J176:J178"/>
    <mergeCell ref="K176:K178"/>
    <mergeCell ref="G167:G169"/>
    <mergeCell ref="H167:H169"/>
    <mergeCell ref="I167:I169"/>
    <mergeCell ref="J167:J169"/>
    <mergeCell ref="K167:K169"/>
    <mergeCell ref="G158:G160"/>
    <mergeCell ref="H158:H160"/>
    <mergeCell ref="I158:I160"/>
    <mergeCell ref="J158:J160"/>
    <mergeCell ref="K158:K160"/>
    <mergeCell ref="L161:L163"/>
    <mergeCell ref="G164:G166"/>
    <mergeCell ref="H164:H166"/>
    <mergeCell ref="I164:I166"/>
    <mergeCell ref="J164:J166"/>
    <mergeCell ref="K164:K166"/>
    <mergeCell ref="L164:L166"/>
    <mergeCell ref="G161:G163"/>
    <mergeCell ref="H161:H163"/>
    <mergeCell ref="I161:I163"/>
    <mergeCell ref="J161:J163"/>
    <mergeCell ref="K161:K163"/>
    <mergeCell ref="H188:H190"/>
    <mergeCell ref="I188:I190"/>
    <mergeCell ref="J188:J190"/>
    <mergeCell ref="K188:K190"/>
    <mergeCell ref="G170:G172"/>
    <mergeCell ref="H170:H172"/>
    <mergeCell ref="I170:I172"/>
    <mergeCell ref="L167:L169"/>
    <mergeCell ref="L185:L187"/>
    <mergeCell ref="J170:J172"/>
    <mergeCell ref="K170:K172"/>
    <mergeCell ref="L170:L172"/>
    <mergeCell ref="G179:G181"/>
    <mergeCell ref="H179:H181"/>
    <mergeCell ref="I179:I181"/>
    <mergeCell ref="J179:J181"/>
    <mergeCell ref="K179:K181"/>
    <mergeCell ref="G173:G175"/>
    <mergeCell ref="H173:H175"/>
    <mergeCell ref="I173:I175"/>
    <mergeCell ref="J173:J175"/>
    <mergeCell ref="K173:K175"/>
    <mergeCell ref="L173:L175"/>
    <mergeCell ref="G176:G178"/>
    <mergeCell ref="L200:L202"/>
    <mergeCell ref="G203:G205"/>
    <mergeCell ref="H203:H205"/>
    <mergeCell ref="I203:I205"/>
    <mergeCell ref="L176:L178"/>
    <mergeCell ref="G194:G196"/>
    <mergeCell ref="H194:H196"/>
    <mergeCell ref="I194:I196"/>
    <mergeCell ref="J194:J196"/>
    <mergeCell ref="K194:K196"/>
    <mergeCell ref="L194:L196"/>
    <mergeCell ref="L179:L181"/>
    <mergeCell ref="G182:G184"/>
    <mergeCell ref="H182:H184"/>
    <mergeCell ref="I182:I184"/>
    <mergeCell ref="J182:J184"/>
    <mergeCell ref="K182:K184"/>
    <mergeCell ref="L182:L184"/>
    <mergeCell ref="G185:G187"/>
    <mergeCell ref="H185:H187"/>
    <mergeCell ref="I185:I187"/>
    <mergeCell ref="J185:J187"/>
    <mergeCell ref="K185:K187"/>
    <mergeCell ref="G188:G190"/>
    <mergeCell ref="G212:G214"/>
    <mergeCell ref="H212:H214"/>
    <mergeCell ref="I212:I214"/>
    <mergeCell ref="J212:J214"/>
    <mergeCell ref="L188:L190"/>
    <mergeCell ref="G191:G193"/>
    <mergeCell ref="H191:H193"/>
    <mergeCell ref="I191:I193"/>
    <mergeCell ref="J191:J193"/>
    <mergeCell ref="K191:K193"/>
    <mergeCell ref="L191:L193"/>
    <mergeCell ref="K212:K214"/>
    <mergeCell ref="L212:L214"/>
    <mergeCell ref="G197:G199"/>
    <mergeCell ref="H197:H199"/>
    <mergeCell ref="I197:I199"/>
    <mergeCell ref="J197:J199"/>
    <mergeCell ref="K197:K199"/>
    <mergeCell ref="L197:L199"/>
    <mergeCell ref="G200:G202"/>
    <mergeCell ref="H200:H202"/>
    <mergeCell ref="I200:I202"/>
    <mergeCell ref="J200:J202"/>
    <mergeCell ref="K200:K202"/>
    <mergeCell ref="L224:L226"/>
    <mergeCell ref="G227:G229"/>
    <mergeCell ref="H227:H229"/>
    <mergeCell ref="I227:I229"/>
    <mergeCell ref="J203:J205"/>
    <mergeCell ref="K203:K205"/>
    <mergeCell ref="L203:L205"/>
    <mergeCell ref="K221:K223"/>
    <mergeCell ref="L221:L223"/>
    <mergeCell ref="G206:G208"/>
    <mergeCell ref="H206:H208"/>
    <mergeCell ref="I206:I208"/>
    <mergeCell ref="J206:J208"/>
    <mergeCell ref="K206:K208"/>
    <mergeCell ref="L206:L208"/>
    <mergeCell ref="G209:G211"/>
    <mergeCell ref="H209:H211"/>
    <mergeCell ref="I209:I211"/>
    <mergeCell ref="J209:J211"/>
    <mergeCell ref="K209:K211"/>
    <mergeCell ref="L209:L211"/>
    <mergeCell ref="G215:G217"/>
    <mergeCell ref="H215:H217"/>
    <mergeCell ref="I215:I217"/>
    <mergeCell ref="G221:G223"/>
    <mergeCell ref="H221:H223"/>
    <mergeCell ref="I221:I223"/>
    <mergeCell ref="J221:J223"/>
    <mergeCell ref="G224:G226"/>
    <mergeCell ref="H224:H226"/>
    <mergeCell ref="I224:I226"/>
    <mergeCell ref="J224:J226"/>
    <mergeCell ref="K224:K226"/>
    <mergeCell ref="J215:J217"/>
    <mergeCell ref="K215:K217"/>
    <mergeCell ref="L215:L217"/>
    <mergeCell ref="G218:G220"/>
    <mergeCell ref="H218:H220"/>
    <mergeCell ref="I218:I220"/>
    <mergeCell ref="J218:J220"/>
    <mergeCell ref="K218:K220"/>
    <mergeCell ref="L218:L220"/>
    <mergeCell ref="J227:J229"/>
    <mergeCell ref="K227:K229"/>
    <mergeCell ref="L227:L229"/>
    <mergeCell ref="B236:F238"/>
    <mergeCell ref="G236:G238"/>
    <mergeCell ref="H236:H238"/>
    <mergeCell ref="I236:I238"/>
    <mergeCell ref="J236:J238"/>
    <mergeCell ref="K236:K238"/>
    <mergeCell ref="L236:L238"/>
    <mergeCell ref="G233:G235"/>
    <mergeCell ref="H233:H235"/>
    <mergeCell ref="I233:I235"/>
    <mergeCell ref="J233:J235"/>
    <mergeCell ref="K233:K235"/>
    <mergeCell ref="L233:L235"/>
    <mergeCell ref="G230:G232"/>
    <mergeCell ref="H230:H232"/>
    <mergeCell ref="I230:I232"/>
    <mergeCell ref="J230:J232"/>
    <mergeCell ref="K230:K232"/>
    <mergeCell ref="L230:L232"/>
    <mergeCell ref="G239:G241"/>
    <mergeCell ref="H239:H241"/>
    <mergeCell ref="I239:I241"/>
    <mergeCell ref="J239:J241"/>
    <mergeCell ref="K239:K241"/>
    <mergeCell ref="L239:L241"/>
    <mergeCell ref="G248:G250"/>
    <mergeCell ref="H248:H250"/>
    <mergeCell ref="I248:I250"/>
    <mergeCell ref="J248:J250"/>
    <mergeCell ref="K248:K250"/>
    <mergeCell ref="L248:L250"/>
    <mergeCell ref="G257:G259"/>
    <mergeCell ref="H257:H259"/>
    <mergeCell ref="I257:I259"/>
    <mergeCell ref="J257:J259"/>
    <mergeCell ref="K257:K259"/>
    <mergeCell ref="L257:L259"/>
    <mergeCell ref="G242:G244"/>
    <mergeCell ref="H242:H244"/>
    <mergeCell ref="I242:I244"/>
    <mergeCell ref="J242:J244"/>
    <mergeCell ref="K242:K244"/>
    <mergeCell ref="L242:L244"/>
    <mergeCell ref="G245:G247"/>
    <mergeCell ref="H245:H247"/>
    <mergeCell ref="I245:I247"/>
    <mergeCell ref="J245:J247"/>
    <mergeCell ref="K245:K247"/>
    <mergeCell ref="L245:L247"/>
    <mergeCell ref="B248:F250"/>
    <mergeCell ref="G251:G253"/>
    <mergeCell ref="H251:H253"/>
    <mergeCell ref="I251:I253"/>
    <mergeCell ref="J251:J253"/>
    <mergeCell ref="K251:K253"/>
    <mergeCell ref="L251:L253"/>
    <mergeCell ref="B254:F256"/>
    <mergeCell ref="G254:G256"/>
    <mergeCell ref="H254:H256"/>
    <mergeCell ref="I254:I256"/>
    <mergeCell ref="J254:J256"/>
    <mergeCell ref="K254:K256"/>
    <mergeCell ref="L254:L256"/>
    <mergeCell ref="B251:F253"/>
    <mergeCell ref="B263:F265"/>
    <mergeCell ref="G263:G265"/>
    <mergeCell ref="H263:H265"/>
    <mergeCell ref="I263:I265"/>
    <mergeCell ref="J263:J265"/>
    <mergeCell ref="K263:K265"/>
    <mergeCell ref="L263:L265"/>
    <mergeCell ref="B266:F268"/>
    <mergeCell ref="G266:G268"/>
    <mergeCell ref="H266:H268"/>
    <mergeCell ref="I266:I268"/>
    <mergeCell ref="J266:J268"/>
    <mergeCell ref="K266:K268"/>
    <mergeCell ref="L266:L268"/>
    <mergeCell ref="G275:G277"/>
    <mergeCell ref="H275:H277"/>
    <mergeCell ref="I275:I277"/>
    <mergeCell ref="J275:J277"/>
    <mergeCell ref="K275:K277"/>
    <mergeCell ref="L275:L277"/>
    <mergeCell ref="G260:G262"/>
    <mergeCell ref="H260:H262"/>
    <mergeCell ref="I260:I262"/>
    <mergeCell ref="J260:J262"/>
    <mergeCell ref="K260:K262"/>
    <mergeCell ref="L260:L262"/>
    <mergeCell ref="B284:F286"/>
    <mergeCell ref="G284:G286"/>
    <mergeCell ref="H284:H286"/>
    <mergeCell ref="I284:I286"/>
    <mergeCell ref="J284:J286"/>
    <mergeCell ref="K284:K286"/>
    <mergeCell ref="L284:L286"/>
    <mergeCell ref="G269:G271"/>
    <mergeCell ref="H269:H271"/>
    <mergeCell ref="I269:I271"/>
    <mergeCell ref="J269:J271"/>
    <mergeCell ref="K269:K271"/>
    <mergeCell ref="L269:L271"/>
    <mergeCell ref="B272:F274"/>
    <mergeCell ref="G272:G274"/>
    <mergeCell ref="H272:H274"/>
    <mergeCell ref="I272:I274"/>
    <mergeCell ref="J272:J274"/>
    <mergeCell ref="K272:K274"/>
    <mergeCell ref="L272:L274"/>
    <mergeCell ref="B275:F277"/>
    <mergeCell ref="G278:G280"/>
    <mergeCell ref="H278:H280"/>
    <mergeCell ref="I278:I280"/>
    <mergeCell ref="J278:J280"/>
    <mergeCell ref="K278:K280"/>
    <mergeCell ref="L278:L280"/>
    <mergeCell ref="B281:F283"/>
    <mergeCell ref="G281:G283"/>
    <mergeCell ref="H281:H283"/>
    <mergeCell ref="I281:I283"/>
    <mergeCell ref="J281:J283"/>
    <mergeCell ref="K281:K283"/>
    <mergeCell ref="L281:L283"/>
    <mergeCell ref="B290:F292"/>
    <mergeCell ref="G290:G292"/>
    <mergeCell ref="H290:H292"/>
    <mergeCell ref="I290:I292"/>
    <mergeCell ref="J290:J292"/>
    <mergeCell ref="K290:K292"/>
    <mergeCell ref="L290:L292"/>
    <mergeCell ref="B293:F295"/>
    <mergeCell ref="G293:G295"/>
    <mergeCell ref="H293:H295"/>
    <mergeCell ref="I293:I295"/>
    <mergeCell ref="J293:J295"/>
    <mergeCell ref="K293:K295"/>
    <mergeCell ref="L293:L295"/>
    <mergeCell ref="J302:J304"/>
    <mergeCell ref="K302:K304"/>
    <mergeCell ref="L302:L304"/>
    <mergeCell ref="G287:G289"/>
    <mergeCell ref="H287:H289"/>
    <mergeCell ref="I287:I289"/>
    <mergeCell ref="J287:J289"/>
    <mergeCell ref="K287:K289"/>
    <mergeCell ref="L287:L289"/>
    <mergeCell ref="B308:F310"/>
    <mergeCell ref="G308:G310"/>
    <mergeCell ref="H308:H310"/>
    <mergeCell ref="I308:I310"/>
    <mergeCell ref="J308:J310"/>
    <mergeCell ref="K308:K310"/>
    <mergeCell ref="L308:L310"/>
    <mergeCell ref="B311:F313"/>
    <mergeCell ref="G311:G313"/>
    <mergeCell ref="H311:H313"/>
    <mergeCell ref="I311:I313"/>
    <mergeCell ref="J311:J313"/>
    <mergeCell ref="K311:K313"/>
    <mergeCell ref="L311:L313"/>
    <mergeCell ref="B305:F307"/>
    <mergeCell ref="G305:G307"/>
    <mergeCell ref="H305:H307"/>
    <mergeCell ref="I305:I307"/>
    <mergeCell ref="J305:J307"/>
    <mergeCell ref="K305:K307"/>
    <mergeCell ref="L305:L307"/>
    <mergeCell ref="G296:G298"/>
    <mergeCell ref="H296:H298"/>
    <mergeCell ref="I296:I298"/>
    <mergeCell ref="J296:J298"/>
    <mergeCell ref="K296:K298"/>
    <mergeCell ref="L296:L298"/>
    <mergeCell ref="B299:F301"/>
    <mergeCell ref="G299:G301"/>
    <mergeCell ref="H299:H301"/>
    <mergeCell ref="I299:I301"/>
    <mergeCell ref="J299:J301"/>
    <mergeCell ref="K299:K301"/>
    <mergeCell ref="L299:L301"/>
    <mergeCell ref="B302:F304"/>
    <mergeCell ref="G302:G304"/>
    <mergeCell ref="H302:H304"/>
    <mergeCell ref="I302:I304"/>
  </mergeCells>
  <phoneticPr fontId="12"/>
  <conditionalFormatting sqref="N14:N314 P14:P314">
    <cfRule type="expression" dxfId="37" priority="1702">
      <formula>$AO14=""</formula>
    </cfRule>
  </conditionalFormatting>
  <conditionalFormatting sqref="Q14:Q314">
    <cfRule type="expression" dxfId="36" priority="3">
      <formula>Q14&lt;O14</formula>
    </cfRule>
  </conditionalFormatting>
  <conditionalFormatting sqref="R14:AC314">
    <cfRule type="expression" dxfId="35" priority="1729">
      <formula>OR($P14="",$P14="特定加算なし",$P14="ベア加算なし")</formula>
    </cfRule>
  </conditionalFormatting>
  <conditionalFormatting sqref="AE14:AE314">
    <cfRule type="expression" dxfId="34" priority="2">
      <formula>AE14&lt;0</formula>
    </cfRule>
  </conditionalFormatting>
  <conditionalFormatting sqref="AG16:AG314">
    <cfRule type="expression" dxfId="33" priority="9">
      <formula>AND($N16="ベア加算なし",$P16="ベア加算")</formula>
    </cfRule>
  </conditionalFormatting>
  <conditionalFormatting sqref="AH14:AH314">
    <cfRule type="expression" dxfId="32" priority="1841">
      <formula>OR(P14="処遇加算Ⅰ",P14="処遇加算Ⅱ")</formula>
    </cfRule>
  </conditionalFormatting>
  <conditionalFormatting sqref="AI14:AI314">
    <cfRule type="expression" dxfId="31" priority="1840">
      <formula>P14="処遇加算Ⅲ"</formula>
    </cfRule>
  </conditionalFormatting>
  <conditionalFormatting sqref="AJ14:AJ314">
    <cfRule type="expression" dxfId="30" priority="1839">
      <formula>P14="処遇加算Ⅰ"</formula>
    </cfRule>
  </conditionalFormatting>
  <conditionalFormatting sqref="AK11">
    <cfRule type="expression" dxfId="29" priority="18368">
      <formula>$AK$11="○"</formula>
    </cfRule>
  </conditionalFormatting>
  <conditionalFormatting sqref="AL15:AL314">
    <cfRule type="expression" dxfId="28" priority="1852">
      <formula>P15="特定加算Ⅰ"</formula>
    </cfRule>
  </conditionalFormatting>
  <conditionalFormatting sqref="AM11">
    <cfRule type="expression" dxfId="27" priority="18370">
      <formula>$AK$11&lt;&gt;"×"</formula>
    </cfRule>
  </conditionalFormatting>
  <conditionalFormatting sqref="Y14:Y314">
    <cfRule type="expression" dxfId="26" priority="1">
      <formula>Y14=4</formula>
    </cfRule>
  </conditionalFormatting>
  <conditionalFormatting sqref="AK15:AK313">
    <cfRule type="expression" dxfId="25" priority="18509">
      <formula>OR(P15="特定加算Ⅰ",P15="特定加算Ⅱ")</formula>
    </cfRule>
  </conditionalFormatting>
  <dataValidations count="4">
    <dataValidation imeMode="halfAlpha" allowBlank="1" showInputMessage="1" showErrorMessage="1" sqref="B14 B17 B23 B29 B20 B26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W14:W313 S14:S313 G197:M197 G179:M179 G275:M275 G284:M284 G245:M245 G227:M227 G188:M188 G236:M236 G185:M185 G182:M182 G281:M281 G278:M278 G311:M311 G302:M302 G299:M299 G308:M308 G290:M290 G287:M287 G296:M296 G305:M305 G293:M293 G233:M233 G230:M230 G269:M269 G266:M266 G263:M263 G272:M272 G254:M254 G251:M251 G260:M260 G242:M242 G239:M239 G248:M248 G257:M257 G221:M221 G218:M218 G215:M215 G224:M224 G206:M206 G203:M203 G212:M212 G194:M194 G191:M191 G200:M200 G176:M176 G128:M128 G137:M137 G98:M98 G80:M80 G41:M41 G89:M89 G38:M38 G35:M35 G134:M134 G209:M209 G131:M131 G170:M170 G167:M167 G164:M164 G173:M173 G155:M155 G152:M152 G161:M161 G143:M143 G140:M140 G149:M149 G158:M158 G146:M146 G86:M86 G83:M83 G122:M122 G119:M119 G116:M116 G125:M125 G107:M107 G104:M104 G113:M113 G95:M95 G92:M92 G101:M101 G110:M110 G74:M74 G71:M71 G68:M68 G77:M77 G59:M59 G56:M56 G65:M65 G47:M47 G44:M44 G53:M53 G62:M62 G50:M50 G32:M32 G26:M26 G23:M23 G29:M29 G20:M20 G17:M17 G14:M14" xr:uid="{9D7BBBF0-529A-4139-889E-88335B52E894}"/>
    <dataValidation type="list" allowBlank="1" showInputMessage="1" showErrorMessage="1" sqref="AN21 AN240 AN231 AN234 AN237 AN228 AN267 AN270 AN255 AN258 AN273 AN261 AN264 AN195 AN252 AN198 AN201 AN192 AN183 AN186 AN189 AN180 AN219 AN222 AN207 AN210 AN225 AN213 AN216 AN291 AN294 AN204 AN297 AN288 AN279 AN282 AN285 AN276 AN303 AN306 AN309 AN312 AN300 AN243 AN93 AN84 AN246 AN87 AN249 AN90 AN81 AN120 AN123 AN108 AN111 AN126 AN114 AN117 AN48 AN105 AN51 AN54 AN45 AN27 AN36 AN39 AN42 AN18 AN24 AN33 AN72 AN75 AN60 AN63 AN78 AN66 AN69 AN144 AN147 AN57 AN150 AN177 AN141 AN132 AN135 AN138 AN129 AN168 AN171 AN156 AN159 AN174 AN162 AN165 AN153 AN96 AN99 AN102 AL30 AN15 AL15 AL24 AL18 AL27 AL21 AN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89F9D969-0B2A-473D-8612-572DE778FBCF}">
      <formula1>INDIRECT(AP14)</formula1>
    </dataValidation>
    <dataValidation type="whole" operator="greaterThanOrEqual" allowBlank="1" showInputMessage="1" showErrorMessage="1" prompt="要件を満たす職員数を記入してください。" sqref="AK15 AK18 AK21 AK24 AK27 AK30 AK33 AK36 AK39 AK42 AK45 AK48 AK51 AK54 AK57 AK60 AK63 AK66 AK69 AK72 AK75 AK78 AK81 AK84 AK87 AK90 AK93 AK96 AK99 AK102 AK105 AK108 AK111 AK114 AK117 AK120 AK123 AK126 AK129 AK132 AK135 AK138 AK141 AK144 AK147 AK150 AK153 AK156 AK159 AK162 AK165 AK168 AK171 AK174 AK177 AK180 AK183 AK186 AK189 AK192 AK195 AK198 AK201 AK204 AK207 AK210 AK213 AK216 AK219 AK222 AK225 AK228 AK231 AK234 AK237 AK240 AK243 AK246 AK249 AK252 AK255 AK258 AK261 AK264 AK267 AK270 AK273 AK276 AK279 AK282 AK285 AK288 AK291 AK294 AK297 AK300 AK303 AK306 AK309 AK312" xr:uid="{F027BA2D-6999-4AC6-B317-61A9B1DCC048}">
      <formula1>0</formula1>
    </dataValidation>
    <dataValidation type="list" imeMode="halfAlpha" allowBlank="1" showInputMessage="1" showErrorMessage="1" sqref="Y14:Y313 U14:U313" xr:uid="{E446CE97-4DE0-4465-92B9-C47847EF3A79}">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P29 P26 P23 P20 P14 P32 P17 P35 P38 P41 P44 P47 P50 P53 P56 P59 P62 P65 P68 P71 P74 P77 P80 P83 P86 P89 P92 P95 P98 P101 P104 P107 P110 P113 P116 P119 P122 P125 P128 P131 P134 P137 P140 P143 P146 P149 P152 P155 P158 P161 P164 P167 P170 P173 P176 P179 P182 P185 P188 P191 P194 P197 P200 P203 P206 P209 P212 P215 P218 P221 P224 P227 P230 P233 P236 P239 P242 P245 P248 P251 P254 P257 P260 P263 P266 P269 P272 P275 P278 P281 P284 P287 P290 P293 P296 P299 P302 P305 P308 P311</xm:sqref>
        </x14:dataValidation>
        <x14:dataValidation type="list" allowBlank="1" showInputMessage="1" showErrorMessage="1" xr:uid="{EED9C900-33C8-43FB-B557-AC56EFEE80B7}">
          <x14:formula1>
            <xm:f>【参考】数式用!$F$4:$H$4</xm:f>
          </x14:formula1>
          <xm:sqref>P30 P312 P309 P306 P303 P300 P297 P294 P291 P288 P285 P282 P279 P276 P273 P270 P267 P264 P261 P258 P255 P252 P249 P246 P243 P240 P237 P234 P231 P228 P225 P222 P219 P216 P213 P210 P207 P204 P201 P198 P195 P192 P189 P186 P183 P180 P177 P174 P171 P168 P165 P162 P159 P156 P153 P150 P147 P144 P141 P138 P135 P132 P129 P126 P123 P120 P117 P114 P111 P108 P105 P102 P99 P96 P93 P90 P87 P84 P81 P78 P75 P72 P69 P66 P63 P60 P57 P54 P51 P48 P45 P42 P39 P36 N27 N30 P18 N15 N18 N21 P33 N24 P15 P21 P24 P27 N33 N36 N39 N42 N45 N48 N51 N54 N57 N60 N63 N66 N69 N72 N75 N78 N81 N84 N87 N90 N93 N96 N99 N102 N105 N108 N111 N114 N117 N120 N123 N126 N129 N132 N135 N138 N141 N144 N147 N150 N153 N156 N159 N162 N165 N168 N171 N174 N177 N180 N183 N186 N189 N192 N195 N198 N201 N204 N207 N210 N213 N216 N219 N222 N225 N228 N231 N234 N237 N240 N243 N246 N249 N252 N255 N258 N261 N264 N267 N270 N273 N276 N279 N282 N285 N288 N291 N294 N297 N300 N303 N306 N309 N312</xm:sqref>
        </x14:dataValidation>
        <x14:dataValidation type="list" allowBlank="1" showInputMessage="1" showErrorMessage="1" xr:uid="{F0148E1D-EA22-441F-86CB-EC018CAFD32B}">
          <x14:formula1>
            <xm:f>【参考】数式用!$I$4:$J$4</xm:f>
          </x14:formula1>
          <xm:sqref>P31 P313 P310 P307 P304 P301 P298 P295 P292 P289 P286 P283 P280 P277 P274 P271 P268 P265 P262 P259 P256 P253 P250 P247 P244 P241 P238 P235 P232 P229 P226 P223 P220 P217 P214 P211 P208 P205 P202 P199 P196 P193 P190 P187 P184 P181 P178 P175 P172 P169 P166 P163 P160 P157 P154 P151 P148 P145 P142 P139 P136 P133 P130 P127 P124 P121 P118 P115 P112 P109 P106 P103 P100 P97 P94 P91 P88 P85 P82 P79 P76 P73 P70 P67 P64 P61 P58 P55 P52 P49 P46 P43 P40 P37 N28 N31 P19 N16 N19 N22 P34 N25 P16 P22 P25 P28 N34 N37 N40 N43 N46 N49 N52 N55 N58 N61 N64 N67 N70 N73 N76 N79 N82 N85 N88 N91 N94 N97 N100 N103 N106 N109 N112 N115 N118 N121 N124 N127 N130 N133 N136 N139 N142 N145 N148 N151 N154 N157 N160 N163 N166 N169 N172 N175 N178 N181 N184 N187 N190 N193 N196 N199 N202 N205 N208 N211 N214 N217 N220 N223 N226 N229 N232 N235 N238 N241 N244 N247 N250 N253 N256 N259 N262 N265 N268 N271 N274 N277 N280 N283 N286 N289 N292 N295 N298 N301 N304 N307 N310 N313</xm:sqref>
        </x14:dataValidation>
        <x14:dataValidation type="list" allowBlank="1" showInputMessage="1" showErrorMessage="1" xr:uid="{83283E03-2F2D-4108-A174-BBBEB8960A3A}">
          <x14:formula1>
            <xm:f>【参考】数式用!$AK$2:$AK$3</xm:f>
          </x14:formula1>
          <xm:sqref>AI20 AG313 AG310 AG307 AG304 AG301 AG298 AG295 AG292 AG289 AG286 AG283 AG280 AG277 AG274 AG271 AG268 AG265 AG262 AG259 AG256 AG253 AG250 AG247 AG244 AG241 AG238 AG235 AG232 AG229 AG226 AG223 AG220 AG217 AG214 AG211 AG208 AG205 AG202 AG199 AG196 AG193 AG190 AG187 AG184 AG181 AG178 AG175 AG172 AG169 AG166 AG163 AG160 AG157 AG154 AG151 AG148 AG145 AG142 AG139 AG136 AG133 AG130 AG127 AG124 AG121 AG118 AG115 AG112 AG109 AG106 AG103 AG100 AG97 AG94 AG91 AG88 AG85 AG82 AG79 AG76 AG73 AG70 AG67 AG64 AG61 AG58 AG55 AG52 AG49 AG46 AG43 AG40 AG37 AI29 AI23 AI17 AG28 AG22 AG25 AG19 AI32 AG16 AI14 AG34 AI26 AG31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xm:sqref>
        </x14:dataValidation>
        <x14:dataValidation type="list" allowBlank="1" showInputMessage="1" showErrorMessage="1" xr:uid="{DAC6713D-4C0F-4DD3-960C-B09E14C5D00B}">
          <x14:formula1>
            <xm:f>【参考】数式用!$B$4:$E$4</xm:f>
          </x14:formula1>
          <xm:sqref>N14 N17 N20 N23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N251 N254 N257 N260 N263 N266 N269 N272 N275 N278 N281 N284 N287 N290 N293 N296 N299 N302 N305 N308 N311</xm:sqref>
        </x14:dataValidation>
        <x14:dataValidation type="list" allowBlank="1" showInputMessage="1" showErrorMessage="1" xr:uid="{DA5C3058-0595-4197-BC70-03F71769AB95}">
          <x14:formula1>
            <xm:f>【参考】数式用!$AK$5:$AK$7</xm:f>
          </x14:formula1>
          <xm:sqref>AH14 AH17 AH20 AH23 AH26 AH29 AH32 AJ14 AJ17 AJ20 AJ23 AJ26 AJ29 AJ32 AH35 AH38 AH41 AH44 AH47 AH50 AH53 AH56 AH59 AH62 AH65 AH68 AH71 AH74 AH77 AH80 AH83 AH86 AH89 AH92 AH95 AH98 AH101 AH104 AH107 AH110 AH113 AH116 AH119 AH122 AH125 AH128 AH131 AH134 AH137 AH140 AH143 AH146 AH149 AH152 AH155 AH158 AH161 AH164 AH167 AH170 AH173 AH176 AH179 AH182 AH185 AH188 AH191 AH194 AH197 AH200 AH203 AH206 AH209 AH212 AH215 AH218 AH221 AH224 AH227 AH230 AH233 AH236 AH239 AH242 AH245 AH248 AH251 AH254 AH257 AH260 AH263 AH266 AH269 AH272 AH275 AH278 AH281 AH284 AH287 AH290 AH293 AH296 AH299 AH302 AH305 AH308 AH311 AJ35 AJ38 AJ41 AJ44 AJ47 AJ50 AJ53 AJ56 AJ59 AJ62 AJ65 AJ68 AJ71 AJ74 AJ77 AJ80 AJ83 AJ86 AJ89 AJ92 AJ95 AJ98 AJ101 AJ104 AJ107 AJ110 AJ113 AJ116 AJ119 AJ122 AJ125 AJ128 AJ131 AJ134 AJ137 AJ140 AJ143 AJ146 AJ149 AJ152 AJ155 AJ158 AJ161 AJ164 AJ167 AJ170 AJ173 AJ176 AJ179 AJ182 AJ185 AJ188 AJ191 AJ194 AJ197 AJ200 AJ203 AJ206 AJ209 AJ212 AJ215 AJ218 AJ221 AJ224 AJ227 AJ230 AJ233 AJ236 AJ239 AJ242 AJ245 AJ248 AJ251 AJ254 AJ257 AJ260 AJ263 AJ266 AJ269 AJ272 AJ275 AJ278 AJ281 AJ284 AJ287 AJ290 AJ293 AJ296 AJ299 AJ302 AJ305 AJ308 AJ311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K413"/>
  <sheetViews>
    <sheetView view="pageBreakPreview" zoomScale="82" zoomScaleNormal="85" zoomScaleSheetLayoutView="82" zoomScalePageLayoutView="70" workbookViewId="0">
      <selection activeCell="A12" sqref="A12:A13"/>
    </sheetView>
  </sheetViews>
  <sheetFormatPr defaultColWidth="2.5" defaultRowHeight="17.25"/>
  <cols>
    <col min="1" max="1" width="5.625" style="87" customWidth="1"/>
    <col min="2" max="6" width="2.625" style="504" customWidth="1"/>
    <col min="7" max="7" width="12.625" style="87" customWidth="1"/>
    <col min="8" max="8" width="9" style="87" customWidth="1"/>
    <col min="9" max="9" width="9.375" style="585" customWidth="1"/>
    <col min="10" max="10" width="14.625" style="87" customWidth="1"/>
    <col min="11" max="11" width="17.375" style="197" customWidth="1"/>
    <col min="12" max="12" width="15.875" style="87" customWidth="1"/>
    <col min="13" max="13" width="15" style="509" customWidth="1"/>
    <col min="14" max="14" width="5.875" style="509" customWidth="1"/>
    <col min="15" max="15" width="2.125" style="508" customWidth="1"/>
    <col min="16" max="16" width="15" style="509" customWidth="1"/>
    <col min="17" max="17" width="2" style="509" customWidth="1"/>
    <col min="18" max="18" width="7.125" style="509" customWidth="1"/>
    <col min="19" max="19" width="18.375"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9.875" style="197" customWidth="1"/>
    <col min="27" max="28" width="2.875" style="197" customWidth="1"/>
    <col min="29" max="29" width="3.5" style="197" customWidth="1"/>
    <col min="30" max="31" width="2.875" style="197" customWidth="1"/>
    <col min="32" max="32" width="4.625" style="197" customWidth="1"/>
    <col min="33" max="33" width="6.125" style="197" customWidth="1"/>
    <col min="34" max="34" width="15.875" style="509" customWidth="1"/>
    <col min="35" max="36" width="14.375" style="509" customWidth="1"/>
    <col min="37" max="37" width="9.875" style="87" customWidth="1"/>
    <col min="38" max="38" width="14.375" style="509" customWidth="1"/>
    <col min="39" max="39" width="9.875" style="87" customWidth="1"/>
    <col min="40" max="40" width="11.875" style="87" customWidth="1"/>
    <col min="41" max="41" width="9.875" style="87" customWidth="1"/>
    <col min="42" max="42" width="12.25" style="87" customWidth="1"/>
    <col min="43" max="43" width="11.875" style="559" customWidth="1"/>
    <col min="44" max="44" width="22.375" style="344" customWidth="1"/>
    <col min="45" max="45" width="50.625" style="344" customWidth="1"/>
    <col min="46" max="46" width="7.125" style="344" customWidth="1"/>
    <col min="47" max="61" width="6.875" style="341" hidden="1" customWidth="1"/>
    <col min="62" max="62" width="6.875" style="494" hidden="1" customWidth="1"/>
    <col min="63" max="63" width="22.125" style="87" hidden="1" customWidth="1"/>
    <col min="64" max="16384" width="2.5" style="87"/>
  </cols>
  <sheetData>
    <row r="1" spans="1:63" ht="29.25" customHeight="1">
      <c r="A1" s="582" t="s">
        <v>2057</v>
      </c>
      <c r="B1" s="395"/>
      <c r="C1" s="395"/>
      <c r="D1" s="395"/>
      <c r="E1" s="395"/>
      <c r="F1" s="395"/>
      <c r="G1" s="86"/>
      <c r="H1" s="86"/>
      <c r="I1" s="583"/>
      <c r="J1" s="86"/>
      <c r="K1" s="85"/>
      <c r="L1" s="86"/>
      <c r="M1" s="397"/>
      <c r="N1" s="397"/>
      <c r="O1" s="510"/>
      <c r="P1" s="511"/>
      <c r="Q1" s="511"/>
      <c r="R1" s="397"/>
      <c r="S1" s="511"/>
      <c r="T1" s="510"/>
      <c r="U1" s="511"/>
      <c r="V1" s="195"/>
      <c r="W1" s="512"/>
      <c r="X1" s="512"/>
      <c r="Y1" s="512"/>
      <c r="Z1" s="512"/>
      <c r="AA1" s="512"/>
      <c r="AB1" s="512"/>
      <c r="AC1" s="512"/>
      <c r="AD1" s="512"/>
      <c r="AE1" s="512"/>
      <c r="AF1" s="512"/>
      <c r="AG1" s="512"/>
      <c r="AH1" s="513"/>
      <c r="AI1" s="511"/>
      <c r="AJ1" s="513"/>
      <c r="AK1" s="514"/>
      <c r="AL1" s="513"/>
      <c r="AM1" s="514"/>
      <c r="AN1" s="84"/>
      <c r="AO1" s="84"/>
      <c r="AP1" s="1317" t="s">
        <v>47</v>
      </c>
      <c r="AQ1" s="1318"/>
      <c r="AR1" s="515" t="str">
        <f>IF(基本情報入力シート!C33="","",基本情報入力シート!C33)</f>
        <v/>
      </c>
      <c r="AS1" s="516"/>
      <c r="AT1" s="517"/>
      <c r="BE1" s="494"/>
      <c r="BF1" s="87"/>
      <c r="BG1" s="87"/>
      <c r="BH1" s="87"/>
      <c r="BI1" s="87"/>
      <c r="BJ1" s="87"/>
    </row>
    <row r="2" spans="1:63" ht="21" customHeight="1" thickBot="1">
      <c r="A2" s="86"/>
      <c r="B2" s="396"/>
      <c r="C2" s="396"/>
      <c r="D2" s="396"/>
      <c r="E2" s="396"/>
      <c r="F2" s="396"/>
      <c r="G2" s="397"/>
      <c r="H2" s="397"/>
      <c r="I2" s="584"/>
      <c r="J2" s="397"/>
      <c r="K2" s="85"/>
      <c r="L2" s="397"/>
      <c r="M2" s="397"/>
      <c r="N2" s="397"/>
      <c r="O2" s="510"/>
      <c r="P2" s="511"/>
      <c r="Q2" s="511"/>
      <c r="R2" s="397"/>
      <c r="S2" s="511"/>
      <c r="T2" s="510"/>
      <c r="U2" s="511"/>
      <c r="V2" s="195"/>
      <c r="W2" s="195"/>
      <c r="X2" s="195"/>
      <c r="Y2" s="195"/>
      <c r="Z2" s="195"/>
      <c r="AA2" s="195"/>
      <c r="AB2" s="195"/>
      <c r="AC2" s="195"/>
      <c r="AD2" s="195"/>
      <c r="AE2" s="195"/>
      <c r="AF2" s="195"/>
      <c r="AG2" s="195"/>
      <c r="AH2" s="513"/>
      <c r="AI2" s="511"/>
      <c r="AJ2" s="511"/>
      <c r="AK2" s="84"/>
      <c r="AL2" s="511"/>
      <c r="AM2" s="84"/>
      <c r="AN2" s="84"/>
      <c r="AO2" s="84"/>
      <c r="AP2" s="84"/>
      <c r="AQ2" s="518"/>
      <c r="AR2" s="435"/>
      <c r="AS2" s="435"/>
      <c r="AU2" s="519"/>
      <c r="AV2" s="494"/>
      <c r="AW2" s="519"/>
      <c r="BE2" s="494"/>
      <c r="BF2" s="87"/>
      <c r="BG2" s="87"/>
      <c r="BH2" s="87"/>
      <c r="BI2" s="87"/>
      <c r="BJ2" s="87"/>
    </row>
    <row r="3" spans="1:63" ht="27" customHeight="1" thickBot="1">
      <c r="A3" s="1296" t="s">
        <v>5</v>
      </c>
      <c r="B3" s="1296"/>
      <c r="C3" s="1297"/>
      <c r="D3" s="1293" t="str">
        <f>IF(基本情報入力シート!M38="","",基本情報入力シート!M38)</f>
        <v/>
      </c>
      <c r="E3" s="1294"/>
      <c r="F3" s="1294"/>
      <c r="G3" s="1294"/>
      <c r="H3" s="1294"/>
      <c r="I3" s="1294"/>
      <c r="J3" s="1295"/>
      <c r="K3" s="85"/>
      <c r="L3" s="406"/>
      <c r="M3" s="414"/>
      <c r="N3" s="414"/>
      <c r="O3" s="520"/>
      <c r="P3" s="521"/>
      <c r="Q3" s="521"/>
      <c r="R3" s="414"/>
      <c r="S3" s="511"/>
      <c r="T3" s="510"/>
      <c r="U3" s="511"/>
      <c r="V3" s="195"/>
      <c r="W3" s="512"/>
      <c r="X3" s="512"/>
      <c r="Y3" s="512"/>
      <c r="Z3" s="512"/>
      <c r="AA3" s="512"/>
      <c r="AB3" s="512"/>
      <c r="AC3" s="512"/>
      <c r="AD3" s="512"/>
      <c r="AE3" s="512"/>
      <c r="AF3" s="512"/>
      <c r="AG3" s="512"/>
      <c r="AH3" s="513"/>
      <c r="AI3" s="511"/>
      <c r="AJ3" s="511"/>
      <c r="AK3" s="84"/>
      <c r="AL3" s="511"/>
      <c r="AM3" s="84"/>
      <c r="AN3" s="84"/>
      <c r="AO3" s="84"/>
      <c r="AP3" s="84"/>
      <c r="AQ3" s="518"/>
      <c r="AR3" s="435"/>
      <c r="AS3" s="435"/>
      <c r="BE3" s="494"/>
      <c r="BF3" s="87"/>
      <c r="BG3" s="87"/>
      <c r="BH3" s="87"/>
      <c r="BI3" s="87"/>
      <c r="BJ3" s="87"/>
    </row>
    <row r="4" spans="1:63" ht="21" customHeight="1" thickBot="1">
      <c r="A4" s="407"/>
      <c r="B4" s="408"/>
      <c r="C4" s="408"/>
      <c r="D4" s="409"/>
      <c r="E4" s="409"/>
      <c r="F4" s="409"/>
      <c r="G4" s="410"/>
      <c r="H4" s="410"/>
      <c r="I4" s="410"/>
      <c r="J4" s="410"/>
      <c r="K4" s="410"/>
      <c r="L4" s="406"/>
      <c r="M4" s="414"/>
      <c r="N4" s="414"/>
      <c r="O4" s="520"/>
      <c r="P4" s="521"/>
      <c r="Q4" s="521"/>
      <c r="R4" s="414"/>
      <c r="S4" s="511"/>
      <c r="T4" s="510"/>
      <c r="U4" s="511"/>
      <c r="V4" s="195"/>
      <c r="W4" s="512"/>
      <c r="X4" s="512"/>
      <c r="Y4" s="512"/>
      <c r="Z4" s="512"/>
      <c r="AA4" s="512"/>
      <c r="AB4" s="512"/>
      <c r="AC4" s="512"/>
      <c r="AD4" s="512"/>
      <c r="AE4" s="512"/>
      <c r="AF4" s="512"/>
      <c r="AG4" s="512"/>
      <c r="AH4" s="513"/>
      <c r="AI4" s="511"/>
      <c r="AJ4" s="511"/>
      <c r="AK4" s="84"/>
      <c r="AL4" s="511"/>
      <c r="AM4" s="84"/>
      <c r="AN4" s="84"/>
      <c r="AO4" s="84"/>
      <c r="AP4" s="84"/>
      <c r="AQ4" s="518"/>
      <c r="AR4" s="435"/>
      <c r="AS4" s="435"/>
      <c r="BE4" s="494"/>
      <c r="BF4" s="87"/>
      <c r="BG4" s="87"/>
      <c r="BH4" s="87"/>
      <c r="BI4" s="87"/>
      <c r="BJ4" s="87"/>
    </row>
    <row r="5" spans="1:63" ht="35.25" customHeight="1">
      <c r="A5" s="1469" t="s">
        <v>2219</v>
      </c>
      <c r="B5" s="1303"/>
      <c r="C5" s="1303"/>
      <c r="D5" s="1303"/>
      <c r="E5" s="1303"/>
      <c r="F5" s="1303"/>
      <c r="G5" s="1303"/>
      <c r="H5" s="1303"/>
      <c r="I5" s="1303"/>
      <c r="J5" s="1303"/>
      <c r="K5" s="1304"/>
      <c r="L5" s="522">
        <f>IFERROR(SUMIF(S:S, "令和６年度の算定予定", AH:AH),"")</f>
        <v>0</v>
      </c>
      <c r="M5" s="412" t="s">
        <v>1</v>
      </c>
      <c r="N5" s="414"/>
      <c r="O5" s="520"/>
      <c r="P5" s="521"/>
      <c r="Q5" s="521"/>
      <c r="R5" s="414"/>
      <c r="S5" s="511"/>
      <c r="T5" s="510"/>
      <c r="U5" s="511"/>
      <c r="V5" s="195"/>
      <c r="W5" s="512"/>
      <c r="X5" s="512"/>
      <c r="Y5" s="512"/>
      <c r="Z5" s="512"/>
      <c r="AA5" s="512"/>
      <c r="AB5" s="512"/>
      <c r="AC5" s="512"/>
      <c r="AD5" s="512"/>
      <c r="AE5" s="512"/>
      <c r="AF5" s="512"/>
      <c r="AG5" s="512"/>
      <c r="AH5" s="513"/>
      <c r="AI5" s="511"/>
      <c r="AJ5" s="511"/>
      <c r="AK5" s="84"/>
      <c r="AL5" s="511"/>
      <c r="AM5" s="84"/>
      <c r="AN5" s="523"/>
      <c r="AO5" s="419"/>
      <c r="AP5" s="419"/>
      <c r="AQ5" s="524"/>
      <c r="AR5" s="419"/>
      <c r="AS5" s="422"/>
      <c r="AT5" s="525"/>
      <c r="BE5" s="494"/>
      <c r="BF5" s="87"/>
      <c r="BG5" s="87"/>
      <c r="BH5" s="87"/>
      <c r="BI5" s="87"/>
      <c r="BJ5" s="87"/>
    </row>
    <row r="6" spans="1:63" ht="35.25" customHeight="1" thickBot="1">
      <c r="A6" s="526"/>
      <c r="B6" s="1470" t="s">
        <v>2220</v>
      </c>
      <c r="C6" s="1303"/>
      <c r="D6" s="1303"/>
      <c r="E6" s="1303"/>
      <c r="F6" s="1303"/>
      <c r="G6" s="1303"/>
      <c r="H6" s="1303"/>
      <c r="I6" s="1303"/>
      <c r="J6" s="1303"/>
      <c r="K6" s="1304"/>
      <c r="L6" s="527">
        <f>IFERROR(SUMIF(S:S, "令和６年度の算定予定", AJ:AJ),"")</f>
        <v>0</v>
      </c>
      <c r="M6" s="412" t="s">
        <v>1</v>
      </c>
      <c r="N6" s="397"/>
      <c r="O6" s="510"/>
      <c r="P6" s="521"/>
      <c r="Q6" s="521"/>
      <c r="R6" s="414"/>
      <c r="S6" s="511"/>
      <c r="T6" s="510"/>
      <c r="U6" s="511"/>
      <c r="V6" s="195"/>
      <c r="W6" s="512"/>
      <c r="X6" s="512"/>
      <c r="Y6" s="512"/>
      <c r="Z6" s="512"/>
      <c r="AA6" s="512"/>
      <c r="AB6" s="512"/>
      <c r="AC6" s="512"/>
      <c r="AD6" s="512"/>
      <c r="AE6" s="512"/>
      <c r="AF6" s="512"/>
      <c r="AG6" s="512"/>
      <c r="AH6" s="513"/>
      <c r="AI6" s="511"/>
      <c r="AJ6" s="528" t="s">
        <v>2052</v>
      </c>
      <c r="AK6" s="529"/>
      <c r="AL6" s="433"/>
      <c r="AM6" s="529"/>
      <c r="AN6" s="530"/>
      <c r="AO6" s="422"/>
      <c r="AP6" s="422"/>
      <c r="AQ6" s="531"/>
      <c r="AR6" s="422"/>
      <c r="AS6" s="422"/>
      <c r="AT6" s="525"/>
      <c r="AX6" s="532" t="s">
        <v>2044</v>
      </c>
      <c r="AY6" s="1326" t="str">
        <f>IF(OR(AY7="旧処遇加算Ⅰ相当あり",AY8="旧処遇加算Ⅰ相当あり"),"旧処遇加算Ⅰ相当あり","旧処遇加算Ⅰ相当なし")</f>
        <v>旧処遇加算Ⅰ相当なし</v>
      </c>
      <c r="AZ6" s="1326"/>
      <c r="BA6" s="1326"/>
      <c r="BB6" s="1326" t="str">
        <f>IF(OR(BB7="旧処遇加算Ⅰ・Ⅱ相当あり",BB8="旧処遇加算Ⅰ・Ⅱ相当あり"),"旧処遇加算Ⅰ・Ⅱ相当あり","旧処遇加算Ⅰ・Ⅱ相当なし")</f>
        <v>旧処遇加算Ⅰ・Ⅱ相当なし</v>
      </c>
      <c r="BC6" s="1326"/>
      <c r="BD6" s="1326"/>
      <c r="BE6" s="1326" t="str">
        <f>IF(OR(BE7="旧特定加算相当あり",BE8="旧特定加算相当あり"),"旧特定加算相当あり","旧特定加算相当なし")</f>
        <v>旧特定加算相当なし</v>
      </c>
      <c r="BF6" s="1326"/>
      <c r="BG6" s="1326"/>
      <c r="BH6" s="1326" t="str">
        <f>IF(OR(BH7="旧特定加算Ⅰ相当あり",BH8="旧特定加算Ⅰ相当あり"),"旧特定加算Ⅰ相当あり","旧特定加算Ⅰ相当なし")</f>
        <v>旧特定加算Ⅰ相当なし</v>
      </c>
      <c r="BI6" s="1326"/>
      <c r="BJ6" s="1326"/>
    </row>
    <row r="7" spans="1:63" ht="35.25" customHeight="1">
      <c r="A7" s="526"/>
      <c r="B7" s="1470" t="s">
        <v>2175</v>
      </c>
      <c r="C7" s="1303"/>
      <c r="D7" s="1303"/>
      <c r="E7" s="1303"/>
      <c r="F7" s="1303"/>
      <c r="G7" s="1303"/>
      <c r="H7" s="1303"/>
      <c r="I7" s="1303"/>
      <c r="J7" s="1303"/>
      <c r="K7" s="1304"/>
      <c r="L7" s="527">
        <f>IFERROR(SUMIF(S:S, "令和６年度の算定予定", AL:AL),"")</f>
        <v>0</v>
      </c>
      <c r="M7" s="412" t="s">
        <v>1</v>
      </c>
      <c r="N7" s="397"/>
      <c r="O7" s="510"/>
      <c r="P7" s="521"/>
      <c r="Q7" s="521"/>
      <c r="R7" s="414"/>
      <c r="S7" s="511"/>
      <c r="T7" s="510"/>
      <c r="U7" s="511"/>
      <c r="V7" s="195"/>
      <c r="W7" s="512"/>
      <c r="X7" s="512"/>
      <c r="Y7" s="512"/>
      <c r="Z7" s="512"/>
      <c r="AA7" s="512"/>
      <c r="AB7" s="512"/>
      <c r="AC7" s="512"/>
      <c r="AD7" s="512"/>
      <c r="AE7" s="512"/>
      <c r="AF7" s="512"/>
      <c r="AG7" s="512"/>
      <c r="AH7" s="513"/>
      <c r="AI7" s="511"/>
      <c r="AJ7" s="1327" t="s">
        <v>1969</v>
      </c>
      <c r="AK7" s="1328"/>
      <c r="AL7" s="1328"/>
      <c r="AM7" s="1328"/>
      <c r="AN7" s="1328"/>
      <c r="AO7" s="1328"/>
      <c r="AP7" s="1329"/>
      <c r="AQ7" s="533">
        <f>SUMIF(S:S,"令和６年度の算定予定",AQ:AQ)</f>
        <v>0</v>
      </c>
      <c r="AR7" s="435"/>
      <c r="AS7" s="435"/>
      <c r="AX7" s="532" t="s">
        <v>2043</v>
      </c>
      <c r="AY7" s="1326" t="str">
        <f>IF((COUNTIFS(S:S,"令和６年度の算定予定",T:T,"新加算Ⅰ")+COUNTIFS(S:S,"令和６年度の算定予定",T:T,"新加算Ⅱ")+COUNTIFS(S:S,"令和６年度の算定予定",T:T,"新加算Ⅲ")+COUNTIFS(S:S,"令和６年度の算定予定",T:T,"新加算Ⅴ（１）")+COUNTIFS(S:S,"令和６年度の算定予定",T:T,"新加算Ⅴ（３）")+COUNTIFS(S:S,"令和６年度の算定予定",T:T,"新加算Ⅴ（８）"))&gt;=1,"旧処遇加算Ⅰ相当あり","旧処遇加算Ⅰ相当なし")</f>
        <v>旧処遇加算Ⅰ相当なし</v>
      </c>
      <c r="AZ7" s="1326"/>
      <c r="BA7" s="1326"/>
      <c r="BB7" s="1326" t="str">
        <f>IF((COUNTIFS(S:S,"令和６年度の算定予定",T:T,"新加算Ⅰ")+COUNTIFS(S:S,"令和６年度の算定予定",T:T,"新加算Ⅱ")+COUNTIFS(S:S,"令和６年度の算定予定",T:T,"新加算Ⅲ")+COUNTIFS(S:S,"令和６年度の算定予定",T:T,"新加算Ⅳ")+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８）")+COUNTIFS(S:S,"令和６年度の算定予定",T:T,"新加算Ⅴ（11）"))&gt;=1,"旧処遇加算Ⅰ・Ⅱ相当あり","旧処遇加算Ⅰ・Ⅱ相当なし")</f>
        <v>旧処遇加算Ⅰ・Ⅱ相当なし</v>
      </c>
      <c r="BC7" s="1326"/>
      <c r="BD7" s="1326"/>
      <c r="BE7" s="1326" t="str">
        <f>IF((COUNTIFS(S:S,"令和６年度の算定予定",T:T,"新加算Ⅰ")+COUNTIFS(S:S,"令和６年度の算定予定",T:T,"新加算Ⅱ")+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７）")+COUNTIFS(S:S,"令和６年度の算定予定",T:T,"新加算Ⅴ（９）")+COUNTIFS(S:S,"令和６年度の算定予定",T:T,"新加算Ⅴ（10）")+COUNTIFS(S:S,"令和６年度の算定予定",T:T,"新加算Ⅴ（12）"))&gt;=1,"旧特定加算相当あり","旧特定加算相当なし")</f>
        <v>旧特定加算相当なし</v>
      </c>
      <c r="BF7" s="1326"/>
      <c r="BG7" s="1326"/>
      <c r="BH7" s="1326" t="str">
        <f>IF((COUNTIFS(S:S,"令和６年度の算定予定",T:T,"新加算Ⅰ")+COUNTIFS(S:S,"令和６年度の算定予定",T:T,"新加算Ⅴ（１）")+COUNTIFS(S:S,"令和６年度の算定予定",T:T,"新加算Ⅴ（２）")+COUNTIFS(S:S,"令和６年度の算定予定",T:T,"新加算Ⅴ（５）")+COUNTIFS(S:S,"令和６年度の算定予定",T:T,"新加算Ⅴ（７）")+COUNTIFS(S:S,"令和６年度の算定予定",T:T,"新加算Ⅴ（10）"))&gt;=1,"旧特定加算Ⅰ相当あり","旧特定加算Ⅰ相当なし")</f>
        <v>旧特定加算Ⅰ相当なし</v>
      </c>
      <c r="BI7" s="1326"/>
      <c r="BJ7" s="1326"/>
    </row>
    <row r="8" spans="1:63" ht="35.25" customHeight="1" thickBot="1">
      <c r="A8" s="534"/>
      <c r="B8" s="1470" t="s">
        <v>2176</v>
      </c>
      <c r="C8" s="1303"/>
      <c r="D8" s="1303"/>
      <c r="E8" s="1303"/>
      <c r="F8" s="1303"/>
      <c r="G8" s="1303"/>
      <c r="H8" s="1303"/>
      <c r="I8" s="1303"/>
      <c r="J8" s="1303"/>
      <c r="K8" s="1304"/>
      <c r="L8" s="535">
        <f>IFERROR(SUMIF(S:S, "令和６年度の算定予定", AI:AI),"")</f>
        <v>0</v>
      </c>
      <c r="M8" s="412" t="s">
        <v>1</v>
      </c>
      <c r="N8" s="397"/>
      <c r="O8" s="510"/>
      <c r="P8" s="528"/>
      <c r="Q8" s="433"/>
      <c r="R8" s="433"/>
      <c r="S8" s="536"/>
      <c r="T8" s="537"/>
      <c r="U8" s="511"/>
      <c r="V8" s="195"/>
      <c r="W8" s="195"/>
      <c r="X8" s="195"/>
      <c r="Y8" s="512"/>
      <c r="Z8" s="195"/>
      <c r="AA8" s="195"/>
      <c r="AB8" s="195"/>
      <c r="AC8" s="195"/>
      <c r="AD8" s="195"/>
      <c r="AE8" s="195"/>
      <c r="AF8" s="195"/>
      <c r="AG8" s="195"/>
      <c r="AH8" s="538"/>
      <c r="AI8" s="511"/>
      <c r="AJ8" s="1327" t="s">
        <v>2225</v>
      </c>
      <c r="AK8" s="1328"/>
      <c r="AL8" s="1328"/>
      <c r="AM8" s="1328"/>
      <c r="AN8" s="1328"/>
      <c r="AO8" s="1328"/>
      <c r="AP8" s="1329"/>
      <c r="AQ8" s="539">
        <f>SUM(BI:BI)</f>
        <v>0</v>
      </c>
      <c r="AR8" s="435"/>
      <c r="AS8" s="435"/>
      <c r="AX8" s="532" t="s">
        <v>2155</v>
      </c>
      <c r="AY8" s="1326" t="str">
        <f>'別紙様式2-4（年度内の区分変更がある場合に記入）'!AU7</f>
        <v>旧処遇加算Ⅰ相当なし</v>
      </c>
      <c r="AZ8" s="1326"/>
      <c r="BA8" s="1326"/>
      <c r="BB8" s="1326" t="str">
        <f>'別紙様式2-4（年度内の区分変更がある場合に記入）'!AW7</f>
        <v>旧処遇加算Ⅰ・Ⅱ相当なし</v>
      </c>
      <c r="BC8" s="1326"/>
      <c r="BD8" s="1326"/>
      <c r="BE8" s="1326" t="str">
        <f>'別紙様式2-4（年度内の区分変更がある場合に記入）'!AY7</f>
        <v>旧特定加算相当なし</v>
      </c>
      <c r="BF8" s="1326"/>
      <c r="BG8" s="1326"/>
      <c r="BH8" s="1326" t="str">
        <f>'別紙様式2-4（年度内の区分変更がある場合に記入）'!BB7</f>
        <v>旧特定加算Ⅰ相当なし</v>
      </c>
      <c r="BI8" s="1326"/>
      <c r="BJ8" s="1326"/>
    </row>
    <row r="9" spans="1:63" ht="35.25" customHeight="1" thickBot="1">
      <c r="A9" s="1471" t="s">
        <v>2067</v>
      </c>
      <c r="B9" s="1472"/>
      <c r="C9" s="1472"/>
      <c r="D9" s="1472"/>
      <c r="E9" s="1472"/>
      <c r="F9" s="1472"/>
      <c r="G9" s="1472"/>
      <c r="H9" s="1472"/>
      <c r="I9" s="1472"/>
      <c r="J9" s="1472"/>
      <c r="K9" s="1473"/>
      <c r="L9" s="540">
        <f>IFERROR(SUMIF(S:S, "（参考）令和７年度の移行予定", AI:AI),"")</f>
        <v>0</v>
      </c>
      <c r="M9" s="412" t="s">
        <v>1</v>
      </c>
      <c r="N9" s="397"/>
      <c r="O9" s="510"/>
      <c r="P9" s="528"/>
      <c r="Q9" s="433"/>
      <c r="R9" s="433"/>
      <c r="S9" s="536"/>
      <c r="T9" s="537"/>
      <c r="U9" s="511"/>
      <c r="V9" s="195"/>
      <c r="W9" s="195"/>
      <c r="X9" s="195"/>
      <c r="Y9" s="512"/>
      <c r="Z9" s="195"/>
      <c r="AA9" s="195"/>
      <c r="AB9" s="195"/>
      <c r="AC9" s="195"/>
      <c r="AD9" s="195"/>
      <c r="AE9" s="195"/>
      <c r="AF9" s="195"/>
      <c r="AG9" s="195"/>
      <c r="AH9" s="538"/>
      <c r="AI9" s="511"/>
      <c r="AJ9" s="433"/>
      <c r="AK9" s="429"/>
      <c r="AL9" s="433"/>
      <c r="AN9" s="429"/>
      <c r="AO9" s="429"/>
      <c r="AP9" s="429"/>
      <c r="AQ9" s="541"/>
      <c r="AR9" s="435"/>
      <c r="AS9" s="435"/>
      <c r="AX9" s="542"/>
      <c r="AY9" s="431"/>
      <c r="AZ9" s="431"/>
      <c r="BA9" s="431"/>
      <c r="BB9" s="431"/>
      <c r="BC9" s="431"/>
      <c r="BD9" s="431"/>
      <c r="BE9" s="431"/>
      <c r="BF9" s="431"/>
      <c r="BG9" s="431"/>
      <c r="BH9" s="431"/>
      <c r="BI9" s="431"/>
      <c r="BJ9" s="431"/>
    </row>
    <row r="10" spans="1:63" ht="35.25" customHeight="1" thickBot="1">
      <c r="A10" s="1271" t="s">
        <v>2178</v>
      </c>
      <c r="B10" s="1271"/>
      <c r="C10" s="1271"/>
      <c r="D10" s="1271"/>
      <c r="E10" s="1271"/>
      <c r="F10" s="1271"/>
      <c r="G10" s="1271"/>
      <c r="H10" s="1271"/>
      <c r="I10" s="1271"/>
      <c r="J10" s="1271"/>
      <c r="K10" s="1271"/>
      <c r="L10" s="1271"/>
      <c r="M10" s="397"/>
      <c r="N10" s="397"/>
      <c r="O10" s="510"/>
      <c r="P10" s="528"/>
      <c r="Q10" s="433"/>
      <c r="R10" s="433"/>
      <c r="S10" s="536"/>
      <c r="T10" s="537"/>
      <c r="U10" s="511"/>
      <c r="V10" s="195"/>
      <c r="W10" s="195"/>
      <c r="X10" s="195"/>
      <c r="Y10" s="512"/>
      <c r="Z10" s="195"/>
      <c r="AA10" s="195"/>
      <c r="AB10" s="195"/>
      <c r="AC10" s="195"/>
      <c r="AD10" s="195"/>
      <c r="AE10" s="195"/>
      <c r="AF10" s="195"/>
      <c r="AG10" s="195"/>
      <c r="AH10" s="538"/>
      <c r="AI10" s="511"/>
      <c r="AJ10" s="511"/>
      <c r="AK10" s="84"/>
      <c r="AL10" s="511"/>
      <c r="AM10" s="429"/>
      <c r="AN10" s="429"/>
      <c r="AO10" s="429"/>
      <c r="AP10" s="429"/>
      <c r="AQ10" s="433"/>
      <c r="AR10" s="429"/>
      <c r="AS10" s="435"/>
      <c r="AU10" s="87"/>
      <c r="AV10" s="87"/>
      <c r="AW10" s="87"/>
      <c r="AX10" s="87"/>
      <c r="AY10" s="87"/>
      <c r="AZ10" s="87"/>
      <c r="BA10" s="87"/>
      <c r="BB10" s="87"/>
      <c r="BC10" s="87"/>
      <c r="BD10" s="87"/>
      <c r="BE10" s="87"/>
      <c r="BJ10" s="341"/>
    </row>
    <row r="11" spans="1:63" ht="32.25" customHeight="1" thickBot="1">
      <c r="A11" s="1272"/>
      <c r="B11" s="1272"/>
      <c r="C11" s="1272"/>
      <c r="D11" s="1272"/>
      <c r="E11" s="1272"/>
      <c r="F11" s="1272"/>
      <c r="G11" s="1272"/>
      <c r="H11" s="1272"/>
      <c r="I11" s="1272"/>
      <c r="J11" s="1272"/>
      <c r="K11" s="1272"/>
      <c r="L11" s="1272"/>
      <c r="M11" s="397"/>
      <c r="N11" s="397"/>
      <c r="O11" s="510"/>
      <c r="P11" s="511"/>
      <c r="Q11" s="511"/>
      <c r="R11" s="397"/>
      <c r="S11" s="511"/>
      <c r="T11" s="510"/>
      <c r="U11" s="511"/>
      <c r="V11" s="195"/>
      <c r="W11" s="512"/>
      <c r="X11" s="512"/>
      <c r="Y11" s="512"/>
      <c r="Z11" s="512"/>
      <c r="AA11" s="512"/>
      <c r="AB11" s="512"/>
      <c r="AC11" s="512"/>
      <c r="AD11" s="512"/>
      <c r="AE11" s="512"/>
      <c r="AF11" s="512"/>
      <c r="AG11" s="512"/>
      <c r="AH11" s="543"/>
      <c r="AI11" s="511"/>
      <c r="AJ11" s="543"/>
      <c r="AK11" s="402"/>
      <c r="AL11" s="1335" t="str">
        <f>IFERROR(IF(COUNTIF(BE:BE,"未入力")=0,"○","未入力あり"),"")</f>
        <v>○</v>
      </c>
      <c r="AM11" s="1336"/>
      <c r="AN11" s="544" t="str">
        <f>IFERROR(IF(COUNTIF(BF:BF,"未入力")=0,"○","未入力あり"),"")</f>
        <v>○</v>
      </c>
      <c r="AO11" s="544" t="str">
        <f>IFERROR(IF(COUNTIF(BG:BG,"未入力")=0,"○","未入力あり"),"")</f>
        <v>○</v>
      </c>
      <c r="AP11" s="544" t="str">
        <f>IFERROR(IF(COUNTIF(BH:BH,"未入力")=0,"○","未入力あり"),"")</f>
        <v>○</v>
      </c>
      <c r="AQ11" s="545" t="str">
        <f>IF(BE7="旧特定加算相当なし","",IF(AQ7&gt;=AQ8,"○","×"))</f>
        <v/>
      </c>
      <c r="AR11" s="546" t="str">
        <f>IF(BH7="旧特定加算Ⅰ相当なし","",IF(COUNTIF(BJ:BJ,"未入力")=0,"○","未入力あり"))</f>
        <v/>
      </c>
      <c r="AS11" s="547" t="s">
        <v>2051</v>
      </c>
      <c r="AU11" s="548"/>
      <c r="AV11" s="548"/>
      <c r="AW11" s="87"/>
      <c r="AX11" s="87"/>
      <c r="AY11" s="87"/>
      <c r="AZ11" s="87"/>
      <c r="BA11" s="87"/>
      <c r="BB11" s="87"/>
      <c r="BC11" s="87"/>
    </row>
    <row r="12" spans="1:63" ht="53.25" customHeight="1">
      <c r="A12" s="1435"/>
      <c r="B12" s="1261" t="s">
        <v>2214</v>
      </c>
      <c r="C12" s="1262"/>
      <c r="D12" s="1262"/>
      <c r="E12" s="1262"/>
      <c r="F12" s="1263"/>
      <c r="G12" s="1267" t="s">
        <v>55</v>
      </c>
      <c r="H12" s="1289" t="s">
        <v>79</v>
      </c>
      <c r="I12" s="1289"/>
      <c r="J12" s="1269" t="s">
        <v>60</v>
      </c>
      <c r="K12" s="1285" t="s">
        <v>35</v>
      </c>
      <c r="L12" s="1287" t="s">
        <v>2221</v>
      </c>
      <c r="M12" s="1230" t="s">
        <v>2110</v>
      </c>
      <c r="N12" s="1231" t="s">
        <v>2017</v>
      </c>
      <c r="O12" s="1451" t="s">
        <v>2153</v>
      </c>
      <c r="P12" s="1452"/>
      <c r="Q12" s="1453"/>
      <c r="R12" s="1462" t="s">
        <v>1970</v>
      </c>
      <c r="S12" s="1475" t="s">
        <v>2018</v>
      </c>
      <c r="T12" s="1476"/>
      <c r="U12" s="1231" t="s">
        <v>2216</v>
      </c>
      <c r="V12" s="1437" t="s">
        <v>2222</v>
      </c>
      <c r="W12" s="1446"/>
      <c r="X12" s="1446"/>
      <c r="Y12" s="1446"/>
      <c r="Z12" s="1446"/>
      <c r="AA12" s="1446"/>
      <c r="AB12" s="1446"/>
      <c r="AC12" s="1446"/>
      <c r="AD12" s="1446"/>
      <c r="AE12" s="1446"/>
      <c r="AF12" s="1446"/>
      <c r="AG12" s="1447"/>
      <c r="AH12" s="1437" t="s">
        <v>2223</v>
      </c>
      <c r="AI12" s="1464" t="s">
        <v>2150</v>
      </c>
      <c r="AJ12" s="1443" t="s">
        <v>2040</v>
      </c>
      <c r="AK12" s="1444"/>
      <c r="AL12" s="1337" t="s">
        <v>2023</v>
      </c>
      <c r="AM12" s="1236"/>
      <c r="AN12" s="1235" t="s">
        <v>170</v>
      </c>
      <c r="AO12" s="1236"/>
      <c r="AP12" s="441" t="s">
        <v>164</v>
      </c>
      <c r="AQ12" s="441" t="s">
        <v>168</v>
      </c>
      <c r="AR12" s="442" t="s">
        <v>169</v>
      </c>
      <c r="AS12" s="1479" t="s">
        <v>2147</v>
      </c>
      <c r="AT12" s="452"/>
      <c r="AU12" s="1474" t="s">
        <v>2146</v>
      </c>
      <c r="AV12" s="1474"/>
      <c r="BK12" s="1307" t="s">
        <v>2170</v>
      </c>
    </row>
    <row r="13" spans="1:63" ht="159.75" customHeight="1" thickBot="1">
      <c r="A13" s="1436"/>
      <c r="B13" s="1264"/>
      <c r="C13" s="1265"/>
      <c r="D13" s="1265"/>
      <c r="E13" s="1265"/>
      <c r="F13" s="1266"/>
      <c r="G13" s="1268"/>
      <c r="H13" s="443" t="s">
        <v>2148</v>
      </c>
      <c r="I13" s="443" t="s">
        <v>2149</v>
      </c>
      <c r="J13" s="1270"/>
      <c r="K13" s="1286"/>
      <c r="L13" s="1288"/>
      <c r="M13" s="1457"/>
      <c r="N13" s="1445"/>
      <c r="O13" s="1454"/>
      <c r="P13" s="1455"/>
      <c r="Q13" s="1456"/>
      <c r="R13" s="1463"/>
      <c r="S13" s="1477"/>
      <c r="T13" s="1478"/>
      <c r="U13" s="1445"/>
      <c r="V13" s="1448"/>
      <c r="W13" s="1449"/>
      <c r="X13" s="1449"/>
      <c r="Y13" s="1449"/>
      <c r="Z13" s="1449"/>
      <c r="AA13" s="1449"/>
      <c r="AB13" s="1449"/>
      <c r="AC13" s="1449"/>
      <c r="AD13" s="1449"/>
      <c r="AE13" s="1449"/>
      <c r="AF13" s="1449"/>
      <c r="AG13" s="1450"/>
      <c r="AH13" s="1438"/>
      <c r="AI13" s="1465"/>
      <c r="AJ13" s="549" t="s">
        <v>2167</v>
      </c>
      <c r="AK13" s="448" t="s">
        <v>2037</v>
      </c>
      <c r="AL13" s="448" t="s">
        <v>2022</v>
      </c>
      <c r="AM13" s="449" t="s">
        <v>2038</v>
      </c>
      <c r="AN13" s="449" t="s">
        <v>2151</v>
      </c>
      <c r="AO13" s="448" t="s">
        <v>2152</v>
      </c>
      <c r="AP13" s="450" t="s">
        <v>163</v>
      </c>
      <c r="AQ13" s="450" t="s">
        <v>2156</v>
      </c>
      <c r="AR13" s="589" t="s">
        <v>2224</v>
      </c>
      <c r="AS13" s="1306"/>
      <c r="AT13" s="550"/>
      <c r="AU13" s="453" t="s">
        <v>2033</v>
      </c>
      <c r="AV13" s="551" t="s">
        <v>2060</v>
      </c>
      <c r="AW13" s="552" t="s">
        <v>2061</v>
      </c>
      <c r="AX13" s="453" t="s">
        <v>2027</v>
      </c>
      <c r="AY13" s="1310" t="s">
        <v>2042</v>
      </c>
      <c r="AZ13" s="1310"/>
      <c r="BA13" s="1310"/>
      <c r="BB13" s="1310"/>
      <c r="BC13" s="1310"/>
      <c r="BD13" s="1310"/>
      <c r="BE13" s="453" t="s">
        <v>2041</v>
      </c>
      <c r="BF13" s="453" t="s">
        <v>2028</v>
      </c>
      <c r="BG13" s="453" t="s">
        <v>2029</v>
      </c>
      <c r="BH13" s="453" t="s">
        <v>2030</v>
      </c>
      <c r="BI13" s="456" t="s">
        <v>2031</v>
      </c>
      <c r="BJ13" s="456" t="s">
        <v>2032</v>
      </c>
      <c r="BK13" s="1468"/>
    </row>
    <row r="14" spans="1:63" ht="30" customHeight="1">
      <c r="A14" s="1273">
        <v>1</v>
      </c>
      <c r="B14" s="1239" t="str">
        <f>IF(基本情報入力シート!C54="","",基本情報入力シート!C54)</f>
        <v/>
      </c>
      <c r="C14" s="1240"/>
      <c r="D14" s="1240"/>
      <c r="E14" s="1240"/>
      <c r="F14" s="1241"/>
      <c r="G14" s="1258" t="str">
        <f>IF(基本情報入力シート!M54="","",基本情報入力シート!M54)</f>
        <v/>
      </c>
      <c r="H14" s="1258" t="str">
        <f>IF(基本情報入力シート!R54="","",基本情報入力シート!R54)</f>
        <v/>
      </c>
      <c r="I14" s="1258" t="str">
        <f>IF(基本情報入力シート!W54="","",基本情報入力シート!W54)</f>
        <v/>
      </c>
      <c r="J14" s="1421" t="str">
        <f>IF(基本情報入力シート!X54="","",基本情報入力シート!X54)</f>
        <v/>
      </c>
      <c r="K14" s="1258" t="str">
        <f>IF(基本情報入力シート!Y54="","",基本情報入力シート!Y54)</f>
        <v/>
      </c>
      <c r="L14" s="1434" t="str">
        <f>IF(基本情報入力シート!AB54="","",基本情報入力シート!AB54)</f>
        <v/>
      </c>
      <c r="M14" s="553" t="str">
        <f>IF('別紙様式2-2（４・５月分）'!P14="","",'別紙様式2-2（４・５月分）'!P14)</f>
        <v/>
      </c>
      <c r="N14" s="1458" t="str">
        <f>IF(SUM('別紙様式2-2（４・５月分）'!Q14:Q16)=0,"",SUM('別紙様式2-2（４・５月分）'!Q14:Q16))</f>
        <v/>
      </c>
      <c r="O14" s="1402" t="str">
        <f>IFERROR(VLOOKUP('別紙様式2-2（４・５月分）'!AQ14,【参考】数式用!$AR$5:$AS$22,2,FALSE),"")</f>
        <v/>
      </c>
      <c r="P14" s="1403"/>
      <c r="Q14" s="1404"/>
      <c r="R14" s="1408" t="str">
        <f>IFERROR(VLOOKUP(K14,【参考】数式用!$A$5:$AB$37,MATCH(O14,【参考】数式用!$B$4:$AB$4,0)+1,0),"")</f>
        <v/>
      </c>
      <c r="S14" s="1410" t="s">
        <v>2021</v>
      </c>
      <c r="T14" s="1412"/>
      <c r="U14" s="1414" t="str">
        <f>IFERROR(VLOOKUP(K14,【参考】数式用!$A$5:$AB$37,MATCH(T14,【参考】数式用!$B$4:$AB$4,0)+1,0),"")</f>
        <v/>
      </c>
      <c r="V14" s="1416" t="s">
        <v>15</v>
      </c>
      <c r="W14" s="1354">
        <v>6</v>
      </c>
      <c r="X14" s="1356" t="s">
        <v>10</v>
      </c>
      <c r="Y14" s="1354">
        <v>6</v>
      </c>
      <c r="Z14" s="1356" t="s">
        <v>38</v>
      </c>
      <c r="AA14" s="1354">
        <v>7</v>
      </c>
      <c r="AB14" s="1356" t="s">
        <v>10</v>
      </c>
      <c r="AC14" s="1354">
        <v>3</v>
      </c>
      <c r="AD14" s="1356" t="s">
        <v>13</v>
      </c>
      <c r="AE14" s="1356" t="s">
        <v>20</v>
      </c>
      <c r="AF14" s="1356">
        <f>IF(W14&gt;=1,(AA14*12+AC14)-(W14*12+Y14)+1,"")</f>
        <v>10</v>
      </c>
      <c r="AG14" s="1358" t="s">
        <v>33</v>
      </c>
      <c r="AH14" s="1360" t="str">
        <f>IFERROR(ROUNDDOWN(ROUND(L14*U14,0),0)*AF14,"")</f>
        <v/>
      </c>
      <c r="AI14" s="1362" t="str">
        <f>IFERROR(ROUNDDOWN(ROUND((L14*(U14-AW14)),0),0)*AF14,"")</f>
        <v/>
      </c>
      <c r="AJ14" s="1364">
        <f>IFERROR(IF(OR(M14="",M15="",M17=""),0,ROUNDDOWN(ROUNDDOWN(ROUND(L14*VLOOKUP(K14,【参考】数式用!$A$5:$AB$37,MATCH("新加算Ⅳ",【参考】数式用!$B$4:$AB$4,0)+1,0),0),0)*AF14*0.5,0)),"")</f>
        <v>0</v>
      </c>
      <c r="AK14" s="1348"/>
      <c r="AL14" s="1352">
        <f>IFERROR(IF(OR(M17="ベア加算",M17=""),0, IF(OR(T14="新加算Ⅰ",T14="新加算Ⅱ",T14="新加算Ⅲ",T14="新加算Ⅳ"),ROUNDDOWN(ROUND(L14*VLOOKUP(K14,【参考】数式用!$A$5:$I$37,MATCH("ベア加算",【参考】数式用!$B$4:$I$4,0)+1,0),0),0)*AF14,0)),"")</f>
        <v>0</v>
      </c>
      <c r="AM14" s="1338"/>
      <c r="AN14" s="1344"/>
      <c r="AO14" s="1340"/>
      <c r="AP14" s="1340"/>
      <c r="AQ14" s="1342"/>
      <c r="AR14" s="1322"/>
      <c r="AS14" s="466" t="str">
        <f>IF(AU14="","",IF(U14&lt;N14,"！加算の要件上は問題ありませんが、令和６年４・５月と比較して令和６年６月に加算率が下がる計画になっています。",""))</f>
        <v/>
      </c>
      <c r="AT14" s="554"/>
      <c r="AU14" s="1310" t="str">
        <f>IF(K14&lt;&gt;"","V列に色付け","")</f>
        <v/>
      </c>
      <c r="AV14" s="555" t="str">
        <f>IF('別紙様式2-2（４・５月分）'!N14="","",'別紙様式2-2（４・５月分）'!N14)</f>
        <v/>
      </c>
      <c r="AW14" s="1312" t="str">
        <f>IF(SUM('別紙様式2-2（４・５月分）'!O14:O16)=0,"",SUM('別紙様式2-2（４・５月分）'!O14:O16))</f>
        <v/>
      </c>
      <c r="AX14" s="1313" t="str">
        <f>IFERROR(VLOOKUP(K14,【参考】数式用!$AH$2:$AI$34,2,FALSE),"")</f>
        <v/>
      </c>
      <c r="AY14" s="1229" t="s">
        <v>1959</v>
      </c>
      <c r="AZ14" s="1229" t="s">
        <v>1960</v>
      </c>
      <c r="BA14" s="1229" t="s">
        <v>1961</v>
      </c>
      <c r="BB14" s="1229" t="s">
        <v>1962</v>
      </c>
      <c r="BC14" s="1229" t="str">
        <f>IF(AND(O14&lt;&gt;"新加算Ⅰ",O14&lt;&gt;"新加算Ⅱ",O14&lt;&gt;"新加算Ⅲ",O14&lt;&gt;"新加算Ⅳ"),O14,IF(P16&lt;&gt;"",P16,""))</f>
        <v/>
      </c>
      <c r="BD14" s="1229"/>
      <c r="BE14" s="1229" t="str">
        <f>IF(AL14&lt;&gt;0,IF(AM14="○","入力済","未入力"),"")</f>
        <v/>
      </c>
      <c r="BF14" s="1229" t="str">
        <f>IF(OR(T14="新加算Ⅰ",T14="新加算Ⅱ",T14="新加算Ⅲ",T14="新加算Ⅳ",T14="新加算Ⅴ（１）",T14="新加算Ⅴ（２）",T14="新加算Ⅴ（３）",T14="新加算ⅠⅤ（４）",T14="新加算Ⅴ（５）",T14="新加算Ⅴ（６）",T14="新加算Ⅴ（８）",T14="新加算Ⅴ（11）"),IF(OR(AN14="○",AN14="令和６年度中に満たす"),"入力済","未入力"),"")</f>
        <v/>
      </c>
      <c r="BG14" s="1229" t="str">
        <f>IF(OR(T14="新加算Ⅴ（７）",T14="新加算Ⅴ（９）",T14="新加算Ⅴ（10）",T14="新加算Ⅴ（12）",T14="新加算Ⅴ（13）",T14="新加算Ⅴ（14）"),IF(OR(AO14="○",AO14="令和６年度中に満たす"),"入力済","未入力"),"")</f>
        <v/>
      </c>
      <c r="BH14" s="1330" t="str">
        <f>IF(OR(T14="新加算Ⅰ",T14="新加算Ⅱ",T14="新加算Ⅲ",T14="新加算Ⅴ（１）",T14="新加算Ⅴ（３）",T14="新加算Ⅴ（８）"),IF(OR(AP14="○",AP14="令和６年度中に満たす"),"入力済","未入力"),"")</f>
        <v/>
      </c>
      <c r="BI14" s="1334" t="str">
        <f>IF(OR(T14="新加算Ⅰ",T14="新加算Ⅱ",T14="新加算Ⅴ（１）",T14="新加算Ⅴ（２）",T14="新加算Ⅴ（３）",T14="新加算Ⅴ（４）",T14="新加算Ⅴ（５）",T14="新加算Ⅴ（６）",T14="新加算Ⅴ（７）",T14="新加算Ⅴ（９）",T14="新加算Ⅴ（10）",T14="新加算Ⅴ（12）"),1,"")</f>
        <v/>
      </c>
      <c r="BJ14" s="1310" t="str">
        <f>IF(OR(T14="新加算Ⅰ",T14="新加算Ⅴ（１）",T14="新加算Ⅴ（２）",T14="新加算Ⅴ（５）",T14="新加算Ⅴ（７）",T14="新加算Ⅴ（10）"),IF(AR14="","未入力","入力済"),"")</f>
        <v/>
      </c>
      <c r="BK14" s="453" t="str">
        <f>G14</f>
        <v/>
      </c>
    </row>
    <row r="15" spans="1:63" ht="15" customHeight="1">
      <c r="A15" s="1274"/>
      <c r="B15" s="1242"/>
      <c r="C15" s="1243"/>
      <c r="D15" s="1243"/>
      <c r="E15" s="1243"/>
      <c r="F15" s="1244"/>
      <c r="G15" s="1259"/>
      <c r="H15" s="1259"/>
      <c r="I15" s="1259"/>
      <c r="J15" s="1422"/>
      <c r="K15" s="1259"/>
      <c r="L15" s="1428"/>
      <c r="M15" s="1378" t="str">
        <f>IF('別紙様式2-2（４・５月分）'!P15="","",'別紙様式2-2（４・５月分）'!P15)</f>
        <v/>
      </c>
      <c r="N15" s="1459"/>
      <c r="O15" s="1405"/>
      <c r="P15" s="1406"/>
      <c r="Q15" s="1407"/>
      <c r="R15" s="1409"/>
      <c r="S15" s="1411"/>
      <c r="T15" s="1413"/>
      <c r="U15" s="1415"/>
      <c r="V15" s="1417"/>
      <c r="W15" s="1355"/>
      <c r="X15" s="1357"/>
      <c r="Y15" s="1355"/>
      <c r="Z15" s="1357"/>
      <c r="AA15" s="1355"/>
      <c r="AB15" s="1357"/>
      <c r="AC15" s="1355"/>
      <c r="AD15" s="1357"/>
      <c r="AE15" s="1357"/>
      <c r="AF15" s="1357"/>
      <c r="AG15" s="1359"/>
      <c r="AH15" s="1361"/>
      <c r="AI15" s="1363"/>
      <c r="AJ15" s="1365"/>
      <c r="AK15" s="1349"/>
      <c r="AL15" s="1353"/>
      <c r="AM15" s="1339"/>
      <c r="AN15" s="1345"/>
      <c r="AO15" s="1341"/>
      <c r="AP15" s="1341"/>
      <c r="AQ15" s="1343"/>
      <c r="AR15" s="1323"/>
      <c r="AS15" s="1309" t="str">
        <f>IF(AU14="","",IF(AF14&gt;10,"！令和６年度の新加算の「算定対象月」が10か月を超えています。標準的な「算定対象月」は令和６年６月から令和７年３月です。",IF(OR(AA14&lt;&gt;7,AC14&lt;&gt;3),"！算定期間の終わりが令和７年３月になっていません。区分変更を行う場合は、別紙様式2-4に記入してください。","")))</f>
        <v/>
      </c>
      <c r="AT15" s="554"/>
      <c r="AU15" s="1310"/>
      <c r="AV15" s="1319" t="str">
        <f>IF('別紙様式2-2（４・５月分）'!N15="","",'別紙様式2-2（４・５月分）'!N15)</f>
        <v/>
      </c>
      <c r="AW15" s="1312"/>
      <c r="AX15" s="1313"/>
      <c r="AY15" s="1229"/>
      <c r="AZ15" s="1229"/>
      <c r="BA15" s="1229"/>
      <c r="BB15" s="1229"/>
      <c r="BC15" s="1229"/>
      <c r="BD15" s="1229"/>
      <c r="BE15" s="1229"/>
      <c r="BF15" s="1229"/>
      <c r="BG15" s="1229"/>
      <c r="BH15" s="1331"/>
      <c r="BI15" s="1334"/>
      <c r="BJ15" s="1310"/>
      <c r="BK15" s="453" t="str">
        <f>G14</f>
        <v/>
      </c>
    </row>
    <row r="16" spans="1:63" ht="15" customHeight="1">
      <c r="A16" s="1302"/>
      <c r="B16" s="1242"/>
      <c r="C16" s="1243"/>
      <c r="D16" s="1243"/>
      <c r="E16" s="1243"/>
      <c r="F16" s="1244"/>
      <c r="G16" s="1259"/>
      <c r="H16" s="1259"/>
      <c r="I16" s="1259"/>
      <c r="J16" s="1422"/>
      <c r="K16" s="1259"/>
      <c r="L16" s="1428"/>
      <c r="M16" s="1379"/>
      <c r="N16" s="1460"/>
      <c r="O16" s="1439" t="s">
        <v>2025</v>
      </c>
      <c r="P16" s="1382" t="str">
        <f>IFERROR(VLOOKUP('別紙様式2-2（４・５月分）'!AQ14,【参考】数式用!$AR$5:$AT$22,3,FALSE),"")</f>
        <v/>
      </c>
      <c r="Q16" s="1441" t="s">
        <v>2036</v>
      </c>
      <c r="R16" s="1386" t="str">
        <f>IFERROR(VLOOKUP(K14,【参考】数式用!$A$5:$AB$37,MATCH(P16,【参考】数式用!$B$4:$AB$4,0)+1,0),"")</f>
        <v/>
      </c>
      <c r="S16" s="1388" t="s">
        <v>161</v>
      </c>
      <c r="T16" s="1390"/>
      <c r="U16" s="1392" t="str">
        <f>IFERROR(VLOOKUP(K14,【参考】数式用!$A$5:$AB$37,MATCH(T16,【参考】数式用!$B$4:$AB$4,0)+1,0),"")</f>
        <v/>
      </c>
      <c r="V16" s="1394" t="s">
        <v>15</v>
      </c>
      <c r="W16" s="1426">
        <v>7</v>
      </c>
      <c r="X16" s="1370" t="s">
        <v>10</v>
      </c>
      <c r="Y16" s="1426">
        <v>4</v>
      </c>
      <c r="Z16" s="1370" t="s">
        <v>38</v>
      </c>
      <c r="AA16" s="1426">
        <v>8</v>
      </c>
      <c r="AB16" s="1370" t="s">
        <v>10</v>
      </c>
      <c r="AC16" s="1426">
        <v>3</v>
      </c>
      <c r="AD16" s="1370" t="s">
        <v>13</v>
      </c>
      <c r="AE16" s="1370" t="s">
        <v>20</v>
      </c>
      <c r="AF16" s="1370">
        <v>12</v>
      </c>
      <c r="AG16" s="1366" t="s">
        <v>33</v>
      </c>
      <c r="AH16" s="1372" t="str">
        <f>IFERROR(ROUNDDOWN(ROUND(L14*U16,0),0)*AF16,"")</f>
        <v/>
      </c>
      <c r="AI16" s="1374" t="str">
        <f>IFERROR(ROUNDDOWN(ROUND((L14*(U16-AW14)),0),0)*AF16,"")</f>
        <v/>
      </c>
      <c r="AJ16" s="1376">
        <f>IFERROR(IF(OR(M14="",M15="",M17=""),0,ROUNDDOWN(ROUNDDOWN(ROUND(L14*VLOOKUP(K14,【参考】数式用!$A$5:$AB$37,MATCH("新加算Ⅳ",【参考】数式用!$B$4:$AB$4,0)+1,0),0),0)*AF16*0.5,0)),"")</f>
        <v>0</v>
      </c>
      <c r="AK16" s="1346" t="str">
        <f>IF(T16&lt;&gt;"","新規に適用","")</f>
        <v/>
      </c>
      <c r="AL16" s="1350">
        <f>IFERROR(IF(OR(M17="ベア加算",M17=""),0, IF(OR(T14="新加算Ⅰ",T14="新加算Ⅱ",T14="新加算Ⅲ",T14="新加算Ⅳ"),0,ROUNDDOWN(ROUND(L14*VLOOKUP(K14,【参考】数式用!$A$5:$I$37,MATCH("ベア加算",【参考】数式用!$B$4:$I$4,0)+1,0),0),0)*AF16)),"")</f>
        <v>0</v>
      </c>
      <c r="AM16" s="1320" t="str">
        <f>IF(AND(T16&lt;&gt;"",AM14=""),"新規に適用",IF(AND(T16&lt;&gt;"",AM14&lt;&gt;""),"継続で適用",""))</f>
        <v/>
      </c>
      <c r="AN16" s="1320" t="str">
        <f>IF(AND(T16&lt;&gt;"",AN14=""),"新規に適用",IF(AND(T16&lt;&gt;"",AN14&lt;&gt;""),"継続で適用",""))</f>
        <v/>
      </c>
      <c r="AO16" s="1368"/>
      <c r="AP16" s="1320" t="str">
        <f>IF(AND(T16&lt;&gt;"",AP14=""),"新規に適用",IF(AND(T16&lt;&gt;"",AP14&lt;&gt;""),"継続で適用",""))</f>
        <v/>
      </c>
      <c r="AQ16" s="1324" t="str">
        <f>IF(AND(T16&lt;&gt;"",AN14=""),"新規に適用",IF(AND(T16&lt;&gt;"",OR(T14="新加算Ⅰ",T14="新加算Ⅱ",T14="新加算Ⅴ（１）",T14="新加算Ⅴ（２）",T14="新加算Ⅴ（３）",T14="新加算Ⅴ（４）",T14="新加算Ⅴ（５）",T14="新加算Ⅴ（６）",T14="新加算Ⅴ（７）",T14="新加算Ⅴ（９）",T14="新加算Ⅴ（10）",T14="新加算Ⅴ（12）")),"継続で適用",""))</f>
        <v/>
      </c>
      <c r="AR16" s="1424" t="str">
        <f>IF(AND(T16&lt;&gt;"",AR14=""),"新規に適用",IF(AND(T16&lt;&gt;"",AR14&lt;&gt;""),"継続で適用",""))</f>
        <v/>
      </c>
      <c r="AS16" s="1309"/>
      <c r="AT16" s="554"/>
      <c r="AU16" s="1310" t="str">
        <f>IF(K14&lt;&gt;"","V列に色付け","")</f>
        <v/>
      </c>
      <c r="AV16" s="1319"/>
      <c r="AW16" s="1312"/>
      <c r="AX16" s="87"/>
      <c r="AY16" s="87"/>
      <c r="AZ16" s="87"/>
      <c r="BA16" s="87"/>
      <c r="BB16" s="87"/>
      <c r="BC16" s="87"/>
      <c r="BD16" s="87"/>
      <c r="BE16" s="87"/>
      <c r="BF16" s="87"/>
      <c r="BG16" s="87"/>
      <c r="BH16" s="87"/>
      <c r="BI16" s="87"/>
      <c r="BJ16" s="87"/>
      <c r="BK16" s="453" t="str">
        <f>G14</f>
        <v/>
      </c>
    </row>
    <row r="17" spans="1:63" ht="30" customHeight="1" thickBot="1">
      <c r="A17" s="1275"/>
      <c r="B17" s="1418"/>
      <c r="C17" s="1419"/>
      <c r="D17" s="1419"/>
      <c r="E17" s="1419"/>
      <c r="F17" s="1420"/>
      <c r="G17" s="1260"/>
      <c r="H17" s="1260"/>
      <c r="I17" s="1260"/>
      <c r="J17" s="1423"/>
      <c r="K17" s="1260"/>
      <c r="L17" s="1429"/>
      <c r="M17" s="556" t="str">
        <f>IF('別紙様式2-2（４・５月分）'!P16="","",'別紙様式2-2（４・５月分）'!P16)</f>
        <v/>
      </c>
      <c r="N17" s="1461"/>
      <c r="O17" s="1440"/>
      <c r="P17" s="1383"/>
      <c r="Q17" s="1442"/>
      <c r="R17" s="1387"/>
      <c r="S17" s="1389"/>
      <c r="T17" s="1391"/>
      <c r="U17" s="1393"/>
      <c r="V17" s="1395"/>
      <c r="W17" s="1427"/>
      <c r="X17" s="1371"/>
      <c r="Y17" s="1427"/>
      <c r="Z17" s="1371"/>
      <c r="AA17" s="1427"/>
      <c r="AB17" s="1371"/>
      <c r="AC17" s="1427"/>
      <c r="AD17" s="1371"/>
      <c r="AE17" s="1371"/>
      <c r="AF17" s="1371"/>
      <c r="AG17" s="1367"/>
      <c r="AH17" s="1373"/>
      <c r="AI17" s="1375"/>
      <c r="AJ17" s="1377"/>
      <c r="AK17" s="1347"/>
      <c r="AL17" s="1351"/>
      <c r="AM17" s="1321"/>
      <c r="AN17" s="1321"/>
      <c r="AO17" s="1369"/>
      <c r="AP17" s="1321"/>
      <c r="AQ17" s="1325"/>
      <c r="AR17" s="1425"/>
      <c r="AS17" s="491" t="str">
        <f>IF(AU14="","",IF(OR(T14="",AND(M17="ベア加算なし",OR(T14="新加算Ⅰ",T14="新加算Ⅱ",T14="新加算Ⅲ",T14="新加算Ⅳ"),AM14=""),AND(OR(T14="新加算Ⅰ",T14="新加算Ⅱ",T14="新加算Ⅲ",T14="新加算Ⅳ",T14="新加算Ⅴ（１）",T14="新加算Ⅴ（２）",T14="新加算Ⅴ（３）",T14="新加算Ⅴ（４）",T14="新加算Ⅴ（５）",T14="新加算Ⅴ（６）",T14="新加算Ⅴ（８）",T14="新加算Ⅴ（11）"),AN14=""),AND(OR(T14="新加算Ⅴ（７）",T14="新加算Ⅴ（９）",T14="新加算Ⅴ（10）",T14="新加算Ⅴ（12）",T14="新加算Ⅴ（13）",T14="新加算Ⅴ（14）"),AO14=""),AND(OR(T14="新加算Ⅰ",T14="新加算Ⅱ",T14="新加算Ⅲ",T14="新加算Ⅴ（１）",T14="新加算Ⅴ（３）",T14="新加算Ⅴ（８）"),AP14=""),AND(OR(T14="新加算Ⅰ",T14="新加算Ⅱ",T14="新加算Ⅴ（１）",T14="新加算Ⅴ（２）",T14="新加算Ⅴ（３）",T14="新加算Ⅴ（４）",T14="新加算Ⅴ（５）",T14="新加算Ⅴ（６）",T14="新加算Ⅴ（７）",T14="新加算Ⅴ（９）",T14="新加算Ⅴ（10）",T14="新加算Ⅴ（12）"),AQ14=""),AND(OR(T14="新加算Ⅰ",T14="新加算Ⅴ（１）",T14="新加算Ⅴ（２）",T14="新加算Ⅴ（５）",T14="新加算Ⅴ（７）",T14="新加算Ⅴ（10）"),AR14="")),"！記入が必要な欄（ピンク色のセル）に空欄があります。空欄を埋めてください。",""))</f>
        <v/>
      </c>
      <c r="AT17" s="554"/>
      <c r="AU17" s="1310"/>
      <c r="AV17" s="555" t="str">
        <f>IF('別紙様式2-2（４・５月分）'!N16="","",'別紙様式2-2（４・５月分）'!N16)</f>
        <v/>
      </c>
      <c r="AW17" s="1312"/>
      <c r="AX17" s="87"/>
      <c r="AY17" s="87"/>
      <c r="AZ17" s="87"/>
      <c r="BA17" s="87"/>
      <c r="BB17" s="87"/>
      <c r="BC17" s="87"/>
      <c r="BD17" s="87"/>
      <c r="BE17" s="87"/>
      <c r="BF17" s="87"/>
      <c r="BG17" s="87"/>
      <c r="BH17" s="87"/>
      <c r="BI17" s="87"/>
      <c r="BJ17" s="87"/>
      <c r="BK17" s="453" t="str">
        <f>G14</f>
        <v/>
      </c>
    </row>
    <row r="18" spans="1:63" ht="30" customHeight="1">
      <c r="A18" s="1300">
        <v>2</v>
      </c>
      <c r="B18" s="1242" t="str">
        <f>IF(基本情報入力シート!C55="","",基本情報入力シート!C55)</f>
        <v/>
      </c>
      <c r="C18" s="1243"/>
      <c r="D18" s="1243"/>
      <c r="E18" s="1243"/>
      <c r="F18" s="1244"/>
      <c r="G18" s="1259" t="str">
        <f>IF(基本情報入力シート!M55="","",基本情報入力シート!M55)</f>
        <v/>
      </c>
      <c r="H18" s="1259" t="str">
        <f>IF(基本情報入力シート!R55="","",基本情報入力シート!R55)</f>
        <v/>
      </c>
      <c r="I18" s="1259" t="str">
        <f>IF(基本情報入力シート!W55="","",基本情報入力シート!W55)</f>
        <v/>
      </c>
      <c r="J18" s="1422" t="str">
        <f>IF(基本情報入力シート!X55="","",基本情報入力シート!X55)</f>
        <v/>
      </c>
      <c r="K18" s="1259" t="str">
        <f>IF(基本情報入力シート!Y55="","",基本情報入力シート!Y55)</f>
        <v/>
      </c>
      <c r="L18" s="1428" t="str">
        <f>IF(基本情報入力シート!AB55="","",基本情報入力シート!AB55)</f>
        <v/>
      </c>
      <c r="M18" s="553" t="str">
        <f>IF('別紙様式2-2（４・５月分）'!P17="","",'別紙様式2-2（４・５月分）'!P17)</f>
        <v/>
      </c>
      <c r="N18" s="1398" t="str">
        <f>IF(SUM('別紙様式2-2（４・５月分）'!Q17:Q19)=0,"",SUM('別紙様式2-2（４・５月分）'!Q17:Q19))</f>
        <v/>
      </c>
      <c r="O18" s="1402" t="str">
        <f>IFERROR(VLOOKUP('別紙様式2-2（４・５月分）'!AQ17,【参考】数式用!$AR$5:$AS$22,2,FALSE),"")</f>
        <v/>
      </c>
      <c r="P18" s="1403"/>
      <c r="Q18" s="1404"/>
      <c r="R18" s="1408" t="str">
        <f>IFERROR(VLOOKUP(K18,【参考】数式用!$A$5:$AB$37,MATCH(O18,【参考】数式用!$B$4:$AB$4,0)+1,0),"")</f>
        <v/>
      </c>
      <c r="S18" s="1410" t="s">
        <v>2021</v>
      </c>
      <c r="T18" s="1412"/>
      <c r="U18" s="1414" t="str">
        <f>IFERROR(VLOOKUP(K18,【参考】数式用!$A$5:$AB$37,MATCH(T18,【参考】数式用!$B$4:$AB$4,0)+1,0),"")</f>
        <v/>
      </c>
      <c r="V18" s="1416" t="s">
        <v>15</v>
      </c>
      <c r="W18" s="1354">
        <v>6</v>
      </c>
      <c r="X18" s="1356" t="s">
        <v>10</v>
      </c>
      <c r="Y18" s="1354">
        <v>6</v>
      </c>
      <c r="Z18" s="1356" t="s">
        <v>38</v>
      </c>
      <c r="AA18" s="1354">
        <v>7</v>
      </c>
      <c r="AB18" s="1356" t="s">
        <v>10</v>
      </c>
      <c r="AC18" s="1354">
        <v>3</v>
      </c>
      <c r="AD18" s="1356" t="s">
        <v>13</v>
      </c>
      <c r="AE18" s="1356" t="s">
        <v>20</v>
      </c>
      <c r="AF18" s="1356">
        <f>IF(W18&gt;=1,(AA18*12+AC18)-(W18*12+Y18)+1,"")</f>
        <v>10</v>
      </c>
      <c r="AG18" s="1358" t="s">
        <v>33</v>
      </c>
      <c r="AH18" s="1360" t="str">
        <f t="shared" ref="AH18" si="0">IFERROR(ROUNDDOWN(ROUND(L18*U18,0),0)*AF18,"")</f>
        <v/>
      </c>
      <c r="AI18" s="1362" t="str">
        <f t="shared" ref="AI18" si="1">IFERROR(ROUNDDOWN(ROUND((L18*(U18-AW18)),0),0)*AF18,"")</f>
        <v/>
      </c>
      <c r="AJ18" s="1364">
        <f>IFERROR(IF(OR(M18="",M19="",M21=""),0,ROUNDDOWN(ROUNDDOWN(ROUND(L18*VLOOKUP(K18,【参考】数式用!$A$5:$AB$37,MATCH("新加算Ⅳ",【参考】数式用!$B$4:$AB$4,0)+1,0),0),0)*AF18*0.5,0)),"")</f>
        <v>0</v>
      </c>
      <c r="AK18" s="1348"/>
      <c r="AL18" s="1352">
        <f>IFERROR(IF(OR(M21="ベア加算",M21=""),0, IF(OR(T18="新加算Ⅰ",T18="新加算Ⅱ",T18="新加算Ⅲ",T18="新加算Ⅳ"),ROUNDDOWN(ROUND(L18*VLOOKUP(K18,【参考】数式用!$A$5:$I$37,MATCH("ベア加算",【参考】数式用!$B$4:$I$4,0)+1,0),0),0)*AF18,0)),"")</f>
        <v>0</v>
      </c>
      <c r="AM18" s="1338"/>
      <c r="AN18" s="1344"/>
      <c r="AO18" s="1340"/>
      <c r="AP18" s="1340"/>
      <c r="AQ18" s="1342"/>
      <c r="AR18" s="1322"/>
      <c r="AS18" s="466" t="str">
        <f t="shared" ref="AS18" si="2">IF(AU18="","",IF(U18&lt;N18,"！加算の要件上は問題ありませんが、令和６年４・５月と比較して令和６年６月に加算率が下がる計画になっています。",""))</f>
        <v/>
      </c>
      <c r="AT18" s="557"/>
      <c r="AU18" s="1310" t="str">
        <f>IF(K18&lt;&gt;"","V列に色付け","")</f>
        <v/>
      </c>
      <c r="AV18" s="555" t="str">
        <f>IF('別紙様式2-2（４・５月分）'!N17="","",'別紙様式2-2（４・５月分）'!N17)</f>
        <v/>
      </c>
      <c r="AW18" s="1312" t="str">
        <f>IF(SUM('別紙様式2-2（４・５月分）'!O17:O19)=0,"",SUM('別紙様式2-2（４・５月分）'!O17:O19))</f>
        <v/>
      </c>
      <c r="AX18" s="1313" t="str">
        <f>IFERROR(VLOOKUP(K18,【参考】数式用!$AH$2:$AI$34,2,FALSE),"")</f>
        <v/>
      </c>
      <c r="AY18" s="1229" t="s">
        <v>1959</v>
      </c>
      <c r="AZ18" s="1229" t="s">
        <v>1960</v>
      </c>
      <c r="BA18" s="1229" t="s">
        <v>1961</v>
      </c>
      <c r="BB18" s="1229" t="s">
        <v>1962</v>
      </c>
      <c r="BC18" s="1229" t="str">
        <f>IF(AND(O18&lt;&gt;"新加算Ⅰ",O18&lt;&gt;"新加算Ⅱ",O18&lt;&gt;"新加算Ⅲ",O18&lt;&gt;"新加算Ⅳ"),O18,IF(P20&lt;&gt;"",P20,""))</f>
        <v/>
      </c>
      <c r="BD18" s="1229"/>
      <c r="BE18" s="1229" t="str">
        <f t="shared" ref="BE18" si="3">IF(AL18&lt;&gt;0,IF(AM18="○","入力済","未入力"),"")</f>
        <v/>
      </c>
      <c r="BF18" s="1229" t="str">
        <f>IF(OR(T18="新加算Ⅰ",T18="新加算Ⅱ",T18="新加算Ⅲ",T18="新加算Ⅳ",T18="新加算Ⅴ（１）",T18="新加算Ⅴ（２）",T18="新加算Ⅴ（３）",T18="新加算ⅠⅤ（４）",T18="新加算Ⅴ（５）",T18="新加算Ⅴ（６）",T18="新加算Ⅴ（８）",T18="新加算Ⅴ（11）"),IF(OR(AN18="○",AN18="令和６年度中に満たす"),"入力済","未入力"),"")</f>
        <v/>
      </c>
      <c r="BG18" s="1229" t="str">
        <f>IF(OR(T18="新加算Ⅴ（７）",T18="新加算Ⅴ（９）",T18="新加算Ⅴ（10）",T18="新加算Ⅴ（12）",T18="新加算Ⅴ（13）",T18="新加算Ⅴ（14）"),IF(OR(AO18="○",AO18="令和６年度中に満たす"),"入力済","未入力"),"")</f>
        <v/>
      </c>
      <c r="BH18" s="1330" t="str">
        <f t="shared" ref="BH18" si="4">IF(OR(T18="新加算Ⅰ",T18="新加算Ⅱ",T18="新加算Ⅲ",T18="新加算Ⅴ（１）",T18="新加算Ⅴ（３）",T18="新加算Ⅴ（８）"),IF(OR(AP18="○",AP18="令和６年度中に満たす"),"入力済","未入力"),"")</f>
        <v/>
      </c>
      <c r="BI18" s="1332" t="str">
        <f t="shared" ref="BI18" si="5">IF(OR(T18="新加算Ⅰ",T18="新加算Ⅱ",T18="新加算Ⅴ（１）",T18="新加算Ⅴ（２）",T18="新加算Ⅴ（３）",T18="新加算Ⅴ（４）",T18="新加算Ⅴ（５）",T18="新加算Ⅴ（６）",T18="新加算Ⅴ（７）",T18="新加算Ⅴ（９）",T18="新加算Ⅴ（10）",T18="新加算Ⅴ（12）"),1,"")</f>
        <v/>
      </c>
      <c r="BJ18" s="1310" t="str">
        <f>IF(OR(T18="新加算Ⅰ",T18="新加算Ⅴ（１）",T18="新加算Ⅴ（２）",T18="新加算Ⅴ（５）",T18="新加算Ⅴ（７）",T18="新加算Ⅴ（10）"),IF(AR18="","未入力","入力済"),"")</f>
        <v/>
      </c>
      <c r="BK18" s="453" t="str">
        <f>G18</f>
        <v/>
      </c>
    </row>
    <row r="19" spans="1:63" ht="15" customHeight="1">
      <c r="A19" s="1274"/>
      <c r="B19" s="1242"/>
      <c r="C19" s="1243"/>
      <c r="D19" s="1243"/>
      <c r="E19" s="1243"/>
      <c r="F19" s="1244"/>
      <c r="G19" s="1259"/>
      <c r="H19" s="1259"/>
      <c r="I19" s="1259"/>
      <c r="J19" s="1422"/>
      <c r="K19" s="1259"/>
      <c r="L19" s="1428"/>
      <c r="M19" s="1378" t="str">
        <f>IF('別紙様式2-2（４・５月分）'!P18="","",'別紙様式2-2（４・５月分）'!P18)</f>
        <v/>
      </c>
      <c r="N19" s="1399"/>
      <c r="O19" s="1405"/>
      <c r="P19" s="1406"/>
      <c r="Q19" s="1407"/>
      <c r="R19" s="1409"/>
      <c r="S19" s="1411"/>
      <c r="T19" s="1413"/>
      <c r="U19" s="1415"/>
      <c r="V19" s="1417"/>
      <c r="W19" s="1355"/>
      <c r="X19" s="1357"/>
      <c r="Y19" s="1355"/>
      <c r="Z19" s="1357"/>
      <c r="AA19" s="1355"/>
      <c r="AB19" s="1357"/>
      <c r="AC19" s="1355"/>
      <c r="AD19" s="1357"/>
      <c r="AE19" s="1357"/>
      <c r="AF19" s="1357"/>
      <c r="AG19" s="1359"/>
      <c r="AH19" s="1361"/>
      <c r="AI19" s="1363"/>
      <c r="AJ19" s="1365"/>
      <c r="AK19" s="1349"/>
      <c r="AL19" s="1353"/>
      <c r="AM19" s="1339"/>
      <c r="AN19" s="1345"/>
      <c r="AO19" s="1341"/>
      <c r="AP19" s="1341"/>
      <c r="AQ19" s="1343"/>
      <c r="AR19" s="1323"/>
      <c r="AS19" s="1309" t="str">
        <f t="shared" ref="AS19" si="6">IF(AU18="","",IF(AF18&gt;10,"！令和６年度の新加算の「算定対象月」が10か月を超えています。標準的な「算定対象月」は令和６年６月から令和７年３月です。",IF(OR(AA18&lt;&gt;7,AC18&lt;&gt;3),"！算定期間の終わりが令和７年３月になっていません。区分変更を行う場合は、別紙様式2-4に記入してください。","")))</f>
        <v/>
      </c>
      <c r="AT19" s="557"/>
      <c r="AU19" s="1310"/>
      <c r="AV19" s="1319" t="str">
        <f>IF('別紙様式2-2（４・５月分）'!N18="","",'別紙様式2-2（４・５月分）'!N18)</f>
        <v/>
      </c>
      <c r="AW19" s="1312"/>
      <c r="AX19" s="1313"/>
      <c r="AY19" s="1229"/>
      <c r="AZ19" s="1229"/>
      <c r="BA19" s="1229"/>
      <c r="BB19" s="1229"/>
      <c r="BC19" s="1229"/>
      <c r="BD19" s="1229"/>
      <c r="BE19" s="1229"/>
      <c r="BF19" s="1229"/>
      <c r="BG19" s="1229"/>
      <c r="BH19" s="1331"/>
      <c r="BI19" s="1333"/>
      <c r="BJ19" s="1310"/>
      <c r="BK19" s="453" t="str">
        <f>G18</f>
        <v/>
      </c>
    </row>
    <row r="20" spans="1:63" ht="15" customHeight="1">
      <c r="A20" s="1302"/>
      <c r="B20" s="1242"/>
      <c r="C20" s="1243"/>
      <c r="D20" s="1243"/>
      <c r="E20" s="1243"/>
      <c r="F20" s="1244"/>
      <c r="G20" s="1259"/>
      <c r="H20" s="1259"/>
      <c r="I20" s="1259"/>
      <c r="J20" s="1422"/>
      <c r="K20" s="1259"/>
      <c r="L20" s="1428"/>
      <c r="M20" s="1379"/>
      <c r="N20" s="1400"/>
      <c r="O20" s="1439" t="s">
        <v>2025</v>
      </c>
      <c r="P20" s="1382" t="str">
        <f>IFERROR(VLOOKUP('別紙様式2-2（４・５月分）'!AQ17,【参考】数式用!$AR$5:$AT$22,3,FALSE),"")</f>
        <v/>
      </c>
      <c r="Q20" s="1441" t="s">
        <v>2036</v>
      </c>
      <c r="R20" s="1386" t="str">
        <f>IFERROR(VLOOKUP(K18,【参考】数式用!$A$5:$AB$37,MATCH(P20,【参考】数式用!$B$4:$AB$4,0)+1,0),"")</f>
        <v/>
      </c>
      <c r="S20" s="1388" t="s">
        <v>161</v>
      </c>
      <c r="T20" s="1390"/>
      <c r="U20" s="1392" t="str">
        <f>IFERROR(VLOOKUP(K18,【参考】数式用!$A$5:$AB$37,MATCH(T20,【参考】数式用!$B$4:$AB$4,0)+1,0),"")</f>
        <v/>
      </c>
      <c r="V20" s="1394" t="s">
        <v>15</v>
      </c>
      <c r="W20" s="1426">
        <v>7</v>
      </c>
      <c r="X20" s="1370" t="s">
        <v>10</v>
      </c>
      <c r="Y20" s="1426">
        <v>4</v>
      </c>
      <c r="Z20" s="1370" t="s">
        <v>38</v>
      </c>
      <c r="AA20" s="1426">
        <v>8</v>
      </c>
      <c r="AB20" s="1370" t="s">
        <v>10</v>
      </c>
      <c r="AC20" s="1426">
        <v>3</v>
      </c>
      <c r="AD20" s="1370" t="s">
        <v>13</v>
      </c>
      <c r="AE20" s="1370" t="s">
        <v>20</v>
      </c>
      <c r="AF20" s="1370">
        <f>IF(W20&gt;=1,(AA20*12+AC20)-(W20*12+Y20)+1,"")</f>
        <v>12</v>
      </c>
      <c r="AG20" s="1366" t="s">
        <v>33</v>
      </c>
      <c r="AH20" s="1372" t="str">
        <f t="shared" ref="AH20" si="7">IFERROR(ROUNDDOWN(ROUND(L18*U20,0),0)*AF20,"")</f>
        <v/>
      </c>
      <c r="AI20" s="1374" t="str">
        <f t="shared" ref="AI20" si="8">IFERROR(ROUNDDOWN(ROUND((L18*(U20-AW18)),0),0)*AF20,"")</f>
        <v/>
      </c>
      <c r="AJ20" s="1376">
        <f>IFERROR(IF(OR(M18="",M19="",M21=""),0,ROUNDDOWN(ROUNDDOWN(ROUND(L18*VLOOKUP(K18,【参考】数式用!$A$5:$AB$37,MATCH("新加算Ⅳ",【参考】数式用!$B$4:$AB$4,0)+1,0),0),0)*AF20*0.5,0)),"")</f>
        <v>0</v>
      </c>
      <c r="AK20" s="1346" t="str">
        <f>IF(T20&lt;&gt;"","新規に適用","")</f>
        <v/>
      </c>
      <c r="AL20" s="1350">
        <f>IFERROR(IF(OR(M21="ベア加算",M21=""),0, IF(OR(T18="新加算Ⅰ",T18="新加算Ⅱ",T18="新加算Ⅲ",T18="新加算Ⅳ"),0,ROUNDDOWN(ROUND(L18*VLOOKUP(K18,【参考】数式用!$A$5:$I$37,MATCH("ベア加算",【参考】数式用!$B$4:$I$4,0)+1,0),0),0)*AF20)),"")</f>
        <v>0</v>
      </c>
      <c r="AM20" s="1320" t="str">
        <f>IF(AND(T20&lt;&gt;"",AM18=""),"新規に適用",IF(AND(T20&lt;&gt;"",AM18&lt;&gt;""),"継続で適用",""))</f>
        <v/>
      </c>
      <c r="AN20" s="1320" t="str">
        <f>IF(AND(T20&lt;&gt;"",AN18=""),"新規に適用",IF(AND(T20&lt;&gt;"",AN18&lt;&gt;""),"継続で適用",""))</f>
        <v/>
      </c>
      <c r="AO20" s="1368"/>
      <c r="AP20" s="1320" t="str">
        <f>IF(AND(T20&lt;&gt;"",AP18=""),"新規に適用",IF(AND(T20&lt;&gt;"",AP18&lt;&gt;""),"継続で適用",""))</f>
        <v/>
      </c>
      <c r="AQ20" s="1324" t="str">
        <f t="shared" ref="AQ20" si="9">IF(AND(T20&lt;&gt;"",AN18=""),"新規に適用",IF(AND(T20&lt;&gt;"",OR(T18="新加算Ⅰ",T18="新加算Ⅱ",T18="新加算Ⅴ（１）",T18="新加算Ⅴ（２）",T18="新加算Ⅴ（３）",T18="新加算Ⅴ（４）",T18="新加算Ⅴ（５）",T18="新加算Ⅴ（６）",T18="新加算Ⅴ（７）",T18="新加算Ⅴ（９）",T18="新加算Ⅴ（10）",T18="新加算Ⅴ（12）")),"継続で適用",""))</f>
        <v/>
      </c>
      <c r="AR20" s="1320" t="str">
        <f>IF(AND(T20&lt;&gt;"",AR18=""),"新規に適用",IF(AND(T20&lt;&gt;"",AR18&lt;&gt;""),"継続で適用",""))</f>
        <v/>
      </c>
      <c r="AS20" s="1309"/>
      <c r="AT20" s="557"/>
      <c r="AU20" s="1310" t="str">
        <f>IF(K18&lt;&gt;"","V列に色付け","")</f>
        <v/>
      </c>
      <c r="AV20" s="1319"/>
      <c r="AW20" s="1312"/>
      <c r="AX20" s="87"/>
      <c r="AY20" s="87"/>
      <c r="AZ20" s="87"/>
      <c r="BA20" s="87"/>
      <c r="BB20" s="87"/>
      <c r="BC20" s="87"/>
      <c r="BD20" s="87"/>
      <c r="BE20" s="87"/>
      <c r="BF20" s="87"/>
      <c r="BG20" s="87"/>
      <c r="BH20" s="87"/>
      <c r="BI20" s="87"/>
      <c r="BJ20" s="87"/>
      <c r="BK20" s="453" t="str">
        <f>G18</f>
        <v/>
      </c>
    </row>
    <row r="21" spans="1:63" ht="30" customHeight="1" thickBot="1">
      <c r="A21" s="1275"/>
      <c r="B21" s="1418"/>
      <c r="C21" s="1419"/>
      <c r="D21" s="1419"/>
      <c r="E21" s="1419"/>
      <c r="F21" s="1420"/>
      <c r="G21" s="1260"/>
      <c r="H21" s="1260"/>
      <c r="I21" s="1260"/>
      <c r="J21" s="1423"/>
      <c r="K21" s="1260"/>
      <c r="L21" s="1429"/>
      <c r="M21" s="556" t="str">
        <f>IF('別紙様式2-2（４・５月分）'!P19="","",'別紙様式2-2（４・５月分）'!P19)</f>
        <v/>
      </c>
      <c r="N21" s="1401"/>
      <c r="O21" s="1440"/>
      <c r="P21" s="1383"/>
      <c r="Q21" s="1442"/>
      <c r="R21" s="1387"/>
      <c r="S21" s="1389"/>
      <c r="T21" s="1391"/>
      <c r="U21" s="1393"/>
      <c r="V21" s="1395"/>
      <c r="W21" s="1427"/>
      <c r="X21" s="1371"/>
      <c r="Y21" s="1427"/>
      <c r="Z21" s="1371"/>
      <c r="AA21" s="1427"/>
      <c r="AB21" s="1371"/>
      <c r="AC21" s="1427"/>
      <c r="AD21" s="1371"/>
      <c r="AE21" s="1371"/>
      <c r="AF21" s="1371"/>
      <c r="AG21" s="1367"/>
      <c r="AH21" s="1373"/>
      <c r="AI21" s="1375"/>
      <c r="AJ21" s="1377"/>
      <c r="AK21" s="1347"/>
      <c r="AL21" s="1351"/>
      <c r="AM21" s="1321"/>
      <c r="AN21" s="1321"/>
      <c r="AO21" s="1369"/>
      <c r="AP21" s="1321"/>
      <c r="AQ21" s="1325"/>
      <c r="AR21" s="1321"/>
      <c r="AS21" s="491" t="str">
        <f t="shared" ref="AS21" si="10">IF(AU18="","",IF(OR(T18="",AND(M21="ベア加算なし",OR(T18="新加算Ⅰ",T18="新加算Ⅱ",T18="新加算Ⅲ",T18="新加算Ⅳ"),AM18=""),AND(OR(T18="新加算Ⅰ",T18="新加算Ⅱ",T18="新加算Ⅲ",T18="新加算Ⅳ",T18="新加算Ⅴ（１）",T18="新加算Ⅴ（２）",T18="新加算Ⅴ（３）",T18="新加算Ⅴ（４）",T18="新加算Ⅴ（５）",T18="新加算Ⅴ（６）",T18="新加算Ⅴ（８）",T18="新加算Ⅴ（11）"),AN18=""),AND(OR(T18="新加算Ⅴ（７）",T18="新加算Ⅴ（９）",T18="新加算Ⅴ（10）",T18="新加算Ⅴ（12）",T18="新加算Ⅴ（13）",T18="新加算Ⅴ（14）"),AO18=""),AND(OR(T18="新加算Ⅰ",T18="新加算Ⅱ",T18="新加算Ⅲ",T18="新加算Ⅴ（１）",T18="新加算Ⅴ（３）",T18="新加算Ⅴ（８）"),AP18=""),AND(OR(T18="新加算Ⅰ",T18="新加算Ⅱ",T18="新加算Ⅴ（１）",T18="新加算Ⅴ（２）",T18="新加算Ⅴ（３）",T18="新加算Ⅴ（４）",T18="新加算Ⅴ（５）",T18="新加算Ⅴ（６）",T18="新加算Ⅴ（７）",T18="新加算Ⅴ（９）",T18="新加算Ⅴ（10）",T18="新加算Ⅴ（12）"),AQ18=""),AND(OR(T18="新加算Ⅰ",T18="新加算Ⅴ（１）",T18="新加算Ⅴ（２）",T18="新加算Ⅴ（５）",T18="新加算Ⅴ（７）",T18="新加算Ⅴ（10）"),AR18="")),"！記入が必要な欄（ピンク色のセル）に空欄があります。空欄を埋めてください。",""))</f>
        <v/>
      </c>
      <c r="AT21" s="557"/>
      <c r="AU21" s="1310"/>
      <c r="AV21" s="555" t="str">
        <f>IF('別紙様式2-2（４・５月分）'!N19="","",'別紙様式2-2（４・５月分）'!N19)</f>
        <v/>
      </c>
      <c r="AW21" s="1312"/>
      <c r="AX21" s="87"/>
      <c r="AY21" s="87"/>
      <c r="AZ21" s="87"/>
      <c r="BA21" s="87"/>
      <c r="BB21" s="87"/>
      <c r="BC21" s="87"/>
      <c r="BD21" s="87"/>
      <c r="BE21" s="87"/>
      <c r="BF21" s="87"/>
      <c r="BG21" s="87"/>
      <c r="BH21" s="87"/>
      <c r="BI21" s="87"/>
      <c r="BJ21" s="87"/>
      <c r="BK21" s="453" t="str">
        <f>G18</f>
        <v/>
      </c>
    </row>
    <row r="22" spans="1:63" ht="30" customHeight="1">
      <c r="A22" s="1273">
        <v>3</v>
      </c>
      <c r="B22" s="1239" t="str">
        <f>IF(基本情報入力シート!C56="","",基本情報入力シート!C56)</f>
        <v/>
      </c>
      <c r="C22" s="1240"/>
      <c r="D22" s="1240"/>
      <c r="E22" s="1240"/>
      <c r="F22" s="1241"/>
      <c r="G22" s="1258" t="str">
        <f>IF(基本情報入力シート!M56="","",基本情報入力シート!M56)</f>
        <v/>
      </c>
      <c r="H22" s="1258" t="str">
        <f>IF(基本情報入力シート!R56="","",基本情報入力シート!R56)</f>
        <v/>
      </c>
      <c r="I22" s="1258" t="str">
        <f>IF(基本情報入力シート!W56="","",基本情報入力シート!W56)</f>
        <v/>
      </c>
      <c r="J22" s="1421" t="str">
        <f>IF(基本情報入力シート!X56="","",基本情報入力シート!X56)</f>
        <v/>
      </c>
      <c r="K22" s="1258" t="str">
        <f>IF(基本情報入力シート!Y56="","",基本情報入力シート!Y56)</f>
        <v/>
      </c>
      <c r="L22" s="1434" t="str">
        <f>IF(基本情報入力シート!AB56="","",基本情報入力シート!AB56)</f>
        <v/>
      </c>
      <c r="M22" s="553" t="str">
        <f>IF('別紙様式2-2（４・５月分）'!P20="","",'別紙様式2-2（４・５月分）'!P20)</f>
        <v/>
      </c>
      <c r="N22" s="1398" t="str">
        <f>IF(SUM('別紙様式2-2（４・５月分）'!Q20:Q22)=0,"",SUM('別紙様式2-2（４・５月分）'!Q20:Q22))</f>
        <v/>
      </c>
      <c r="O22" s="1402" t="str">
        <f>IFERROR(VLOOKUP('別紙様式2-2（４・５月分）'!AQ20,【参考】数式用!$AR$5:$AS$22,2,FALSE),"")</f>
        <v/>
      </c>
      <c r="P22" s="1403"/>
      <c r="Q22" s="1404"/>
      <c r="R22" s="1408" t="str">
        <f>IFERROR(VLOOKUP(K22,【参考】数式用!$A$5:$AB$37,MATCH(O22,【参考】数式用!$B$4:$AB$4,0)+1,0),"")</f>
        <v/>
      </c>
      <c r="S22" s="1410" t="s">
        <v>2021</v>
      </c>
      <c r="T22" s="1430"/>
      <c r="U22" s="1414" t="str">
        <f>IFERROR(VLOOKUP(K22,【参考】数式用!$A$5:$AB$37,MATCH(T22,【参考】数式用!$B$4:$AB$4,0)+1,0),"")</f>
        <v/>
      </c>
      <c r="V22" s="1416" t="s">
        <v>15</v>
      </c>
      <c r="W22" s="1354">
        <v>6</v>
      </c>
      <c r="X22" s="1356" t="s">
        <v>10</v>
      </c>
      <c r="Y22" s="1354">
        <v>6</v>
      </c>
      <c r="Z22" s="1356" t="s">
        <v>38</v>
      </c>
      <c r="AA22" s="1354">
        <v>7</v>
      </c>
      <c r="AB22" s="1356" t="s">
        <v>10</v>
      </c>
      <c r="AC22" s="1354">
        <v>3</v>
      </c>
      <c r="AD22" s="1356" t="s">
        <v>13</v>
      </c>
      <c r="AE22" s="1356" t="s">
        <v>20</v>
      </c>
      <c r="AF22" s="1356">
        <f>IF(W22&gt;=1,(AA22*12+AC22)-(W22*12+Y22)+1,"")</f>
        <v>10</v>
      </c>
      <c r="AG22" s="1358" t="s">
        <v>33</v>
      </c>
      <c r="AH22" s="1360" t="str">
        <f t="shared" ref="AH22" si="11">IFERROR(ROUNDDOWN(ROUND(L22*U22,0),0)*AF22,"")</f>
        <v/>
      </c>
      <c r="AI22" s="1362" t="str">
        <f t="shared" ref="AI22" si="12">IFERROR(ROUNDDOWN(ROUND((L22*(U22-AW22)),0),0)*AF22,"")</f>
        <v/>
      </c>
      <c r="AJ22" s="1364">
        <f>IFERROR(IF(OR(M22="",M23="",M25=""),0,ROUNDDOWN(ROUNDDOWN(ROUND(L22*VLOOKUP(K22,【参考】数式用!$A$5:$AB$37,MATCH("新加算Ⅳ",【参考】数式用!$B$4:$AB$4,0)+1,0),0),0)*AF22*0.5,0)),"")</f>
        <v>0</v>
      </c>
      <c r="AK22" s="1348"/>
      <c r="AL22" s="1352">
        <f>IFERROR(IF(OR(M25="ベア加算",M25=""),0, IF(OR(T22="新加算Ⅰ",T22="新加算Ⅱ",T22="新加算Ⅲ",T22="新加算Ⅳ"),ROUNDDOWN(ROUND(L22*VLOOKUP(K22,【参考】数式用!$A$5:$I$37,MATCH("ベア加算",【参考】数式用!$B$4:$I$4,0)+1,0),0),0)*AF22,0)),"")</f>
        <v>0</v>
      </c>
      <c r="AM22" s="1338"/>
      <c r="AN22" s="1344"/>
      <c r="AO22" s="1340"/>
      <c r="AP22" s="1340"/>
      <c r="AQ22" s="1342"/>
      <c r="AR22" s="1322"/>
      <c r="AS22" s="466" t="str">
        <f t="shared" ref="AS22" si="13">IF(AU22="","",IF(U22&lt;N22,"！加算の要件上は問題ありませんが、令和６年４・５月と比較して令和６年６月に加算率が下がる計画になっています。",""))</f>
        <v/>
      </c>
      <c r="AT22" s="557"/>
      <c r="AU22" s="1310" t="str">
        <f>IF(K22&lt;&gt;"","V列に色付け","")</f>
        <v/>
      </c>
      <c r="AV22" s="555" t="str">
        <f>IF('別紙様式2-2（４・５月分）'!N20="","",'別紙様式2-2（４・５月分）'!N20)</f>
        <v/>
      </c>
      <c r="AW22" s="1312" t="str">
        <f>IF(SUM('別紙様式2-2（４・５月分）'!O20:O22)=0,"",SUM('別紙様式2-2（４・５月分）'!O20:O22))</f>
        <v/>
      </c>
      <c r="AX22" s="1313" t="str">
        <f>IFERROR(VLOOKUP(K22,【参考】数式用!$AH$2:$AI$34,2,FALSE),"")</f>
        <v/>
      </c>
      <c r="AY22" s="1229" t="s">
        <v>1959</v>
      </c>
      <c r="AZ22" s="1229" t="s">
        <v>1960</v>
      </c>
      <c r="BA22" s="1229" t="s">
        <v>1961</v>
      </c>
      <c r="BB22" s="1229" t="s">
        <v>1962</v>
      </c>
      <c r="BC22" s="1229" t="str">
        <f>IF(AND(O22&lt;&gt;"新加算Ⅰ",O22&lt;&gt;"新加算Ⅱ",O22&lt;&gt;"新加算Ⅲ",O22&lt;&gt;"新加算Ⅳ"),O22,IF(P24&lt;&gt;"",P24,""))</f>
        <v/>
      </c>
      <c r="BD22" s="1229"/>
      <c r="BE22" s="1229" t="str">
        <f t="shared" ref="BE22" si="14">IF(AL22&lt;&gt;0,IF(AM22="○","入力済","未入力"),"")</f>
        <v/>
      </c>
      <c r="BF22" s="1229" t="str">
        <f>IF(OR(T22="新加算Ⅰ",T22="新加算Ⅱ",T22="新加算Ⅲ",T22="新加算Ⅳ",T22="新加算Ⅴ（１）",T22="新加算Ⅴ（２）",T22="新加算Ⅴ（３）",T22="新加算ⅠⅤ（４）",T22="新加算Ⅴ（５）",T22="新加算Ⅴ（６）",T22="新加算Ⅴ（８）",T22="新加算Ⅴ（11）"),IF(OR(AN22="○",AN22="令和６年度中に満たす"),"入力済","未入力"),"")</f>
        <v/>
      </c>
      <c r="BG22" s="1229" t="str">
        <f>IF(OR(T22="新加算Ⅴ（７）",T22="新加算Ⅴ（９）",T22="新加算Ⅴ（10）",T22="新加算Ⅴ（12）",T22="新加算Ⅴ（13）",T22="新加算Ⅴ（14）"),IF(OR(AO22="○",AO22="令和６年度中に満たす"),"入力済","未入力"),"")</f>
        <v/>
      </c>
      <c r="BH22" s="1330" t="str">
        <f t="shared" ref="BH22" si="15">IF(OR(T22="新加算Ⅰ",T22="新加算Ⅱ",T22="新加算Ⅲ",T22="新加算Ⅴ（１）",T22="新加算Ⅴ（３）",T22="新加算Ⅴ（８）"),IF(OR(AP22="○",AP22="令和６年度中に満たす"),"入力済","未入力"),"")</f>
        <v/>
      </c>
      <c r="BI22" s="1332" t="str">
        <f t="shared" ref="BI22" si="16">IF(OR(T22="新加算Ⅰ",T22="新加算Ⅱ",T22="新加算Ⅴ（１）",T22="新加算Ⅴ（２）",T22="新加算Ⅴ（３）",T22="新加算Ⅴ（４）",T22="新加算Ⅴ（５）",T22="新加算Ⅴ（６）",T22="新加算Ⅴ（７）",T22="新加算Ⅴ（９）",T22="新加算Ⅴ（10）",T22="新加算Ⅴ（12）"),1,"")</f>
        <v/>
      </c>
      <c r="BJ22" s="1310" t="str">
        <f>IF(OR(T22="新加算Ⅰ",T22="新加算Ⅴ（１）",T22="新加算Ⅴ（２）",T22="新加算Ⅴ（５）",T22="新加算Ⅴ（７）",T22="新加算Ⅴ（10）"),IF(AR22="","未入力","入力済"),"")</f>
        <v/>
      </c>
      <c r="BK22" s="453" t="str">
        <f>G22</f>
        <v/>
      </c>
    </row>
    <row r="23" spans="1:63" ht="15" customHeight="1">
      <c r="A23" s="1274"/>
      <c r="B23" s="1242"/>
      <c r="C23" s="1243"/>
      <c r="D23" s="1243"/>
      <c r="E23" s="1243"/>
      <c r="F23" s="1244"/>
      <c r="G23" s="1259"/>
      <c r="H23" s="1259"/>
      <c r="I23" s="1259"/>
      <c r="J23" s="1422"/>
      <c r="K23" s="1259"/>
      <c r="L23" s="1428"/>
      <c r="M23" s="1378" t="str">
        <f>IF('別紙様式2-2（４・５月分）'!P21="","",'別紙様式2-2（４・５月分）'!P21)</f>
        <v/>
      </c>
      <c r="N23" s="1399"/>
      <c r="O23" s="1405"/>
      <c r="P23" s="1406"/>
      <c r="Q23" s="1407"/>
      <c r="R23" s="1409"/>
      <c r="S23" s="1411"/>
      <c r="T23" s="1431"/>
      <c r="U23" s="1415"/>
      <c r="V23" s="1417"/>
      <c r="W23" s="1355"/>
      <c r="X23" s="1357"/>
      <c r="Y23" s="1355"/>
      <c r="Z23" s="1357"/>
      <c r="AA23" s="1355"/>
      <c r="AB23" s="1357"/>
      <c r="AC23" s="1355"/>
      <c r="AD23" s="1357"/>
      <c r="AE23" s="1357"/>
      <c r="AF23" s="1357"/>
      <c r="AG23" s="1359"/>
      <c r="AH23" s="1361"/>
      <c r="AI23" s="1363"/>
      <c r="AJ23" s="1365"/>
      <c r="AK23" s="1349"/>
      <c r="AL23" s="1353"/>
      <c r="AM23" s="1339"/>
      <c r="AN23" s="1345"/>
      <c r="AO23" s="1341"/>
      <c r="AP23" s="1341"/>
      <c r="AQ23" s="1343"/>
      <c r="AR23" s="1323"/>
      <c r="AS23" s="1309" t="str">
        <f t="shared" ref="AS23" si="17">IF(AU22="","",IF(AF22&gt;10,"！令和６年度の新加算の「算定対象月」が10か月を超えています。標準的な「算定対象月」は令和６年６月から令和７年３月です。",IF(OR(AA22&lt;&gt;7,AC22&lt;&gt;3),"！算定期間の終わりが令和７年３月になっていません。区分変更を行う場合は、別紙様式2-4に記入してください。","")))</f>
        <v/>
      </c>
      <c r="AT23" s="557"/>
      <c r="AU23" s="1310"/>
      <c r="AV23" s="1319" t="str">
        <f>IF('別紙様式2-2（４・５月分）'!N21="","",'別紙様式2-2（４・５月分）'!N21)</f>
        <v/>
      </c>
      <c r="AW23" s="1312"/>
      <c r="AX23" s="1313"/>
      <c r="AY23" s="1229"/>
      <c r="AZ23" s="1229"/>
      <c r="BA23" s="1229"/>
      <c r="BB23" s="1229"/>
      <c r="BC23" s="1229"/>
      <c r="BD23" s="1229"/>
      <c r="BE23" s="1229"/>
      <c r="BF23" s="1229"/>
      <c r="BG23" s="1229"/>
      <c r="BH23" s="1331"/>
      <c r="BI23" s="1333"/>
      <c r="BJ23" s="1310"/>
      <c r="BK23" s="453" t="str">
        <f>G22</f>
        <v/>
      </c>
    </row>
    <row r="24" spans="1:63" ht="15" customHeight="1">
      <c r="A24" s="1302"/>
      <c r="B24" s="1242"/>
      <c r="C24" s="1243"/>
      <c r="D24" s="1243"/>
      <c r="E24" s="1243"/>
      <c r="F24" s="1244"/>
      <c r="G24" s="1259"/>
      <c r="H24" s="1259"/>
      <c r="I24" s="1259"/>
      <c r="J24" s="1422"/>
      <c r="K24" s="1259"/>
      <c r="L24" s="1428"/>
      <c r="M24" s="1379"/>
      <c r="N24" s="1400"/>
      <c r="O24" s="1380" t="s">
        <v>2025</v>
      </c>
      <c r="P24" s="1382" t="str">
        <f>IFERROR(VLOOKUP('別紙様式2-2（４・５月分）'!AQ20,【参考】数式用!$AR$5:$AT$22,3,FALSE),"")</f>
        <v/>
      </c>
      <c r="Q24" s="1384" t="s">
        <v>2036</v>
      </c>
      <c r="R24" s="1386" t="str">
        <f>IFERROR(VLOOKUP(K22,【参考】数式用!$A$5:$AB$37,MATCH(P24,【参考】数式用!$B$4:$AB$4,0)+1,0),"")</f>
        <v/>
      </c>
      <c r="S24" s="1388" t="s">
        <v>161</v>
      </c>
      <c r="T24" s="1390"/>
      <c r="U24" s="1392" t="str">
        <f>IFERROR(VLOOKUP(K22,【参考】数式用!$A$5:$AB$37,MATCH(T24,【参考】数式用!$B$4:$AB$4,0)+1,0),"")</f>
        <v/>
      </c>
      <c r="V24" s="1394" t="s">
        <v>15</v>
      </c>
      <c r="W24" s="1426">
        <v>7</v>
      </c>
      <c r="X24" s="1370" t="s">
        <v>10</v>
      </c>
      <c r="Y24" s="1426">
        <v>4</v>
      </c>
      <c r="Z24" s="1370" t="s">
        <v>38</v>
      </c>
      <c r="AA24" s="1426">
        <v>8</v>
      </c>
      <c r="AB24" s="1370" t="s">
        <v>10</v>
      </c>
      <c r="AC24" s="1426">
        <v>3</v>
      </c>
      <c r="AD24" s="1370" t="s">
        <v>13</v>
      </c>
      <c r="AE24" s="1370" t="s">
        <v>20</v>
      </c>
      <c r="AF24" s="1370">
        <f>IF(W24&gt;=1,(AA24*12+AC24)-(W24*12+Y24)+1,"")</f>
        <v>12</v>
      </c>
      <c r="AG24" s="1366" t="s">
        <v>33</v>
      </c>
      <c r="AH24" s="1372" t="str">
        <f t="shared" ref="AH24" si="18">IFERROR(ROUNDDOWN(ROUND(L22*U24,0),0)*AF24,"")</f>
        <v/>
      </c>
      <c r="AI24" s="1374" t="str">
        <f t="shared" ref="AI24" si="19">IFERROR(ROUNDDOWN(ROUND((L22*(U24-AW22)),0),0)*AF24,"")</f>
        <v/>
      </c>
      <c r="AJ24" s="1376">
        <f>IFERROR(IF(OR(M22="",M23="",M25=""),0,ROUNDDOWN(ROUNDDOWN(ROUND(L22*VLOOKUP(K22,【参考】数式用!$A$5:$AB$37,MATCH("新加算Ⅳ",【参考】数式用!$B$4:$AB$4,0)+1,0),0),0)*AF24*0.5,0)),"")</f>
        <v>0</v>
      </c>
      <c r="AK24" s="1346" t="str">
        <f>IF(T24&lt;&gt;"","新規に適用","")</f>
        <v/>
      </c>
      <c r="AL24" s="1350">
        <f>IFERROR(IF(OR(M25="ベア加算",M25=""),0, IF(OR(T22="新加算Ⅰ",T22="新加算Ⅱ",T22="新加算Ⅲ",T22="新加算Ⅳ"),0,ROUNDDOWN(ROUND(L22*VLOOKUP(K22,【参考】数式用!$A$5:$I$37,MATCH("ベア加算",【参考】数式用!$B$4:$I$4,0)+1,0),0),0)*AF24)),"")</f>
        <v>0</v>
      </c>
      <c r="AM24" s="1320" t="str">
        <f>IF(AND(T24&lt;&gt;"",AM22=""),"新規に適用",IF(AND(T24&lt;&gt;"",AM22&lt;&gt;""),"継続で適用",""))</f>
        <v/>
      </c>
      <c r="AN24" s="1320" t="str">
        <f>IF(AND(T24&lt;&gt;"",AN22=""),"新規に適用",IF(AND(T24&lt;&gt;"",AN22&lt;&gt;""),"継続で適用",""))</f>
        <v/>
      </c>
      <c r="AO24" s="1368"/>
      <c r="AP24" s="1320" t="str">
        <f>IF(AND(T24&lt;&gt;"",AP22=""),"新規に適用",IF(AND(T24&lt;&gt;"",AP22&lt;&gt;""),"継続で適用",""))</f>
        <v/>
      </c>
      <c r="AQ24" s="1324" t="str">
        <f t="shared" ref="AQ24" si="20">IF(AND(T24&lt;&gt;"",AN22=""),"新規に適用",IF(AND(T24&lt;&gt;"",OR(T22="新加算Ⅰ",T22="新加算Ⅱ",T22="新加算Ⅴ（１）",T22="新加算Ⅴ（２）",T22="新加算Ⅴ（３）",T22="新加算Ⅴ（４）",T22="新加算Ⅴ（５）",T22="新加算Ⅴ（６）",T22="新加算Ⅴ（７）",T22="新加算Ⅴ（９）",T22="新加算Ⅴ（10）",T22="新加算Ⅴ（12）")),"継続で適用",""))</f>
        <v/>
      </c>
      <c r="AR24" s="1320" t="str">
        <f>IF(AND(T24&lt;&gt;"",AR22=""),"新規に適用",IF(AND(T24&lt;&gt;"",AR22&lt;&gt;""),"継続で適用",""))</f>
        <v/>
      </c>
      <c r="AS24" s="1309"/>
      <c r="AT24" s="557"/>
      <c r="AU24" s="1310" t="str">
        <f>IF(K22&lt;&gt;"","V列に色付け","")</f>
        <v/>
      </c>
      <c r="AV24" s="1319"/>
      <c r="AW24" s="1312"/>
      <c r="AX24" s="87"/>
      <c r="AY24" s="87"/>
      <c r="AZ24" s="87"/>
      <c r="BA24" s="87"/>
      <c r="BB24" s="87"/>
      <c r="BC24" s="87"/>
      <c r="BD24" s="87"/>
      <c r="BE24" s="87"/>
      <c r="BF24" s="87"/>
      <c r="BG24" s="87"/>
      <c r="BH24" s="87"/>
      <c r="BI24" s="87"/>
      <c r="BJ24" s="87"/>
      <c r="BK24" s="453" t="str">
        <f>G22</f>
        <v/>
      </c>
    </row>
    <row r="25" spans="1:63" ht="30" customHeight="1" thickBot="1">
      <c r="A25" s="1275"/>
      <c r="B25" s="1418"/>
      <c r="C25" s="1419"/>
      <c r="D25" s="1419"/>
      <c r="E25" s="1419"/>
      <c r="F25" s="1420"/>
      <c r="G25" s="1260"/>
      <c r="H25" s="1260"/>
      <c r="I25" s="1260"/>
      <c r="J25" s="1423"/>
      <c r="K25" s="1260"/>
      <c r="L25" s="1429"/>
      <c r="M25" s="556" t="str">
        <f>IF('別紙様式2-2（４・５月分）'!P22="","",'別紙様式2-2（４・５月分）'!P22)</f>
        <v/>
      </c>
      <c r="N25" s="1401"/>
      <c r="O25" s="1381"/>
      <c r="P25" s="1383"/>
      <c r="Q25" s="1385"/>
      <c r="R25" s="1387"/>
      <c r="S25" s="1389"/>
      <c r="T25" s="1391"/>
      <c r="U25" s="1393"/>
      <c r="V25" s="1395"/>
      <c r="W25" s="1427"/>
      <c r="X25" s="1371"/>
      <c r="Y25" s="1427"/>
      <c r="Z25" s="1371"/>
      <c r="AA25" s="1427"/>
      <c r="AB25" s="1371"/>
      <c r="AC25" s="1427"/>
      <c r="AD25" s="1371"/>
      <c r="AE25" s="1371"/>
      <c r="AF25" s="1371"/>
      <c r="AG25" s="1367"/>
      <c r="AH25" s="1373"/>
      <c r="AI25" s="1375"/>
      <c r="AJ25" s="1377"/>
      <c r="AK25" s="1347"/>
      <c r="AL25" s="1351"/>
      <c r="AM25" s="1321"/>
      <c r="AN25" s="1321"/>
      <c r="AO25" s="1369"/>
      <c r="AP25" s="1321"/>
      <c r="AQ25" s="1325"/>
      <c r="AR25" s="1321"/>
      <c r="AS25" s="491" t="str">
        <f t="shared" ref="AS25" si="21">IF(AU22="","",IF(OR(T22="",AND(M25="ベア加算なし",OR(T22="新加算Ⅰ",T22="新加算Ⅱ",T22="新加算Ⅲ",T22="新加算Ⅳ"),AM22=""),AND(OR(T22="新加算Ⅰ",T22="新加算Ⅱ",T22="新加算Ⅲ",T22="新加算Ⅳ",T22="新加算Ⅴ（１）",T22="新加算Ⅴ（２）",T22="新加算Ⅴ（３）",T22="新加算Ⅴ（４）",T22="新加算Ⅴ（５）",T22="新加算Ⅴ（６）",T22="新加算Ⅴ（８）",T22="新加算Ⅴ（11）"),AN22=""),AND(OR(T22="新加算Ⅴ（７）",T22="新加算Ⅴ（９）",T22="新加算Ⅴ（10）",T22="新加算Ⅴ（12）",T22="新加算Ⅴ（13）",T22="新加算Ⅴ（14）"),AO22=""),AND(OR(T22="新加算Ⅰ",T22="新加算Ⅱ",T22="新加算Ⅲ",T22="新加算Ⅴ（１）",T22="新加算Ⅴ（３）",T22="新加算Ⅴ（８）"),AP22=""),AND(OR(T22="新加算Ⅰ",T22="新加算Ⅱ",T22="新加算Ⅴ（１）",T22="新加算Ⅴ（２）",T22="新加算Ⅴ（３）",T22="新加算Ⅴ（４）",T22="新加算Ⅴ（５）",T22="新加算Ⅴ（６）",T22="新加算Ⅴ（７）",T22="新加算Ⅴ（９）",T22="新加算Ⅴ（10）",T22="新加算Ⅴ（12）"),AQ22=""),AND(OR(T22="新加算Ⅰ",T22="新加算Ⅴ（１）",T22="新加算Ⅴ（２）",T22="新加算Ⅴ（５）",T22="新加算Ⅴ（７）",T22="新加算Ⅴ（10）"),AR22="")),"！記入が必要な欄（ピンク色のセル）に空欄があります。空欄を埋めてください。",""))</f>
        <v/>
      </c>
      <c r="AT25" s="557"/>
      <c r="AU25" s="1310"/>
      <c r="AV25" s="555" t="str">
        <f>IF('別紙様式2-2（４・５月分）'!N22="","",'別紙様式2-2（４・５月分）'!N22)</f>
        <v/>
      </c>
      <c r="AW25" s="1312"/>
      <c r="AX25" s="87"/>
      <c r="AY25" s="87"/>
      <c r="AZ25" s="87"/>
      <c r="BA25" s="87"/>
      <c r="BB25" s="87"/>
      <c r="BC25" s="87"/>
      <c r="BD25" s="87"/>
      <c r="BE25" s="87"/>
      <c r="BF25" s="87"/>
      <c r="BG25" s="87"/>
      <c r="BH25" s="87"/>
      <c r="BI25" s="87"/>
      <c r="BJ25" s="87"/>
      <c r="BK25" s="453" t="str">
        <f>G22</f>
        <v/>
      </c>
    </row>
    <row r="26" spans="1:63" ht="30" customHeight="1">
      <c r="A26" s="1300">
        <v>4</v>
      </c>
      <c r="B26" s="1242" t="str">
        <f>IF(基本情報入力シート!C57="","",基本情報入力シート!C57)</f>
        <v/>
      </c>
      <c r="C26" s="1243"/>
      <c r="D26" s="1243"/>
      <c r="E26" s="1243"/>
      <c r="F26" s="1244"/>
      <c r="G26" s="1259" t="str">
        <f>IF(基本情報入力シート!M57="","",基本情報入力シート!M57)</f>
        <v/>
      </c>
      <c r="H26" s="1259" t="str">
        <f>IF(基本情報入力シート!R57="","",基本情報入力シート!R57)</f>
        <v/>
      </c>
      <c r="I26" s="1259" t="str">
        <f>IF(基本情報入力シート!W57="","",基本情報入力シート!W57)</f>
        <v/>
      </c>
      <c r="J26" s="1422" t="str">
        <f>IF(基本情報入力シート!X57="","",基本情報入力シート!X57)</f>
        <v/>
      </c>
      <c r="K26" s="1259" t="str">
        <f>IF(基本情報入力シート!Y57="","",基本情報入力シート!Y57)</f>
        <v/>
      </c>
      <c r="L26" s="1428" t="str">
        <f>IF(基本情報入力シート!AB57="","",基本情報入力シート!AB57)</f>
        <v/>
      </c>
      <c r="M26" s="553" t="str">
        <f>IF('別紙様式2-2（４・５月分）'!P23="","",'別紙様式2-2（４・５月分）'!P23)</f>
        <v/>
      </c>
      <c r="N26" s="1398" t="str">
        <f>IF(SUM('別紙様式2-2（４・５月分）'!Q23:Q25)=0,"",SUM('別紙様式2-2（４・５月分）'!Q23:Q25))</f>
        <v/>
      </c>
      <c r="O26" s="1402" t="str">
        <f>IFERROR(VLOOKUP('別紙様式2-2（４・５月分）'!AQ23,【参考】数式用!$AR$5:$AS$22,2,FALSE),"")</f>
        <v/>
      </c>
      <c r="P26" s="1403"/>
      <c r="Q26" s="1404"/>
      <c r="R26" s="1408" t="str">
        <f>IFERROR(VLOOKUP(K26,【参考】数式用!$A$5:$AB$37,MATCH(O26,【参考】数式用!$B$4:$AB$4,0)+1,0),"")</f>
        <v/>
      </c>
      <c r="S26" s="1410" t="s">
        <v>2021</v>
      </c>
      <c r="T26" s="1430"/>
      <c r="U26" s="1414" t="str">
        <f>IFERROR(VLOOKUP(K26,【参考】数式用!$A$5:$AB$37,MATCH(T26,【参考】数式用!$B$4:$AB$4,0)+1,0),"")</f>
        <v/>
      </c>
      <c r="V26" s="1416" t="s">
        <v>15</v>
      </c>
      <c r="W26" s="1354">
        <v>6</v>
      </c>
      <c r="X26" s="1356" t="s">
        <v>10</v>
      </c>
      <c r="Y26" s="1354">
        <v>6</v>
      </c>
      <c r="Z26" s="1356" t="s">
        <v>38</v>
      </c>
      <c r="AA26" s="1354">
        <v>7</v>
      </c>
      <c r="AB26" s="1356" t="s">
        <v>10</v>
      </c>
      <c r="AC26" s="1354">
        <v>3</v>
      </c>
      <c r="AD26" s="1356" t="s">
        <v>13</v>
      </c>
      <c r="AE26" s="1356" t="s">
        <v>20</v>
      </c>
      <c r="AF26" s="1356">
        <f>IF(W26&gt;=1,(AA26*12+AC26)-(W26*12+Y26)+1,"")</f>
        <v>10</v>
      </c>
      <c r="AG26" s="1358" t="s">
        <v>33</v>
      </c>
      <c r="AH26" s="1360" t="str">
        <f t="shared" ref="AH26" si="22">IFERROR(ROUNDDOWN(ROUND(L26*U26,0),0)*AF26,"")</f>
        <v/>
      </c>
      <c r="AI26" s="1362" t="str">
        <f t="shared" ref="AI26" si="23">IFERROR(ROUNDDOWN(ROUND((L26*(U26-AW26)),0),0)*AF26,"")</f>
        <v/>
      </c>
      <c r="AJ26" s="1364">
        <f>IFERROR(IF(OR(M26="",M27="",M29=""),0,ROUNDDOWN(ROUNDDOWN(ROUND(L26*VLOOKUP(K26,【参考】数式用!$A$5:$AB$37,MATCH("新加算Ⅳ",【参考】数式用!$B$4:$AB$4,0)+1,0),0),0)*AF26*0.5,0)),"")</f>
        <v>0</v>
      </c>
      <c r="AK26" s="1348"/>
      <c r="AL26" s="1352">
        <f>IFERROR(IF(OR(M29="ベア加算",M29=""),0, IF(OR(T26="新加算Ⅰ",T26="新加算Ⅱ",T26="新加算Ⅲ",T26="新加算Ⅳ"),ROUNDDOWN(ROUND(L26*VLOOKUP(K26,【参考】数式用!$A$5:$I$37,MATCH("ベア加算",【参考】数式用!$B$4:$I$4,0)+1,0),0),0)*AF26,0)),"")</f>
        <v>0</v>
      </c>
      <c r="AM26" s="1338"/>
      <c r="AN26" s="1344"/>
      <c r="AO26" s="1340"/>
      <c r="AP26" s="1340"/>
      <c r="AQ26" s="1342"/>
      <c r="AR26" s="1322"/>
      <c r="AS26" s="466" t="str">
        <f t="shared" ref="AS26" si="24">IF(AU26="","",IF(U26&lt;N26,"！加算の要件上は問題ありませんが、令和６年４・５月と比較して令和６年６月に加算率が下がる計画になっています。",""))</f>
        <v/>
      </c>
      <c r="AT26" s="557"/>
      <c r="AU26" s="1310" t="str">
        <f>IF(K26&lt;&gt;"","V列に色付け","")</f>
        <v/>
      </c>
      <c r="AV26" s="555" t="str">
        <f>IF('別紙様式2-2（４・５月分）'!N23="","",'別紙様式2-2（４・５月分）'!N23)</f>
        <v/>
      </c>
      <c r="AW26" s="1312" t="str">
        <f>IF(SUM('別紙様式2-2（４・５月分）'!O23:O25)=0,"",SUM('別紙様式2-2（４・５月分）'!O23:O25))</f>
        <v/>
      </c>
      <c r="AX26" s="1313" t="str">
        <f>IFERROR(VLOOKUP(K26,【参考】数式用!$AH$2:$AI$34,2,FALSE),"")</f>
        <v/>
      </c>
      <c r="AY26" s="1229" t="s">
        <v>1959</v>
      </c>
      <c r="AZ26" s="1229" t="s">
        <v>1960</v>
      </c>
      <c r="BA26" s="1229" t="s">
        <v>1961</v>
      </c>
      <c r="BB26" s="1229" t="s">
        <v>1962</v>
      </c>
      <c r="BC26" s="1229" t="str">
        <f>IF(AND(O26&lt;&gt;"新加算Ⅰ",O26&lt;&gt;"新加算Ⅱ",O26&lt;&gt;"新加算Ⅲ",O26&lt;&gt;"新加算Ⅳ"),O26,IF(P28&lt;&gt;"",P28,""))</f>
        <v/>
      </c>
      <c r="BD26" s="1229"/>
      <c r="BE26" s="1229" t="str">
        <f t="shared" ref="BE26" si="25">IF(AL26&lt;&gt;0,IF(AM26="○","入力済","未入力"),"")</f>
        <v/>
      </c>
      <c r="BF26" s="1229" t="str">
        <f>IF(OR(T26="新加算Ⅰ",T26="新加算Ⅱ",T26="新加算Ⅲ",T26="新加算Ⅳ",T26="新加算Ⅴ（１）",T26="新加算Ⅴ（２）",T26="新加算Ⅴ（３）",T26="新加算ⅠⅤ（４）",T26="新加算Ⅴ（５）",T26="新加算Ⅴ（６）",T26="新加算Ⅴ（８）",T26="新加算Ⅴ（11）"),IF(OR(AN26="○",AN26="令和６年度中に満たす"),"入力済","未入力"),"")</f>
        <v/>
      </c>
      <c r="BG26" s="1229" t="str">
        <f>IF(OR(T26="新加算Ⅴ（７）",T26="新加算Ⅴ（９）",T26="新加算Ⅴ（10）",T26="新加算Ⅴ（12）",T26="新加算Ⅴ（13）",T26="新加算Ⅴ（14）"),IF(OR(AO26="○",AO26="令和６年度中に満たす"),"入力済","未入力"),"")</f>
        <v/>
      </c>
      <c r="BH26" s="1330" t="str">
        <f t="shared" ref="BH26" si="26">IF(OR(T26="新加算Ⅰ",T26="新加算Ⅱ",T26="新加算Ⅲ",T26="新加算Ⅴ（１）",T26="新加算Ⅴ（３）",T26="新加算Ⅴ（８）"),IF(OR(AP26="○",AP26="令和６年度中に満たす"),"入力済","未入力"),"")</f>
        <v/>
      </c>
      <c r="BI26" s="1332" t="str">
        <f t="shared" ref="BI26" si="27">IF(OR(T26="新加算Ⅰ",T26="新加算Ⅱ",T26="新加算Ⅴ（１）",T26="新加算Ⅴ（２）",T26="新加算Ⅴ（３）",T26="新加算Ⅴ（４）",T26="新加算Ⅴ（５）",T26="新加算Ⅴ（６）",T26="新加算Ⅴ（７）",T26="新加算Ⅴ（９）",T26="新加算Ⅴ（10）",T26="新加算Ⅴ（12）"),1,"")</f>
        <v/>
      </c>
      <c r="BJ26" s="1310" t="str">
        <f>IF(OR(T26="新加算Ⅰ",T26="新加算Ⅴ（１）",T26="新加算Ⅴ（２）",T26="新加算Ⅴ（５）",T26="新加算Ⅴ（７）",T26="新加算Ⅴ（10）"),IF(AR26="","未入力","入力済"),"")</f>
        <v/>
      </c>
      <c r="BK26" s="453" t="str">
        <f>G26</f>
        <v/>
      </c>
    </row>
    <row r="27" spans="1:63" ht="15" customHeight="1">
      <c r="A27" s="1274"/>
      <c r="B27" s="1242"/>
      <c r="C27" s="1243"/>
      <c r="D27" s="1243"/>
      <c r="E27" s="1243"/>
      <c r="F27" s="1244"/>
      <c r="G27" s="1259"/>
      <c r="H27" s="1259"/>
      <c r="I27" s="1259"/>
      <c r="J27" s="1422"/>
      <c r="K27" s="1259"/>
      <c r="L27" s="1428"/>
      <c r="M27" s="1378" t="str">
        <f>IF('別紙様式2-2（４・５月分）'!P24="","",'別紙様式2-2（４・５月分）'!P24)</f>
        <v/>
      </c>
      <c r="N27" s="1399"/>
      <c r="O27" s="1405"/>
      <c r="P27" s="1406"/>
      <c r="Q27" s="1407"/>
      <c r="R27" s="1409"/>
      <c r="S27" s="1411"/>
      <c r="T27" s="1431"/>
      <c r="U27" s="1415"/>
      <c r="V27" s="1417"/>
      <c r="W27" s="1355"/>
      <c r="X27" s="1357"/>
      <c r="Y27" s="1355"/>
      <c r="Z27" s="1357"/>
      <c r="AA27" s="1355"/>
      <c r="AB27" s="1357"/>
      <c r="AC27" s="1355"/>
      <c r="AD27" s="1357"/>
      <c r="AE27" s="1357"/>
      <c r="AF27" s="1357"/>
      <c r="AG27" s="1359"/>
      <c r="AH27" s="1361"/>
      <c r="AI27" s="1363"/>
      <c r="AJ27" s="1365"/>
      <c r="AK27" s="1349"/>
      <c r="AL27" s="1353"/>
      <c r="AM27" s="1339"/>
      <c r="AN27" s="1345"/>
      <c r="AO27" s="1341"/>
      <c r="AP27" s="1341"/>
      <c r="AQ27" s="1343"/>
      <c r="AR27" s="1323"/>
      <c r="AS27" s="1309" t="str">
        <f t="shared" ref="AS27" si="28">IF(AU26="","",IF(AF26&gt;10,"！令和６年度の新加算の「算定対象月」が10か月を超えています。標準的な「算定対象月」は令和６年６月から令和７年３月です。",IF(OR(AA26&lt;&gt;7,AC26&lt;&gt;3),"！算定期間の終わりが令和７年３月になっていません。区分変更を行う場合は、別紙様式2-4に記入してください。","")))</f>
        <v/>
      </c>
      <c r="AT27" s="557"/>
      <c r="AU27" s="1310"/>
      <c r="AV27" s="1319" t="str">
        <f>IF('別紙様式2-2（４・５月分）'!N24="","",'別紙様式2-2（４・５月分）'!N24)</f>
        <v/>
      </c>
      <c r="AW27" s="1312"/>
      <c r="AX27" s="1313"/>
      <c r="AY27" s="1229"/>
      <c r="AZ27" s="1229"/>
      <c r="BA27" s="1229"/>
      <c r="BB27" s="1229"/>
      <c r="BC27" s="1229"/>
      <c r="BD27" s="1229"/>
      <c r="BE27" s="1229"/>
      <c r="BF27" s="1229"/>
      <c r="BG27" s="1229"/>
      <c r="BH27" s="1331"/>
      <c r="BI27" s="1333"/>
      <c r="BJ27" s="1310"/>
      <c r="BK27" s="453" t="str">
        <f>G26</f>
        <v/>
      </c>
    </row>
    <row r="28" spans="1:63" ht="15" customHeight="1">
      <c r="A28" s="1302"/>
      <c r="B28" s="1242"/>
      <c r="C28" s="1243"/>
      <c r="D28" s="1243"/>
      <c r="E28" s="1243"/>
      <c r="F28" s="1244"/>
      <c r="G28" s="1259"/>
      <c r="H28" s="1259"/>
      <c r="I28" s="1259"/>
      <c r="J28" s="1422"/>
      <c r="K28" s="1259"/>
      <c r="L28" s="1428"/>
      <c r="M28" s="1379"/>
      <c r="N28" s="1400"/>
      <c r="O28" s="1380" t="s">
        <v>2025</v>
      </c>
      <c r="P28" s="1432" t="str">
        <f>IFERROR(VLOOKUP('別紙様式2-2（４・５月分）'!AQ23,【参考】数式用!$AR$5:$AT$22,3,FALSE),"")</f>
        <v/>
      </c>
      <c r="Q28" s="1384" t="s">
        <v>2036</v>
      </c>
      <c r="R28" s="1386" t="str">
        <f>IFERROR(VLOOKUP(K26,【参考】数式用!$A$5:$AB$37,MATCH(P28,【参考】数式用!$B$4:$AB$4,0)+1,0),"")</f>
        <v/>
      </c>
      <c r="S28" s="1388" t="s">
        <v>161</v>
      </c>
      <c r="T28" s="1390"/>
      <c r="U28" s="1392" t="str">
        <f>IFERROR(VLOOKUP(K26,【参考】数式用!$A$5:$AB$37,MATCH(T28,【参考】数式用!$B$4:$AB$4,0)+1,0),"")</f>
        <v/>
      </c>
      <c r="V28" s="1394" t="s">
        <v>15</v>
      </c>
      <c r="W28" s="1426">
        <v>7</v>
      </c>
      <c r="X28" s="1370" t="s">
        <v>10</v>
      </c>
      <c r="Y28" s="1426">
        <v>4</v>
      </c>
      <c r="Z28" s="1370" t="s">
        <v>38</v>
      </c>
      <c r="AA28" s="1426">
        <v>8</v>
      </c>
      <c r="AB28" s="1370" t="s">
        <v>10</v>
      </c>
      <c r="AC28" s="1426">
        <v>3</v>
      </c>
      <c r="AD28" s="1370" t="s">
        <v>13</v>
      </c>
      <c r="AE28" s="1370" t="s">
        <v>20</v>
      </c>
      <c r="AF28" s="1370">
        <f>IF(W28&gt;=1,(AA28*12+AC28)-(W28*12+Y28)+1,"")</f>
        <v>12</v>
      </c>
      <c r="AG28" s="1366" t="s">
        <v>33</v>
      </c>
      <c r="AH28" s="1372" t="str">
        <f t="shared" ref="AH28" si="29">IFERROR(ROUNDDOWN(ROUND(L26*U28,0),0)*AF28,"")</f>
        <v/>
      </c>
      <c r="AI28" s="1374" t="str">
        <f t="shared" ref="AI28" si="30">IFERROR(ROUNDDOWN(ROUND((L26*(U28-AW26)),0),0)*AF28,"")</f>
        <v/>
      </c>
      <c r="AJ28" s="1376">
        <f>IFERROR(IF(OR(M26="",M27="",M29=""),0,ROUNDDOWN(ROUNDDOWN(ROUND(L26*VLOOKUP(K26,【参考】数式用!$A$5:$AB$37,MATCH("新加算Ⅳ",【参考】数式用!$B$4:$AB$4,0)+1,0),0),0)*AF28*0.5,0)),"")</f>
        <v>0</v>
      </c>
      <c r="AK28" s="1346" t="str">
        <f>IF(T28&lt;&gt;"","新規に適用","")</f>
        <v/>
      </c>
      <c r="AL28" s="1350">
        <f>IFERROR(IF(OR(M29="ベア加算",M29=""),0, IF(OR(T26="新加算Ⅰ",T26="新加算Ⅱ",T26="新加算Ⅲ",T26="新加算Ⅳ"),0,ROUNDDOWN(ROUND(L26*VLOOKUP(K26,【参考】数式用!$A$5:$I$37,MATCH("ベア加算",【参考】数式用!$B$4:$I$4,0)+1,0),0),0)*AF28)),"")</f>
        <v>0</v>
      </c>
      <c r="AM28" s="1320" t="str">
        <f>IF(AND(T28&lt;&gt;"",AM26=""),"新規に適用",IF(AND(T28&lt;&gt;"",AM26&lt;&gt;""),"継続で適用",""))</f>
        <v/>
      </c>
      <c r="AN28" s="1320" t="str">
        <f>IF(AND(T28&lt;&gt;"",AN26=""),"新規に適用",IF(AND(T28&lt;&gt;"",AN26&lt;&gt;""),"継続で適用",""))</f>
        <v/>
      </c>
      <c r="AO28" s="1368"/>
      <c r="AP28" s="1320" t="str">
        <f>IF(AND(T28&lt;&gt;"",AP26=""),"新規に適用",IF(AND(T28&lt;&gt;"",AP26&lt;&gt;""),"継続で適用",""))</f>
        <v/>
      </c>
      <c r="AQ28" s="1324" t="str">
        <f t="shared" ref="AQ28" si="31">IF(AND(T28&lt;&gt;"",AN26=""),"新規に適用",IF(AND(T28&lt;&gt;"",OR(T26="新加算Ⅰ",T26="新加算Ⅱ",T26="新加算Ⅴ（１）",T26="新加算Ⅴ（２）",T26="新加算Ⅴ（３）",T26="新加算Ⅴ（４）",T26="新加算Ⅴ（５）",T26="新加算Ⅴ（６）",T26="新加算Ⅴ（７）",T26="新加算Ⅴ（９）",T26="新加算Ⅴ（10）",T26="新加算Ⅴ（12）")),"継続で適用",""))</f>
        <v/>
      </c>
      <c r="AR28" s="1320" t="str">
        <f>IF(AND(T28&lt;&gt;"",AR26=""),"新規に適用",IF(AND(T28&lt;&gt;"",AR26&lt;&gt;""),"継続で適用",""))</f>
        <v/>
      </c>
      <c r="AS28" s="1309"/>
      <c r="AT28" s="557"/>
      <c r="AU28" s="1310" t="str">
        <f>IF(K26&lt;&gt;"","V列に色付け","")</f>
        <v/>
      </c>
      <c r="AV28" s="1319"/>
      <c r="AW28" s="1312"/>
      <c r="AX28" s="87"/>
      <c r="AY28" s="87"/>
      <c r="AZ28" s="87"/>
      <c r="BA28" s="87"/>
      <c r="BB28" s="87"/>
      <c r="BC28" s="87"/>
      <c r="BD28" s="87"/>
      <c r="BE28" s="87"/>
      <c r="BF28" s="87"/>
      <c r="BG28" s="87"/>
      <c r="BH28" s="87"/>
      <c r="BI28" s="87"/>
      <c r="BJ28" s="87"/>
      <c r="BK28" s="453" t="str">
        <f>G26</f>
        <v/>
      </c>
    </row>
    <row r="29" spans="1:63" ht="30" customHeight="1" thickBot="1">
      <c r="A29" s="1275"/>
      <c r="B29" s="1418"/>
      <c r="C29" s="1419"/>
      <c r="D29" s="1419"/>
      <c r="E29" s="1419"/>
      <c r="F29" s="1420"/>
      <c r="G29" s="1260"/>
      <c r="H29" s="1260"/>
      <c r="I29" s="1260"/>
      <c r="J29" s="1423"/>
      <c r="K29" s="1260"/>
      <c r="L29" s="1429"/>
      <c r="M29" s="556" t="str">
        <f>IF('別紙様式2-2（４・５月分）'!P25="","",'別紙様式2-2（４・５月分）'!P25)</f>
        <v/>
      </c>
      <c r="N29" s="1401"/>
      <c r="O29" s="1381"/>
      <c r="P29" s="1433"/>
      <c r="Q29" s="1385"/>
      <c r="R29" s="1387"/>
      <c r="S29" s="1389"/>
      <c r="T29" s="1391"/>
      <c r="U29" s="1393"/>
      <c r="V29" s="1395"/>
      <c r="W29" s="1427"/>
      <c r="X29" s="1371"/>
      <c r="Y29" s="1427"/>
      <c r="Z29" s="1371"/>
      <c r="AA29" s="1427"/>
      <c r="AB29" s="1371"/>
      <c r="AC29" s="1427"/>
      <c r="AD29" s="1371"/>
      <c r="AE29" s="1371"/>
      <c r="AF29" s="1371"/>
      <c r="AG29" s="1367"/>
      <c r="AH29" s="1373"/>
      <c r="AI29" s="1375"/>
      <c r="AJ29" s="1377"/>
      <c r="AK29" s="1347"/>
      <c r="AL29" s="1351"/>
      <c r="AM29" s="1321"/>
      <c r="AN29" s="1321"/>
      <c r="AO29" s="1369"/>
      <c r="AP29" s="1321"/>
      <c r="AQ29" s="1325"/>
      <c r="AR29" s="1321"/>
      <c r="AS29" s="491" t="str">
        <f t="shared" ref="AS29" si="32">IF(AU26="","",IF(OR(T26="",AND(M29="ベア加算なし",OR(T26="新加算Ⅰ",T26="新加算Ⅱ",T26="新加算Ⅲ",T26="新加算Ⅳ"),AM26=""),AND(OR(T26="新加算Ⅰ",T26="新加算Ⅱ",T26="新加算Ⅲ",T26="新加算Ⅳ",T26="新加算Ⅴ（１）",T26="新加算Ⅴ（２）",T26="新加算Ⅴ（３）",T26="新加算Ⅴ（４）",T26="新加算Ⅴ（５）",T26="新加算Ⅴ（６）",T26="新加算Ⅴ（８）",T26="新加算Ⅴ（11）"),AN26=""),AND(OR(T26="新加算Ⅴ（７）",T26="新加算Ⅴ（９）",T26="新加算Ⅴ（10）",T26="新加算Ⅴ（12）",T26="新加算Ⅴ（13）",T26="新加算Ⅴ（14）"),AO26=""),AND(OR(T26="新加算Ⅰ",T26="新加算Ⅱ",T26="新加算Ⅲ",T26="新加算Ⅴ（１）",T26="新加算Ⅴ（３）",T26="新加算Ⅴ（８）"),AP26=""),AND(OR(T26="新加算Ⅰ",T26="新加算Ⅱ",T26="新加算Ⅴ（１）",T26="新加算Ⅴ（２）",T26="新加算Ⅴ（３）",T26="新加算Ⅴ（４）",T26="新加算Ⅴ（５）",T26="新加算Ⅴ（６）",T26="新加算Ⅴ（７）",T26="新加算Ⅴ（９）",T26="新加算Ⅴ（10）",T26="新加算Ⅴ（12）"),AQ26=""),AND(OR(T26="新加算Ⅰ",T26="新加算Ⅴ（１）",T26="新加算Ⅴ（２）",T26="新加算Ⅴ（５）",T26="新加算Ⅴ（７）",T26="新加算Ⅴ（10）"),AR26="")),"！記入が必要な欄（ピンク色のセル）に空欄があります。空欄を埋めてください。",""))</f>
        <v/>
      </c>
      <c r="AT29" s="557"/>
      <c r="AU29" s="1310"/>
      <c r="AV29" s="555" t="str">
        <f>IF('別紙様式2-2（４・５月分）'!N25="","",'別紙様式2-2（４・５月分）'!N25)</f>
        <v/>
      </c>
      <c r="AW29" s="1312"/>
      <c r="AX29" s="87"/>
      <c r="AY29" s="87"/>
      <c r="AZ29" s="87"/>
      <c r="BA29" s="87"/>
      <c r="BB29" s="87"/>
      <c r="BC29" s="87"/>
      <c r="BD29" s="87"/>
      <c r="BE29" s="87"/>
      <c r="BF29" s="87"/>
      <c r="BG29" s="87"/>
      <c r="BH29" s="87"/>
      <c r="BI29" s="87"/>
      <c r="BJ29" s="87"/>
      <c r="BK29" s="453" t="str">
        <f>G26</f>
        <v/>
      </c>
    </row>
    <row r="30" spans="1:63" ht="30" customHeight="1">
      <c r="A30" s="1273">
        <v>5</v>
      </c>
      <c r="B30" s="1239" t="str">
        <f>IF(基本情報入力シート!C58="","",基本情報入力シート!C58)</f>
        <v/>
      </c>
      <c r="C30" s="1240"/>
      <c r="D30" s="1240"/>
      <c r="E30" s="1240"/>
      <c r="F30" s="1241"/>
      <c r="G30" s="1258" t="str">
        <f>IF(基本情報入力シート!M58="","",基本情報入力シート!M58)</f>
        <v/>
      </c>
      <c r="H30" s="1258" t="str">
        <f>IF(基本情報入力シート!R58="","",基本情報入力シート!R58)</f>
        <v/>
      </c>
      <c r="I30" s="1258" t="str">
        <f>IF(基本情報入力シート!W58="","",基本情報入力シート!W58)</f>
        <v/>
      </c>
      <c r="J30" s="1421" t="str">
        <f>IF(基本情報入力シート!X58="","",基本情報入力シート!X58)</f>
        <v/>
      </c>
      <c r="K30" s="1258" t="str">
        <f>IF(基本情報入力シート!Y58="","",基本情報入力シート!Y58)</f>
        <v/>
      </c>
      <c r="L30" s="1434" t="str">
        <f>IF(基本情報入力シート!AB58="","",基本情報入力シート!AB58)</f>
        <v/>
      </c>
      <c r="M30" s="553" t="str">
        <f>IF('別紙様式2-2（４・５月分）'!P26="","",'別紙様式2-2（４・５月分）'!P26)</f>
        <v/>
      </c>
      <c r="N30" s="1398" t="str">
        <f>IF(SUM('別紙様式2-2（４・５月分）'!Q26:Q28)=0,"",SUM('別紙様式2-2（４・５月分）'!Q26:Q28))</f>
        <v/>
      </c>
      <c r="O30" s="1402" t="str">
        <f>IFERROR(VLOOKUP('別紙様式2-2（４・５月分）'!AQ26,【参考】数式用!$AR$5:$AS$22,2,FALSE),"")</f>
        <v/>
      </c>
      <c r="P30" s="1403"/>
      <c r="Q30" s="1404"/>
      <c r="R30" s="1408" t="str">
        <f>IFERROR(VLOOKUP(K30,【参考】数式用!$A$5:$AB$37,MATCH(O30,【参考】数式用!$B$4:$AB$4,0)+1,0),"")</f>
        <v/>
      </c>
      <c r="S30" s="1410" t="s">
        <v>2021</v>
      </c>
      <c r="T30" s="1430"/>
      <c r="U30" s="1414" t="str">
        <f>IFERROR(VLOOKUP(K30,【参考】数式用!$A$5:$AB$37,MATCH(T30,【参考】数式用!$B$4:$AB$4,0)+1,0),"")</f>
        <v/>
      </c>
      <c r="V30" s="1416" t="s">
        <v>15</v>
      </c>
      <c r="W30" s="1354">
        <v>6</v>
      </c>
      <c r="X30" s="1356" t="s">
        <v>10</v>
      </c>
      <c r="Y30" s="1354">
        <v>6</v>
      </c>
      <c r="Z30" s="1356" t="s">
        <v>38</v>
      </c>
      <c r="AA30" s="1354">
        <v>7</v>
      </c>
      <c r="AB30" s="1356" t="s">
        <v>10</v>
      </c>
      <c r="AC30" s="1354">
        <v>3</v>
      </c>
      <c r="AD30" s="1356" t="s">
        <v>13</v>
      </c>
      <c r="AE30" s="1356" t="s">
        <v>20</v>
      </c>
      <c r="AF30" s="1356">
        <f>IF(W30&gt;=1,(AA30*12+AC30)-(W30*12+Y30)+1,"")</f>
        <v>10</v>
      </c>
      <c r="AG30" s="1358" t="s">
        <v>33</v>
      </c>
      <c r="AH30" s="1360" t="str">
        <f t="shared" ref="AH30" si="33">IFERROR(ROUNDDOWN(ROUND(L30*U30,0),0)*AF30,"")</f>
        <v/>
      </c>
      <c r="AI30" s="1362" t="str">
        <f t="shared" ref="AI30" si="34">IFERROR(ROUNDDOWN(ROUND((L30*(U30-AW30)),0),0)*AF30,"")</f>
        <v/>
      </c>
      <c r="AJ30" s="1364">
        <f>IFERROR(IF(OR(M30="",M31="",M33=""),0,ROUNDDOWN(ROUNDDOWN(ROUND(L30*VLOOKUP(K30,【参考】数式用!$A$5:$AB$37,MATCH("新加算Ⅳ",【参考】数式用!$B$4:$AB$4,0)+1,0),0),0)*AF30*0.5,0)),"")</f>
        <v>0</v>
      </c>
      <c r="AK30" s="1348"/>
      <c r="AL30" s="1352">
        <f>IFERROR(IF(OR(M33="ベア加算",M33=""),0, IF(OR(T30="新加算Ⅰ",T30="新加算Ⅱ",T30="新加算Ⅲ",T30="新加算Ⅳ"),ROUNDDOWN(ROUND(L30*VLOOKUP(K30,【参考】数式用!$A$5:$I$37,MATCH("ベア加算",【参考】数式用!$B$4:$I$4,0)+1,0),0),0)*AF30,0)),"")</f>
        <v>0</v>
      </c>
      <c r="AM30" s="1338"/>
      <c r="AN30" s="1344"/>
      <c r="AO30" s="1340"/>
      <c r="AP30" s="1340"/>
      <c r="AQ30" s="1342"/>
      <c r="AR30" s="1322"/>
      <c r="AS30" s="466" t="str">
        <f t="shared" ref="AS30" si="35">IF(AU30="","",IF(U30&lt;N30,"！加算の要件上は問題ありませんが、令和６年４・５月と比較して令和６年６月に加算率が下がる計画になっています。",""))</f>
        <v/>
      </c>
      <c r="AT30" s="557"/>
      <c r="AU30" s="1310" t="str">
        <f>IF(K30&lt;&gt;"","V列に色付け","")</f>
        <v/>
      </c>
      <c r="AV30" s="558" t="str">
        <f>IF('別紙様式2-2（４・５月分）'!N26="","",'別紙様式2-2（４・５月分）'!N26)</f>
        <v/>
      </c>
      <c r="AW30" s="1314" t="str">
        <f>IF(SUM('別紙様式2-2（４・５月分）'!O26:O28)=0,"",SUM('別紙様式2-2（４・５月分）'!O26:O28))</f>
        <v/>
      </c>
      <c r="AX30" s="1313" t="str">
        <f>IFERROR(VLOOKUP(K30,【参考】数式用!$AH$2:$AI$34,2,FALSE),"")</f>
        <v/>
      </c>
      <c r="AY30" s="1229" t="s">
        <v>1959</v>
      </c>
      <c r="AZ30" s="1229" t="s">
        <v>1960</v>
      </c>
      <c r="BA30" s="1229" t="s">
        <v>1961</v>
      </c>
      <c r="BB30" s="1229" t="s">
        <v>1962</v>
      </c>
      <c r="BC30" s="1229" t="str">
        <f>IF(AND(O30&lt;&gt;"新加算Ⅰ",O30&lt;&gt;"新加算Ⅱ",O30&lt;&gt;"新加算Ⅲ",O30&lt;&gt;"新加算Ⅳ"),O30,IF(P32&lt;&gt;"",P32,""))</f>
        <v/>
      </c>
      <c r="BD30" s="1229"/>
      <c r="BE30" s="1229" t="str">
        <f t="shared" ref="BE30" si="36">IF(AL30&lt;&gt;0,IF(AM30="○","入力済","未入力"),"")</f>
        <v/>
      </c>
      <c r="BF30" s="1229" t="str">
        <f>IF(OR(T30="新加算Ⅰ",T30="新加算Ⅱ",T30="新加算Ⅲ",T30="新加算Ⅳ",T30="新加算Ⅴ（１）",T30="新加算Ⅴ（２）",T30="新加算Ⅴ（３）",T30="新加算ⅠⅤ（４）",T30="新加算Ⅴ（５）",T30="新加算Ⅴ（６）",T30="新加算Ⅴ（８）",T30="新加算Ⅴ（11）"),IF(OR(AN30="○",AN30="令和６年度中に満たす"),"入力済","未入力"),"")</f>
        <v/>
      </c>
      <c r="BG30" s="1229" t="str">
        <f>IF(OR(T30="新加算Ⅴ（７）",T30="新加算Ⅴ（９）",T30="新加算Ⅴ（10）",T30="新加算Ⅴ（12）",T30="新加算Ⅴ（13）",T30="新加算Ⅴ（14）"),IF(OR(AO30="○",AO30="令和６年度中に満たす"),"入力済","未入力"),"")</f>
        <v/>
      </c>
      <c r="BH30" s="1330" t="str">
        <f t="shared" ref="BH30" si="37">IF(OR(T30="新加算Ⅰ",T30="新加算Ⅱ",T30="新加算Ⅲ",T30="新加算Ⅴ（１）",T30="新加算Ⅴ（３）",T30="新加算Ⅴ（８）"),IF(OR(AP30="○",AP30="令和６年度中に満たす"),"入力済","未入力"),"")</f>
        <v/>
      </c>
      <c r="BI30" s="1332" t="str">
        <f t="shared" ref="BI30" si="38">IF(OR(T30="新加算Ⅰ",T30="新加算Ⅱ",T30="新加算Ⅴ（１）",T30="新加算Ⅴ（２）",T30="新加算Ⅴ（３）",T30="新加算Ⅴ（４）",T30="新加算Ⅴ（５）",T30="新加算Ⅴ（６）",T30="新加算Ⅴ（７）",T30="新加算Ⅴ（９）",T30="新加算Ⅴ（10）",T30="新加算Ⅴ（12）"),1,"")</f>
        <v/>
      </c>
      <c r="BJ30" s="1310" t="str">
        <f>IF(OR(T30="新加算Ⅰ",T30="新加算Ⅴ（１）",T30="新加算Ⅴ（２）",T30="新加算Ⅴ（５）",T30="新加算Ⅴ（７）",T30="新加算Ⅴ（10）"),IF(AR30="","未入力","入力済"),"")</f>
        <v/>
      </c>
      <c r="BK30" s="453" t="str">
        <f>G30</f>
        <v/>
      </c>
    </row>
    <row r="31" spans="1:63" ht="15" customHeight="1">
      <c r="A31" s="1274"/>
      <c r="B31" s="1242"/>
      <c r="C31" s="1243"/>
      <c r="D31" s="1243"/>
      <c r="E31" s="1243"/>
      <c r="F31" s="1244"/>
      <c r="G31" s="1259"/>
      <c r="H31" s="1259"/>
      <c r="I31" s="1259"/>
      <c r="J31" s="1422"/>
      <c r="K31" s="1259"/>
      <c r="L31" s="1428"/>
      <c r="M31" s="1378" t="str">
        <f>IF('別紙様式2-2（４・５月分）'!P27="","",'別紙様式2-2（４・５月分）'!P27)</f>
        <v/>
      </c>
      <c r="N31" s="1399"/>
      <c r="O31" s="1405"/>
      <c r="P31" s="1406"/>
      <c r="Q31" s="1407"/>
      <c r="R31" s="1409"/>
      <c r="S31" s="1411"/>
      <c r="T31" s="1431"/>
      <c r="U31" s="1415"/>
      <c r="V31" s="1417"/>
      <c r="W31" s="1355"/>
      <c r="X31" s="1357"/>
      <c r="Y31" s="1355"/>
      <c r="Z31" s="1357"/>
      <c r="AA31" s="1355"/>
      <c r="AB31" s="1357"/>
      <c r="AC31" s="1355"/>
      <c r="AD31" s="1357"/>
      <c r="AE31" s="1357"/>
      <c r="AF31" s="1357"/>
      <c r="AG31" s="1359"/>
      <c r="AH31" s="1361"/>
      <c r="AI31" s="1363"/>
      <c r="AJ31" s="1365"/>
      <c r="AK31" s="1349"/>
      <c r="AL31" s="1353"/>
      <c r="AM31" s="1339"/>
      <c r="AN31" s="1345"/>
      <c r="AO31" s="1341"/>
      <c r="AP31" s="1341"/>
      <c r="AQ31" s="1343"/>
      <c r="AR31" s="1323"/>
      <c r="AS31" s="1309" t="str">
        <f t="shared" ref="AS31" si="39">IF(AU30="","",IF(AF30&gt;10,"！令和６年度の新加算の「算定対象月」が10か月を超えています。標準的な「算定対象月」は令和６年６月から令和７年３月です。",IF(OR(AA30&lt;&gt;7,AC30&lt;&gt;3),"！算定期間の終わりが令和７年３月になっていません。区分変更を行う場合は、別紙様式2-4に記入してください。","")))</f>
        <v/>
      </c>
      <c r="AT31" s="557"/>
      <c r="AU31" s="1310"/>
      <c r="AV31" s="1311" t="str">
        <f>IF('別紙様式2-2（４・５月分）'!N27="","",'別紙様式2-2（４・５月分）'!N27)</f>
        <v/>
      </c>
      <c r="AW31" s="1314"/>
      <c r="AX31" s="1313"/>
      <c r="AY31" s="1229"/>
      <c r="AZ31" s="1229"/>
      <c r="BA31" s="1229"/>
      <c r="BB31" s="1229"/>
      <c r="BC31" s="1229"/>
      <c r="BD31" s="1229"/>
      <c r="BE31" s="1229"/>
      <c r="BF31" s="1229"/>
      <c r="BG31" s="1229"/>
      <c r="BH31" s="1331"/>
      <c r="BI31" s="1333"/>
      <c r="BJ31" s="1310"/>
      <c r="BK31" s="453" t="str">
        <f>G30</f>
        <v/>
      </c>
    </row>
    <row r="32" spans="1:63" ht="15" customHeight="1">
      <c r="A32" s="1302"/>
      <c r="B32" s="1242"/>
      <c r="C32" s="1243"/>
      <c r="D32" s="1243"/>
      <c r="E32" s="1243"/>
      <c r="F32" s="1244"/>
      <c r="G32" s="1259"/>
      <c r="H32" s="1259"/>
      <c r="I32" s="1259"/>
      <c r="J32" s="1422"/>
      <c r="K32" s="1259"/>
      <c r="L32" s="1428"/>
      <c r="M32" s="1379"/>
      <c r="N32" s="1400"/>
      <c r="O32" s="1380" t="s">
        <v>2025</v>
      </c>
      <c r="P32" s="1382" t="str">
        <f>IFERROR(VLOOKUP('別紙様式2-2（４・５月分）'!AQ26,【参考】数式用!$AR$5:$AT$22,3,FALSE),"")</f>
        <v/>
      </c>
      <c r="Q32" s="1384" t="s">
        <v>2036</v>
      </c>
      <c r="R32" s="1386" t="str">
        <f>IFERROR(VLOOKUP(K30,【参考】数式用!$A$5:$AB$37,MATCH(P32,【参考】数式用!$B$4:$AB$4,0)+1,0),"")</f>
        <v/>
      </c>
      <c r="S32" s="1388" t="s">
        <v>161</v>
      </c>
      <c r="T32" s="1390"/>
      <c r="U32" s="1392" t="str">
        <f>IFERROR(VLOOKUP(K30,【参考】数式用!$A$5:$AB$37,MATCH(T32,【参考】数式用!$B$4:$AB$4,0)+1,0),"")</f>
        <v/>
      </c>
      <c r="V32" s="1394" t="s">
        <v>15</v>
      </c>
      <c r="W32" s="1426">
        <v>7</v>
      </c>
      <c r="X32" s="1370" t="s">
        <v>10</v>
      </c>
      <c r="Y32" s="1426">
        <v>4</v>
      </c>
      <c r="Z32" s="1370" t="s">
        <v>38</v>
      </c>
      <c r="AA32" s="1426">
        <v>8</v>
      </c>
      <c r="AB32" s="1370" t="s">
        <v>10</v>
      </c>
      <c r="AC32" s="1426">
        <v>3</v>
      </c>
      <c r="AD32" s="1370" t="s">
        <v>13</v>
      </c>
      <c r="AE32" s="1370" t="s">
        <v>20</v>
      </c>
      <c r="AF32" s="1370">
        <f>IF(W32&gt;=1,(AA32*12+AC32)-(W32*12+Y32)+1,"")</f>
        <v>12</v>
      </c>
      <c r="AG32" s="1366" t="s">
        <v>33</v>
      </c>
      <c r="AH32" s="1372" t="str">
        <f t="shared" ref="AH32" si="40">IFERROR(ROUNDDOWN(ROUND(L30*U32,0),0)*AF32,"")</f>
        <v/>
      </c>
      <c r="AI32" s="1374" t="str">
        <f t="shared" ref="AI32" si="41">IFERROR(ROUNDDOWN(ROUND((L30*(U32-AW30)),0),0)*AF32,"")</f>
        <v/>
      </c>
      <c r="AJ32" s="1376">
        <f>IFERROR(IF(OR(M30="",M31="",M33=""),0,ROUNDDOWN(ROUNDDOWN(ROUND(L30*VLOOKUP(K30,【参考】数式用!$A$5:$AB$37,MATCH("新加算Ⅳ",【参考】数式用!$B$4:$AB$4,0)+1,0),0),0)*AF32*0.5,0)),"")</f>
        <v>0</v>
      </c>
      <c r="AK32" s="1346" t="str">
        <f>IF(T32&lt;&gt;"","新規に適用","")</f>
        <v/>
      </c>
      <c r="AL32" s="1350">
        <f>IFERROR(IF(OR(M33="ベア加算",M33=""),0, IF(OR(T30="新加算Ⅰ",T30="新加算Ⅱ",T30="新加算Ⅲ",T30="新加算Ⅳ"),0,ROUNDDOWN(ROUND(L30*VLOOKUP(K30,【参考】数式用!$A$5:$I$37,MATCH("ベア加算",【参考】数式用!$B$4:$I$4,0)+1,0),0),0)*AF32)),"")</f>
        <v>0</v>
      </c>
      <c r="AM32" s="1320" t="str">
        <f>IF(AND(T32&lt;&gt;"",AM30=""),"新規に適用",IF(AND(T32&lt;&gt;"",AM30&lt;&gt;""),"継続で適用",""))</f>
        <v/>
      </c>
      <c r="AN32" s="1320" t="str">
        <f>IF(AND(T32&lt;&gt;"",AN30=""),"新規に適用",IF(AND(T32&lt;&gt;"",AN30&lt;&gt;""),"継続で適用",""))</f>
        <v/>
      </c>
      <c r="AO32" s="1368"/>
      <c r="AP32" s="1320" t="str">
        <f>IF(AND(T32&lt;&gt;"",AP30=""),"新規に適用",IF(AND(T32&lt;&gt;"",AP30&lt;&gt;""),"継続で適用",""))</f>
        <v/>
      </c>
      <c r="AQ32" s="1324" t="str">
        <f t="shared" ref="AQ32" si="42">IF(AND(T32&lt;&gt;"",AN30=""),"新規に適用",IF(AND(T32&lt;&gt;"",OR(T30="新加算Ⅰ",T30="新加算Ⅱ",T30="新加算Ⅴ（１）",T30="新加算Ⅴ（２）",T30="新加算Ⅴ（３）",T30="新加算Ⅴ（４）",T30="新加算Ⅴ（５）",T30="新加算Ⅴ（６）",T30="新加算Ⅴ（７）",T30="新加算Ⅴ（９）",T30="新加算Ⅴ（10）",T30="新加算Ⅴ（12）")),"継続で適用",""))</f>
        <v/>
      </c>
      <c r="AR32" s="1320" t="str">
        <f>IF(AND(T32&lt;&gt;"",AR30=""),"新規に適用",IF(AND(T32&lt;&gt;"",AR30&lt;&gt;""),"継続で適用",""))</f>
        <v/>
      </c>
      <c r="AS32" s="1309"/>
      <c r="AT32" s="557"/>
      <c r="AU32" s="1310" t="str">
        <f>IF(K30&lt;&gt;"","V列に色付け","")</f>
        <v/>
      </c>
      <c r="AV32" s="1311"/>
      <c r="AW32" s="1314"/>
      <c r="AX32" s="87"/>
      <c r="AY32" s="87"/>
      <c r="AZ32" s="87"/>
      <c r="BA32" s="87"/>
      <c r="BB32" s="87"/>
      <c r="BC32" s="87"/>
      <c r="BD32" s="87"/>
      <c r="BE32" s="87"/>
      <c r="BF32" s="87"/>
      <c r="BG32" s="87"/>
      <c r="BH32" s="87"/>
      <c r="BI32" s="87"/>
      <c r="BJ32" s="87"/>
      <c r="BK32" s="453" t="str">
        <f>G30</f>
        <v/>
      </c>
    </row>
    <row r="33" spans="1:63" ht="30" customHeight="1" thickBot="1">
      <c r="A33" s="1275"/>
      <c r="B33" s="1418"/>
      <c r="C33" s="1419"/>
      <c r="D33" s="1419"/>
      <c r="E33" s="1419"/>
      <c r="F33" s="1420"/>
      <c r="G33" s="1260"/>
      <c r="H33" s="1260"/>
      <c r="I33" s="1260"/>
      <c r="J33" s="1423"/>
      <c r="K33" s="1260"/>
      <c r="L33" s="1429"/>
      <c r="M33" s="556" t="str">
        <f>IF('別紙様式2-2（４・５月分）'!P28="","",'別紙様式2-2（４・５月分）'!P28)</f>
        <v/>
      </c>
      <c r="N33" s="1401"/>
      <c r="O33" s="1381"/>
      <c r="P33" s="1383"/>
      <c r="Q33" s="1385"/>
      <c r="R33" s="1387"/>
      <c r="S33" s="1389"/>
      <c r="T33" s="1391"/>
      <c r="U33" s="1393"/>
      <c r="V33" s="1395"/>
      <c r="W33" s="1427"/>
      <c r="X33" s="1371"/>
      <c r="Y33" s="1427"/>
      <c r="Z33" s="1371"/>
      <c r="AA33" s="1427"/>
      <c r="AB33" s="1371"/>
      <c r="AC33" s="1427"/>
      <c r="AD33" s="1371"/>
      <c r="AE33" s="1371"/>
      <c r="AF33" s="1371"/>
      <c r="AG33" s="1367"/>
      <c r="AH33" s="1373"/>
      <c r="AI33" s="1375"/>
      <c r="AJ33" s="1377"/>
      <c r="AK33" s="1347"/>
      <c r="AL33" s="1351"/>
      <c r="AM33" s="1321"/>
      <c r="AN33" s="1321"/>
      <c r="AO33" s="1369"/>
      <c r="AP33" s="1321"/>
      <c r="AQ33" s="1325"/>
      <c r="AR33" s="1321"/>
      <c r="AS33" s="491" t="str">
        <f t="shared" ref="AS33" si="43">IF(AU30="","",IF(OR(T30="",AND(M33="ベア加算なし",OR(T30="新加算Ⅰ",T30="新加算Ⅱ",T30="新加算Ⅲ",T30="新加算Ⅳ"),AM30=""),AND(OR(T30="新加算Ⅰ",T30="新加算Ⅱ",T30="新加算Ⅲ",T30="新加算Ⅳ",T30="新加算Ⅴ（１）",T30="新加算Ⅴ（２）",T30="新加算Ⅴ（３）",T30="新加算Ⅴ（４）",T30="新加算Ⅴ（５）",T30="新加算Ⅴ（６）",T30="新加算Ⅴ（８）",T30="新加算Ⅴ（11）"),AN30=""),AND(OR(T30="新加算Ⅴ（７）",T30="新加算Ⅴ（９）",T30="新加算Ⅴ（10）",T30="新加算Ⅴ（12）",T30="新加算Ⅴ（13）",T30="新加算Ⅴ（14）"),AO30=""),AND(OR(T30="新加算Ⅰ",T30="新加算Ⅱ",T30="新加算Ⅲ",T30="新加算Ⅴ（１）",T30="新加算Ⅴ（３）",T30="新加算Ⅴ（８）"),AP30=""),AND(OR(T30="新加算Ⅰ",T30="新加算Ⅱ",T30="新加算Ⅴ（１）",T30="新加算Ⅴ（２）",T30="新加算Ⅴ（３）",T30="新加算Ⅴ（４）",T30="新加算Ⅴ（５）",T30="新加算Ⅴ（６）",T30="新加算Ⅴ（７）",T30="新加算Ⅴ（９）",T30="新加算Ⅴ（10）",T30="新加算Ⅴ（12）"),AQ30=""),AND(OR(T30="新加算Ⅰ",T30="新加算Ⅴ（１）",T30="新加算Ⅴ（２）",T30="新加算Ⅴ（５）",T30="新加算Ⅴ（７）",T30="新加算Ⅴ（10）"),AR30="")),"！記入が必要な欄（ピンク色のセル）に空欄があります。空欄を埋めてください。",""))</f>
        <v/>
      </c>
      <c r="AT33" s="557"/>
      <c r="AU33" s="1310"/>
      <c r="AV33" s="558" t="str">
        <f>IF('別紙様式2-2（４・５月分）'!N28="","",'別紙様式2-2（４・５月分）'!N28)</f>
        <v/>
      </c>
      <c r="AW33" s="1315"/>
      <c r="AX33" s="87"/>
      <c r="AY33" s="87"/>
      <c r="AZ33" s="87"/>
      <c r="BA33" s="87"/>
      <c r="BB33" s="87"/>
      <c r="BC33" s="87"/>
      <c r="BD33" s="87"/>
      <c r="BE33" s="87"/>
      <c r="BF33" s="87"/>
      <c r="BG33" s="87"/>
      <c r="BH33" s="87"/>
      <c r="BI33" s="87"/>
      <c r="BJ33" s="87"/>
      <c r="BK33" s="453" t="str">
        <f>G30</f>
        <v/>
      </c>
    </row>
    <row r="34" spans="1:63" ht="30" customHeight="1">
      <c r="A34" s="1300">
        <v>6</v>
      </c>
      <c r="B34" s="1242" t="str">
        <f>IF(基本情報入力シート!C59="","",基本情報入力シート!C59)</f>
        <v/>
      </c>
      <c r="C34" s="1243"/>
      <c r="D34" s="1243"/>
      <c r="E34" s="1243"/>
      <c r="F34" s="1244"/>
      <c r="G34" s="1259" t="str">
        <f>IF(基本情報入力シート!M59="","",基本情報入力シート!M59)</f>
        <v/>
      </c>
      <c r="H34" s="1259" t="str">
        <f>IF(基本情報入力シート!R59="","",基本情報入力シート!R59)</f>
        <v/>
      </c>
      <c r="I34" s="1259" t="str">
        <f>IF(基本情報入力シート!W59="","",基本情報入力シート!W59)</f>
        <v/>
      </c>
      <c r="J34" s="1422" t="str">
        <f>IF(基本情報入力シート!X59="","",基本情報入力シート!X59)</f>
        <v/>
      </c>
      <c r="K34" s="1259" t="str">
        <f>IF(基本情報入力シート!Y59="","",基本情報入力シート!Y59)</f>
        <v/>
      </c>
      <c r="L34" s="1283" t="str">
        <f>IF(基本情報入力シート!AB59="","",基本情報入力シート!AB59)</f>
        <v/>
      </c>
      <c r="M34" s="553" t="str">
        <f>IF('別紙様式2-2（４・５月分）'!P29="","",'別紙様式2-2（４・５月分）'!P29)</f>
        <v/>
      </c>
      <c r="N34" s="1398" t="str">
        <f>IF(SUM('別紙様式2-2（４・５月分）'!Q29:Q31)=0,"",SUM('別紙様式2-2（４・５月分）'!Q29:Q31))</f>
        <v/>
      </c>
      <c r="O34" s="1402" t="str">
        <f>IFERROR(VLOOKUP('別紙様式2-2（４・５月分）'!AQ29,【参考】数式用!$AR$5:$AS$22,2,FALSE),"")</f>
        <v/>
      </c>
      <c r="P34" s="1403"/>
      <c r="Q34" s="1404"/>
      <c r="R34" s="1408" t="str">
        <f>IFERROR(VLOOKUP(K34,【参考】数式用!$A$5:$AB$37,MATCH(O34,【参考】数式用!$B$4:$AB$4,0)+1,0),"")</f>
        <v/>
      </c>
      <c r="S34" s="1410" t="s">
        <v>2021</v>
      </c>
      <c r="T34" s="1412"/>
      <c r="U34" s="1414" t="str">
        <f>IFERROR(VLOOKUP(K34,【参考】数式用!$A$5:$AB$37,MATCH(T34,【参考】数式用!$B$4:$AB$4,0)+1,0),"")</f>
        <v/>
      </c>
      <c r="V34" s="1416" t="s">
        <v>15</v>
      </c>
      <c r="W34" s="1354">
        <v>6</v>
      </c>
      <c r="X34" s="1356" t="s">
        <v>10</v>
      </c>
      <c r="Y34" s="1354">
        <v>6</v>
      </c>
      <c r="Z34" s="1356" t="s">
        <v>38</v>
      </c>
      <c r="AA34" s="1354">
        <v>7</v>
      </c>
      <c r="AB34" s="1356" t="s">
        <v>10</v>
      </c>
      <c r="AC34" s="1354">
        <v>3</v>
      </c>
      <c r="AD34" s="1356" t="s">
        <v>2020</v>
      </c>
      <c r="AE34" s="1356" t="s">
        <v>20</v>
      </c>
      <c r="AF34" s="1356">
        <f>IF(W34&gt;=1,(AA34*12+AC34)-(W34*12+Y34)+1,"")</f>
        <v>10</v>
      </c>
      <c r="AG34" s="1358" t="s">
        <v>33</v>
      </c>
      <c r="AH34" s="1360" t="str">
        <f t="shared" ref="AH34" si="44">IFERROR(ROUNDDOWN(ROUND(L34*U34,0),0)*AF34,"")</f>
        <v/>
      </c>
      <c r="AI34" s="1362" t="str">
        <f t="shared" ref="AI34" si="45">IFERROR(ROUNDDOWN(ROUND((L34*(U34-AW34)),0),0)*AF34,"")</f>
        <v/>
      </c>
      <c r="AJ34" s="1364">
        <f>IFERROR(IF(OR(M34="",M35="",M37=""),0,ROUNDDOWN(ROUNDDOWN(ROUND(L34*VLOOKUP(K34,【参考】数式用!$A$5:$AB$37,MATCH("新加算Ⅳ",【参考】数式用!$B$4:$AB$4,0)+1,0),0),0)*AF34*0.5,0)),"")</f>
        <v>0</v>
      </c>
      <c r="AK34" s="1348"/>
      <c r="AL34" s="1352">
        <f>IFERROR(IF(OR(M37="ベア加算",M37=""),0, IF(OR(T34="新加算Ⅰ",T34="新加算Ⅱ",T34="新加算Ⅲ",T34="新加算Ⅳ"),ROUNDDOWN(ROUND(L34*VLOOKUP(K34,【参考】数式用!$A$5:$I$37,MATCH("ベア加算",【参考】数式用!$B$4:$I$4,0)+1,0),0),0)*AF34,0)),"")</f>
        <v>0</v>
      </c>
      <c r="AM34" s="1338"/>
      <c r="AN34" s="1344"/>
      <c r="AO34" s="1340"/>
      <c r="AP34" s="1340"/>
      <c r="AQ34" s="1342"/>
      <c r="AR34" s="1322"/>
      <c r="AS34" s="466" t="str">
        <f t="shared" ref="AS34" si="46">IF(AU34="","",IF(U34&lt;N34,"！加算の要件上は問題ありませんが、令和６年４・５月と比較して令和６年６月に加算率が下がる計画になっています。",""))</f>
        <v/>
      </c>
      <c r="AT34" s="557"/>
      <c r="AU34" s="1310" t="str">
        <f>IF(K34&lt;&gt;"","V列に色付け","")</f>
        <v/>
      </c>
      <c r="AV34" s="558" t="str">
        <f>IF('別紙様式2-2（４・５月分）'!N29="","",'別紙様式2-2（４・５月分）'!N29)</f>
        <v/>
      </c>
      <c r="AW34" s="1316" t="str">
        <f>IF(SUM('別紙様式2-2（４・５月分）'!O29:O31)=0,"",SUM('別紙様式2-2（４・５月分）'!O29:O31))</f>
        <v/>
      </c>
      <c r="AX34" s="1313" t="str">
        <f>IFERROR(VLOOKUP(K34,【参考】数式用!$AH$2:$AI$34,2,FALSE),"")</f>
        <v/>
      </c>
      <c r="AY34" s="1229" t="s">
        <v>1959</v>
      </c>
      <c r="AZ34" s="1229" t="s">
        <v>1960</v>
      </c>
      <c r="BA34" s="1229" t="s">
        <v>1961</v>
      </c>
      <c r="BB34" s="1229" t="s">
        <v>1962</v>
      </c>
      <c r="BC34" s="1229" t="str">
        <f>IF(AND(O34&lt;&gt;"新加算Ⅰ",O34&lt;&gt;"新加算Ⅱ",O34&lt;&gt;"新加算Ⅲ",O34&lt;&gt;"新加算Ⅳ"),O34,IF(P36&lt;&gt;"",P36,""))</f>
        <v/>
      </c>
      <c r="BD34" s="1229"/>
      <c r="BE34" s="1229" t="str">
        <f t="shared" ref="BE34" si="47">IF(AL34&lt;&gt;0,IF(AM34="○","入力済","未入力"),"")</f>
        <v/>
      </c>
      <c r="BF34" s="1229" t="str">
        <f>IF(OR(T34="新加算Ⅰ",T34="新加算Ⅱ",T34="新加算Ⅲ",T34="新加算Ⅳ",T34="新加算Ⅴ（１）",T34="新加算Ⅴ（２）",T34="新加算Ⅴ（３）",T34="新加算ⅠⅤ（４）",T34="新加算Ⅴ（５）",T34="新加算Ⅴ（６）",T34="新加算Ⅴ（８）",T34="新加算Ⅴ（11）"),IF(OR(AN34="○",AN34="令和６年度中に満たす"),"入力済","未入力"),"")</f>
        <v/>
      </c>
      <c r="BG34" s="1229" t="str">
        <f>IF(OR(T34="新加算Ⅴ（７）",T34="新加算Ⅴ（９）",T34="新加算Ⅴ（10）",T34="新加算Ⅴ（12）",T34="新加算Ⅴ（13）",T34="新加算Ⅴ（14）"),IF(OR(AO34="○",AO34="令和６年度中に満たす"),"入力済","未入力"),"")</f>
        <v/>
      </c>
      <c r="BH34" s="1330" t="str">
        <f t="shared" ref="BH34" si="48">IF(OR(T34="新加算Ⅰ",T34="新加算Ⅱ",T34="新加算Ⅲ",T34="新加算Ⅴ（１）",T34="新加算Ⅴ（３）",T34="新加算Ⅴ（８）"),IF(OR(AP34="○",AP34="令和６年度中に満たす"),"入力済","未入力"),"")</f>
        <v/>
      </c>
      <c r="BI34" s="1332" t="str">
        <f t="shared" ref="BI34" si="49">IF(OR(T34="新加算Ⅰ",T34="新加算Ⅱ",T34="新加算Ⅴ（１）",T34="新加算Ⅴ（２）",T34="新加算Ⅴ（３）",T34="新加算Ⅴ（４）",T34="新加算Ⅴ（５）",T34="新加算Ⅴ（６）",T34="新加算Ⅴ（７）",T34="新加算Ⅴ（９）",T34="新加算Ⅴ（10）",T34="新加算Ⅴ（12）"),1,"")</f>
        <v/>
      </c>
      <c r="BJ34" s="1310" t="str">
        <f>IF(OR(T34="新加算Ⅰ",T34="新加算Ⅴ（１）",T34="新加算Ⅴ（２）",T34="新加算Ⅴ（５）",T34="新加算Ⅴ（７）",T34="新加算Ⅴ（10）"),IF(AR34="","未入力","入力済"),"")</f>
        <v/>
      </c>
      <c r="BK34" s="453" t="str">
        <f>G34</f>
        <v/>
      </c>
    </row>
    <row r="35" spans="1:63" ht="15" customHeight="1">
      <c r="A35" s="1274"/>
      <c r="B35" s="1242"/>
      <c r="C35" s="1243"/>
      <c r="D35" s="1243"/>
      <c r="E35" s="1243"/>
      <c r="F35" s="1244"/>
      <c r="G35" s="1259"/>
      <c r="H35" s="1259"/>
      <c r="I35" s="1259"/>
      <c r="J35" s="1422"/>
      <c r="K35" s="1259"/>
      <c r="L35" s="1283"/>
      <c r="M35" s="1378" t="str">
        <f>IF('別紙様式2-2（４・５月分）'!P30="","",'別紙様式2-2（４・５月分）'!P30)</f>
        <v/>
      </c>
      <c r="N35" s="1399"/>
      <c r="O35" s="1405"/>
      <c r="P35" s="1406"/>
      <c r="Q35" s="1407"/>
      <c r="R35" s="1409"/>
      <c r="S35" s="1411"/>
      <c r="T35" s="1413"/>
      <c r="U35" s="1415"/>
      <c r="V35" s="1417"/>
      <c r="W35" s="1355"/>
      <c r="X35" s="1357"/>
      <c r="Y35" s="1355"/>
      <c r="Z35" s="1357"/>
      <c r="AA35" s="1355"/>
      <c r="AB35" s="1357"/>
      <c r="AC35" s="1355"/>
      <c r="AD35" s="1357"/>
      <c r="AE35" s="1357"/>
      <c r="AF35" s="1357"/>
      <c r="AG35" s="1359"/>
      <c r="AH35" s="1361"/>
      <c r="AI35" s="1363"/>
      <c r="AJ35" s="1365"/>
      <c r="AK35" s="1349"/>
      <c r="AL35" s="1353"/>
      <c r="AM35" s="1339"/>
      <c r="AN35" s="1345"/>
      <c r="AO35" s="1341"/>
      <c r="AP35" s="1341"/>
      <c r="AQ35" s="1343"/>
      <c r="AR35" s="1323"/>
      <c r="AS35" s="1309" t="str">
        <f t="shared" ref="AS35" si="50">IF(AU34="","",IF(AF34&gt;10,"！令和６年度の新加算の「算定対象月」が10か月を超えています。標準的な「算定対象月」は令和６年６月から令和７年３月です。",IF(OR(AA34&lt;&gt;7,AC34&lt;&gt;3),"！算定期間の終わりが令和７年３月になっていません。区分変更を行う場合は、別紙様式2-4に記入してください。","")))</f>
        <v/>
      </c>
      <c r="AT35" s="557"/>
      <c r="AU35" s="1310"/>
      <c r="AV35" s="1311" t="str">
        <f>IF('別紙様式2-2（４・５月分）'!N30="","",'別紙様式2-2（４・５月分）'!N30)</f>
        <v/>
      </c>
      <c r="AW35" s="1314"/>
      <c r="AX35" s="1313"/>
      <c r="AY35" s="1229"/>
      <c r="AZ35" s="1229"/>
      <c r="BA35" s="1229"/>
      <c r="BB35" s="1229"/>
      <c r="BC35" s="1229"/>
      <c r="BD35" s="1229"/>
      <c r="BE35" s="1229"/>
      <c r="BF35" s="1229"/>
      <c r="BG35" s="1229"/>
      <c r="BH35" s="1331"/>
      <c r="BI35" s="1333"/>
      <c r="BJ35" s="1310"/>
      <c r="BK35" s="453" t="str">
        <f>G34</f>
        <v/>
      </c>
    </row>
    <row r="36" spans="1:63" ht="15" customHeight="1">
      <c r="A36" s="1302"/>
      <c r="B36" s="1242"/>
      <c r="C36" s="1243"/>
      <c r="D36" s="1243"/>
      <c r="E36" s="1243"/>
      <c r="F36" s="1244"/>
      <c r="G36" s="1259"/>
      <c r="H36" s="1259"/>
      <c r="I36" s="1259"/>
      <c r="J36" s="1422"/>
      <c r="K36" s="1259"/>
      <c r="L36" s="1283"/>
      <c r="M36" s="1379"/>
      <c r="N36" s="1400"/>
      <c r="O36" s="1380" t="s">
        <v>2025</v>
      </c>
      <c r="P36" s="1382" t="str">
        <f>IFERROR(VLOOKUP('別紙様式2-2（４・５月分）'!AQ29,【参考】数式用!$AR$5:$AT$22,3,FALSE),"")</f>
        <v/>
      </c>
      <c r="Q36" s="1384" t="s">
        <v>2036</v>
      </c>
      <c r="R36" s="1386" t="str">
        <f>IFERROR(VLOOKUP(K34,【参考】数式用!$A$5:$AB$37,MATCH(P36,【参考】数式用!$B$4:$AB$4,0)+1,0),"")</f>
        <v/>
      </c>
      <c r="S36" s="1388" t="s">
        <v>161</v>
      </c>
      <c r="T36" s="1390"/>
      <c r="U36" s="1392" t="str">
        <f>IFERROR(VLOOKUP(K34,【参考】数式用!$A$5:$AB$37,MATCH(T36,【参考】数式用!$B$4:$AB$4,0)+1,0),"")</f>
        <v/>
      </c>
      <c r="V36" s="1394" t="s">
        <v>15</v>
      </c>
      <c r="W36" s="1426">
        <v>7</v>
      </c>
      <c r="X36" s="1370" t="s">
        <v>10</v>
      </c>
      <c r="Y36" s="1426">
        <v>4</v>
      </c>
      <c r="Z36" s="1370" t="s">
        <v>38</v>
      </c>
      <c r="AA36" s="1426">
        <v>8</v>
      </c>
      <c r="AB36" s="1370" t="s">
        <v>10</v>
      </c>
      <c r="AC36" s="1426">
        <v>3</v>
      </c>
      <c r="AD36" s="1370" t="s">
        <v>2020</v>
      </c>
      <c r="AE36" s="1370" t="s">
        <v>20</v>
      </c>
      <c r="AF36" s="1370">
        <f>IF(W36&gt;=1,(AA36*12+AC36)-(W36*12+Y36)+1,"")</f>
        <v>12</v>
      </c>
      <c r="AG36" s="1366" t="s">
        <v>33</v>
      </c>
      <c r="AH36" s="1372" t="str">
        <f t="shared" ref="AH36" si="51">IFERROR(ROUNDDOWN(ROUND(L34*U36,0),0)*AF36,"")</f>
        <v/>
      </c>
      <c r="AI36" s="1374" t="str">
        <f t="shared" ref="AI36" si="52">IFERROR(ROUNDDOWN(ROUND((L34*(U36-AW34)),0),0)*AF36,"")</f>
        <v/>
      </c>
      <c r="AJ36" s="1376">
        <f>IFERROR(IF(OR(M34="",M35="",M37=""),0,ROUNDDOWN(ROUNDDOWN(ROUND(L34*VLOOKUP(K34,【参考】数式用!$A$5:$AB$37,MATCH("新加算Ⅳ",【参考】数式用!$B$4:$AB$4,0)+1,0),0),0)*AF36*0.5,0)),"")</f>
        <v>0</v>
      </c>
      <c r="AK36" s="1346" t="str">
        <f t="shared" ref="AK36" si="53">IF(T36&lt;&gt;"","新規に適用","")</f>
        <v/>
      </c>
      <c r="AL36" s="1350">
        <f>IFERROR(IF(OR(M37="ベア加算",M37=""),0, IF(OR(T34="新加算Ⅰ",T34="新加算Ⅱ",T34="新加算Ⅲ",T34="新加算Ⅳ"),0,ROUNDDOWN(ROUND(L34*VLOOKUP(K34,【参考】数式用!$A$5:$I$37,MATCH("ベア加算",【参考】数式用!$B$4:$I$4,0)+1,0),0),0)*AF36)),"")</f>
        <v>0</v>
      </c>
      <c r="AM36" s="1320" t="str">
        <f>IF(AND(T36&lt;&gt;"",AM34=""),"新規に適用",IF(AND(T36&lt;&gt;"",AM34&lt;&gt;""),"継続で適用",""))</f>
        <v/>
      </c>
      <c r="AN36" s="1320" t="str">
        <f>IF(AND(T36&lt;&gt;"",AN34=""),"新規に適用",IF(AND(T36&lt;&gt;"",AN34&lt;&gt;""),"継続で適用",""))</f>
        <v/>
      </c>
      <c r="AO36" s="1368"/>
      <c r="AP36" s="1320" t="str">
        <f>IF(AND(T36&lt;&gt;"",AP34=""),"新規に適用",IF(AND(T36&lt;&gt;"",AP34&lt;&gt;""),"継続で適用",""))</f>
        <v/>
      </c>
      <c r="AQ36" s="1324" t="str">
        <f t="shared" ref="AQ36" si="54">IF(AND(T36&lt;&gt;"",AN34=""),"新規に適用",IF(AND(T36&lt;&gt;"",OR(T34="新加算Ⅰ",T34="新加算Ⅱ",T34="新加算Ⅴ（１）",T34="新加算Ⅴ（２）",T34="新加算Ⅴ（３）",T34="新加算Ⅴ（４）",T34="新加算Ⅴ（５）",T34="新加算Ⅴ（６）",T34="新加算Ⅴ（７）",T34="新加算Ⅴ（９）",T34="新加算Ⅴ（10）",T34="新加算Ⅴ（12）")),"継続で適用",""))</f>
        <v/>
      </c>
      <c r="AR36" s="1320" t="str">
        <f>IF(AND(T36&lt;&gt;"",AR34=""),"新規に適用",IF(AND(T36&lt;&gt;"",AR34&lt;&gt;""),"継続で適用",""))</f>
        <v/>
      </c>
      <c r="AS36" s="1309"/>
      <c r="AT36" s="557"/>
      <c r="AU36" s="1310" t="str">
        <f>IF(K34&lt;&gt;"","V列に色付け","")</f>
        <v/>
      </c>
      <c r="AV36" s="1311"/>
      <c r="AW36" s="1314"/>
      <c r="AX36" s="87"/>
      <c r="AY36" s="87"/>
      <c r="AZ36" s="87"/>
      <c r="BA36" s="87"/>
      <c r="BB36" s="87"/>
      <c r="BC36" s="87"/>
      <c r="BD36" s="87"/>
      <c r="BE36" s="87"/>
      <c r="BF36" s="87"/>
      <c r="BG36" s="87"/>
      <c r="BH36" s="87"/>
      <c r="BI36" s="87"/>
      <c r="BJ36" s="87"/>
      <c r="BK36" s="453" t="str">
        <f>G34</f>
        <v/>
      </c>
    </row>
    <row r="37" spans="1:63" ht="30" customHeight="1" thickBot="1">
      <c r="A37" s="1275"/>
      <c r="B37" s="1418"/>
      <c r="C37" s="1466"/>
      <c r="D37" s="1419"/>
      <c r="E37" s="1419"/>
      <c r="F37" s="1420"/>
      <c r="G37" s="1260"/>
      <c r="H37" s="1260"/>
      <c r="I37" s="1260"/>
      <c r="J37" s="1423"/>
      <c r="K37" s="1260"/>
      <c r="L37" s="1284"/>
      <c r="M37" s="556" t="str">
        <f>IF('別紙様式2-2（４・５月分）'!P31="","",'別紙様式2-2（４・５月分）'!P31)</f>
        <v/>
      </c>
      <c r="N37" s="1401"/>
      <c r="O37" s="1381"/>
      <c r="P37" s="1383"/>
      <c r="Q37" s="1385"/>
      <c r="R37" s="1387"/>
      <c r="S37" s="1389"/>
      <c r="T37" s="1391"/>
      <c r="U37" s="1393"/>
      <c r="V37" s="1395"/>
      <c r="W37" s="1427"/>
      <c r="X37" s="1371"/>
      <c r="Y37" s="1427"/>
      <c r="Z37" s="1371"/>
      <c r="AA37" s="1427"/>
      <c r="AB37" s="1371"/>
      <c r="AC37" s="1427"/>
      <c r="AD37" s="1371"/>
      <c r="AE37" s="1371"/>
      <c r="AF37" s="1371"/>
      <c r="AG37" s="1367"/>
      <c r="AH37" s="1373"/>
      <c r="AI37" s="1375"/>
      <c r="AJ37" s="1377"/>
      <c r="AK37" s="1347"/>
      <c r="AL37" s="1351"/>
      <c r="AM37" s="1321"/>
      <c r="AN37" s="1321"/>
      <c r="AO37" s="1369"/>
      <c r="AP37" s="1321"/>
      <c r="AQ37" s="1325"/>
      <c r="AR37" s="1321"/>
      <c r="AS37" s="491" t="str">
        <f t="shared" ref="AS37" si="55">IF(AU34="","",IF(OR(T34="",AND(M37="ベア加算なし",OR(T34="新加算Ⅰ",T34="新加算Ⅱ",T34="新加算Ⅲ",T34="新加算Ⅳ"),AM34=""),AND(OR(T34="新加算Ⅰ",T34="新加算Ⅱ",T34="新加算Ⅲ",T34="新加算Ⅳ",T34="新加算Ⅴ（１）",T34="新加算Ⅴ（２）",T34="新加算Ⅴ（３）",T34="新加算Ⅴ（４）",T34="新加算Ⅴ（５）",T34="新加算Ⅴ（６）",T34="新加算Ⅴ（８）",T34="新加算Ⅴ（11）"),AN34=""),AND(OR(T34="新加算Ⅴ（７）",T34="新加算Ⅴ（９）",T34="新加算Ⅴ（10）",T34="新加算Ⅴ（12）",T34="新加算Ⅴ（13）",T34="新加算Ⅴ（14）"),AO34=""),AND(OR(T34="新加算Ⅰ",T34="新加算Ⅱ",T34="新加算Ⅲ",T34="新加算Ⅴ（１）",T34="新加算Ⅴ（３）",T34="新加算Ⅴ（８）"),AP34=""),AND(OR(T34="新加算Ⅰ",T34="新加算Ⅱ",T34="新加算Ⅴ（１）",T34="新加算Ⅴ（２）",T34="新加算Ⅴ（３）",T34="新加算Ⅴ（４）",T34="新加算Ⅴ（５）",T34="新加算Ⅴ（６）",T34="新加算Ⅴ（７）",T34="新加算Ⅴ（９）",T34="新加算Ⅴ（10）",T34="新加算Ⅴ（12）"),AQ34=""),AND(OR(T34="新加算Ⅰ",T34="新加算Ⅴ（１）",T34="新加算Ⅴ（２）",T34="新加算Ⅴ（５）",T34="新加算Ⅴ（７）",T34="新加算Ⅴ（10）"),AR34="")),"！記入が必要な欄（ピンク色のセル）に空欄があります。空欄を埋めてください。",""))</f>
        <v/>
      </c>
      <c r="AT37" s="557"/>
      <c r="AU37" s="1310"/>
      <c r="AV37" s="558" t="str">
        <f>IF('別紙様式2-2（４・５月分）'!N31="","",'別紙様式2-2（４・５月分）'!N31)</f>
        <v/>
      </c>
      <c r="AW37" s="1315"/>
      <c r="AX37" s="87"/>
      <c r="AY37" s="87"/>
      <c r="AZ37" s="87"/>
      <c r="BA37" s="87"/>
      <c r="BB37" s="87"/>
      <c r="BC37" s="87"/>
      <c r="BD37" s="87"/>
      <c r="BE37" s="87"/>
      <c r="BF37" s="87"/>
      <c r="BG37" s="87"/>
      <c r="BH37" s="87"/>
      <c r="BI37" s="87"/>
      <c r="BJ37" s="87"/>
      <c r="BK37" s="453" t="str">
        <f>G34</f>
        <v/>
      </c>
    </row>
    <row r="38" spans="1:63" ht="30" customHeight="1">
      <c r="A38" s="1273">
        <v>7</v>
      </c>
      <c r="B38" s="1239" t="str">
        <f>IF(基本情報入力シート!C60="","",基本情報入力シート!C60)</f>
        <v/>
      </c>
      <c r="C38" s="1240"/>
      <c r="D38" s="1240"/>
      <c r="E38" s="1240"/>
      <c r="F38" s="1241"/>
      <c r="G38" s="1258" t="str">
        <f>IF(基本情報入力シート!M60="","",基本情報入力シート!M60)</f>
        <v/>
      </c>
      <c r="H38" s="1258" t="str">
        <f>IF(基本情報入力シート!R60="","",基本情報入力シート!R60)</f>
        <v/>
      </c>
      <c r="I38" s="1258" t="str">
        <f>IF(基本情報入力シート!W60="","",基本情報入力シート!W60)</f>
        <v/>
      </c>
      <c r="J38" s="1421" t="str">
        <f>IF(基本情報入力シート!X60="","",基本情報入力シート!X60)</f>
        <v/>
      </c>
      <c r="K38" s="1258" t="str">
        <f>IF(基本情報入力シート!Y60="","",基本情報入力シート!Y60)</f>
        <v/>
      </c>
      <c r="L38" s="1282" t="str">
        <f>IF(基本情報入力シート!AB60="","",基本情報入力シート!AB60)</f>
        <v/>
      </c>
      <c r="M38" s="553" t="str">
        <f>IF('別紙様式2-2（４・５月分）'!P32="","",'別紙様式2-2（４・５月分）'!P32)</f>
        <v/>
      </c>
      <c r="N38" s="1398" t="str">
        <f>IF(SUM('別紙様式2-2（４・５月分）'!Q32:Q34)=0,"",SUM('別紙様式2-2（４・５月分）'!Q32:Q34))</f>
        <v/>
      </c>
      <c r="O38" s="1402" t="str">
        <f>IFERROR(VLOOKUP('別紙様式2-2（４・５月分）'!AQ32,【参考】数式用!$AR$5:$AS$22,2,FALSE),"")</f>
        <v/>
      </c>
      <c r="P38" s="1403"/>
      <c r="Q38" s="1404"/>
      <c r="R38" s="1408" t="str">
        <f>IFERROR(VLOOKUP(K38,【参考】数式用!$A$5:$AB$37,MATCH(O38,【参考】数式用!$B$4:$AB$4,0)+1,0),"")</f>
        <v/>
      </c>
      <c r="S38" s="1410" t="s">
        <v>2021</v>
      </c>
      <c r="T38" s="1412"/>
      <c r="U38" s="1414" t="str">
        <f>IFERROR(VLOOKUP(K38,【参考】数式用!$A$5:$AB$37,MATCH(T38,【参考】数式用!$B$4:$AB$4,0)+1,0),"")</f>
        <v/>
      </c>
      <c r="V38" s="1416" t="s">
        <v>15</v>
      </c>
      <c r="W38" s="1354">
        <v>6</v>
      </c>
      <c r="X38" s="1356" t="s">
        <v>10</v>
      </c>
      <c r="Y38" s="1354">
        <v>6</v>
      </c>
      <c r="Z38" s="1356" t="s">
        <v>38</v>
      </c>
      <c r="AA38" s="1354">
        <v>7</v>
      </c>
      <c r="AB38" s="1356" t="s">
        <v>10</v>
      </c>
      <c r="AC38" s="1354">
        <v>3</v>
      </c>
      <c r="AD38" s="1356" t="s">
        <v>13</v>
      </c>
      <c r="AE38" s="1356" t="s">
        <v>20</v>
      </c>
      <c r="AF38" s="1356">
        <f>IF(W38&gt;=1,(AA38*12+AC38)-(W38*12+Y38)+1,"")</f>
        <v>10</v>
      </c>
      <c r="AG38" s="1358" t="s">
        <v>33</v>
      </c>
      <c r="AH38" s="1360" t="str">
        <f t="shared" ref="AH38" si="56">IFERROR(ROUNDDOWN(ROUND(L38*U38,0),0)*AF38,"")</f>
        <v/>
      </c>
      <c r="AI38" s="1362" t="str">
        <f t="shared" ref="AI38" si="57">IFERROR(ROUNDDOWN(ROUND((L38*(U38-AW38)),0),0)*AF38,"")</f>
        <v/>
      </c>
      <c r="AJ38" s="1364">
        <f>IFERROR(IF(OR(M38="",M39="",M41=""),0,ROUNDDOWN(ROUNDDOWN(ROUND(L38*VLOOKUP(K38,【参考】数式用!$A$5:$AB$37,MATCH("新加算Ⅳ",【参考】数式用!$B$4:$AB$4,0)+1,0),0),0)*AF38*0.5,0)),"")</f>
        <v>0</v>
      </c>
      <c r="AK38" s="1348"/>
      <c r="AL38" s="1352">
        <f>IFERROR(IF(OR(M41="ベア加算",M41=""),0, IF(OR(T38="新加算Ⅰ",T38="新加算Ⅱ",T38="新加算Ⅲ",T38="新加算Ⅳ"),ROUNDDOWN(ROUND(L38*VLOOKUP(K38,【参考】数式用!$A$5:$I$37,MATCH("ベア加算",【参考】数式用!$B$4:$I$4,0)+1,0),0),0)*AF38,0)),"")</f>
        <v>0</v>
      </c>
      <c r="AM38" s="1338"/>
      <c r="AN38" s="1344"/>
      <c r="AO38" s="1340"/>
      <c r="AP38" s="1340"/>
      <c r="AQ38" s="1342"/>
      <c r="AR38" s="1322"/>
      <c r="AS38" s="466" t="str">
        <f t="shared" ref="AS38" si="58">IF(AU38="","",IF(U38&lt;N38,"！加算の要件上は問題ありませんが、令和６年４・５月と比較して令和６年６月に加算率が下がる計画になっています。",""))</f>
        <v/>
      </c>
      <c r="AT38" s="557"/>
      <c r="AU38" s="1310" t="str">
        <f>IF(K38&lt;&gt;"","V列に色付け","")</f>
        <v/>
      </c>
      <c r="AV38" s="558" t="str">
        <f>IF('別紙様式2-2（４・５月分）'!N32="","",'別紙様式2-2（４・５月分）'!N32)</f>
        <v/>
      </c>
      <c r="AW38" s="1312" t="str">
        <f>IF(SUM('別紙様式2-2（４・５月分）'!O32:O34)=0,"",SUM('別紙様式2-2（４・５月分）'!O32:O34))</f>
        <v/>
      </c>
      <c r="AX38" s="1313" t="str">
        <f>IFERROR(VLOOKUP(K38,【参考】数式用!$AH$2:$AI$34,2,FALSE),"")</f>
        <v/>
      </c>
      <c r="AY38" s="1229" t="s">
        <v>1959</v>
      </c>
      <c r="AZ38" s="1229" t="s">
        <v>1960</v>
      </c>
      <c r="BA38" s="1229" t="s">
        <v>1961</v>
      </c>
      <c r="BB38" s="1229" t="s">
        <v>1962</v>
      </c>
      <c r="BC38" s="1229" t="str">
        <f>IF(AND(O38&lt;&gt;"新加算Ⅰ",O38&lt;&gt;"新加算Ⅱ",O38&lt;&gt;"新加算Ⅲ",O38&lt;&gt;"新加算Ⅳ"),O38,IF(P40&lt;&gt;"",P40,""))</f>
        <v/>
      </c>
      <c r="BD38" s="1229"/>
      <c r="BE38" s="1229" t="str">
        <f t="shared" ref="BE38" si="59">IF(AL38&lt;&gt;0,IF(AM38="○","入力済","未入力"),"")</f>
        <v/>
      </c>
      <c r="BF38" s="1229" t="str">
        <f>IF(OR(T38="新加算Ⅰ",T38="新加算Ⅱ",T38="新加算Ⅲ",T38="新加算Ⅳ",T38="新加算Ⅴ（１）",T38="新加算Ⅴ（２）",T38="新加算Ⅴ（３）",T38="新加算ⅠⅤ（４）",T38="新加算Ⅴ（５）",T38="新加算Ⅴ（６）",T38="新加算Ⅴ（８）",T38="新加算Ⅴ（11）"),IF(OR(AN38="○",AN38="令和６年度中に満たす"),"入力済","未入力"),"")</f>
        <v/>
      </c>
      <c r="BG38" s="1229" t="str">
        <f>IF(OR(T38="新加算Ⅴ（７）",T38="新加算Ⅴ（９）",T38="新加算Ⅴ（10）",T38="新加算Ⅴ（12）",T38="新加算Ⅴ（13）",T38="新加算Ⅴ（14）"),IF(OR(AO38="○",AO38="令和６年度中に満たす"),"入力済","未入力"),"")</f>
        <v/>
      </c>
      <c r="BH38" s="1330" t="str">
        <f t="shared" ref="BH38" si="60">IF(OR(T38="新加算Ⅰ",T38="新加算Ⅱ",T38="新加算Ⅲ",T38="新加算Ⅴ（１）",T38="新加算Ⅴ（３）",T38="新加算Ⅴ（８）"),IF(OR(AP38="○",AP38="令和６年度中に満たす"),"入力済","未入力"),"")</f>
        <v/>
      </c>
      <c r="BI38" s="1332" t="str">
        <f t="shared" ref="BI38" si="61">IF(OR(T38="新加算Ⅰ",T38="新加算Ⅱ",T38="新加算Ⅴ（１）",T38="新加算Ⅴ（２）",T38="新加算Ⅴ（３）",T38="新加算Ⅴ（４）",T38="新加算Ⅴ（５）",T38="新加算Ⅴ（６）",T38="新加算Ⅴ（７）",T38="新加算Ⅴ（９）",T38="新加算Ⅴ（10）",T38="新加算Ⅴ（12）"),1,"")</f>
        <v/>
      </c>
      <c r="BJ38" s="1310" t="str">
        <f>IF(OR(T38="新加算Ⅰ",T38="新加算Ⅴ（１）",T38="新加算Ⅴ（２）",T38="新加算Ⅴ（５）",T38="新加算Ⅴ（７）",T38="新加算Ⅴ（10）"),IF(AR38="","未入力","入力済"),"")</f>
        <v/>
      </c>
      <c r="BK38" s="453" t="str">
        <f>G38</f>
        <v/>
      </c>
    </row>
    <row r="39" spans="1:63" ht="15" customHeight="1">
      <c r="A39" s="1274"/>
      <c r="B39" s="1242"/>
      <c r="C39" s="1243"/>
      <c r="D39" s="1243"/>
      <c r="E39" s="1243"/>
      <c r="F39" s="1244"/>
      <c r="G39" s="1259"/>
      <c r="H39" s="1259"/>
      <c r="I39" s="1259"/>
      <c r="J39" s="1422"/>
      <c r="K39" s="1259"/>
      <c r="L39" s="1283"/>
      <c r="M39" s="1378" t="str">
        <f>IF('別紙様式2-2（４・５月分）'!P33="","",'別紙様式2-2（４・５月分）'!P33)</f>
        <v/>
      </c>
      <c r="N39" s="1399"/>
      <c r="O39" s="1405"/>
      <c r="P39" s="1406"/>
      <c r="Q39" s="1407"/>
      <c r="R39" s="1409"/>
      <c r="S39" s="1411"/>
      <c r="T39" s="1413"/>
      <c r="U39" s="1415"/>
      <c r="V39" s="1417"/>
      <c r="W39" s="1355"/>
      <c r="X39" s="1357"/>
      <c r="Y39" s="1355"/>
      <c r="Z39" s="1357"/>
      <c r="AA39" s="1355"/>
      <c r="AB39" s="1357"/>
      <c r="AC39" s="1355"/>
      <c r="AD39" s="1357"/>
      <c r="AE39" s="1357"/>
      <c r="AF39" s="1357"/>
      <c r="AG39" s="1359"/>
      <c r="AH39" s="1361"/>
      <c r="AI39" s="1363"/>
      <c r="AJ39" s="1365"/>
      <c r="AK39" s="1349"/>
      <c r="AL39" s="1353"/>
      <c r="AM39" s="1339"/>
      <c r="AN39" s="1345"/>
      <c r="AO39" s="1341"/>
      <c r="AP39" s="1341"/>
      <c r="AQ39" s="1343"/>
      <c r="AR39" s="1323"/>
      <c r="AS39" s="1309" t="str">
        <f t="shared" ref="AS39" si="62">IF(AU38="","",IF(AF38&gt;10,"！令和６年度の新加算の「算定対象月」が10か月を超えています。標準的な「算定対象月」は令和６年６月から令和７年３月です。",IF(OR(AA38&lt;&gt;7,AC38&lt;&gt;3),"！算定期間の終わりが令和７年３月になっていません。区分変更を行う場合は、別紙様式2-4に記入してください。","")))</f>
        <v/>
      </c>
      <c r="AT39" s="557"/>
      <c r="AU39" s="1310"/>
      <c r="AV39" s="1311" t="str">
        <f>IF('別紙様式2-2（４・５月分）'!N33="","",'別紙様式2-2（４・５月分）'!N33)</f>
        <v/>
      </c>
      <c r="AW39" s="1312"/>
      <c r="AX39" s="1313"/>
      <c r="AY39" s="1229"/>
      <c r="AZ39" s="1229"/>
      <c r="BA39" s="1229"/>
      <c r="BB39" s="1229"/>
      <c r="BC39" s="1229"/>
      <c r="BD39" s="1229"/>
      <c r="BE39" s="1229"/>
      <c r="BF39" s="1229"/>
      <c r="BG39" s="1229"/>
      <c r="BH39" s="1331"/>
      <c r="BI39" s="1333"/>
      <c r="BJ39" s="1310"/>
      <c r="BK39" s="453" t="str">
        <f>G38</f>
        <v/>
      </c>
    </row>
    <row r="40" spans="1:63" ht="15" customHeight="1">
      <c r="A40" s="1302"/>
      <c r="B40" s="1242"/>
      <c r="C40" s="1243"/>
      <c r="D40" s="1243"/>
      <c r="E40" s="1243"/>
      <c r="F40" s="1244"/>
      <c r="G40" s="1259"/>
      <c r="H40" s="1259"/>
      <c r="I40" s="1259"/>
      <c r="J40" s="1422"/>
      <c r="K40" s="1259"/>
      <c r="L40" s="1283"/>
      <c r="M40" s="1379"/>
      <c r="N40" s="1400"/>
      <c r="O40" s="1380" t="s">
        <v>2025</v>
      </c>
      <c r="P40" s="1382" t="str">
        <f>IFERROR(VLOOKUP('別紙様式2-2（４・５月分）'!AQ32,【参考】数式用!$AR$5:$AT$22,3,FALSE),"")</f>
        <v/>
      </c>
      <c r="Q40" s="1384" t="s">
        <v>2036</v>
      </c>
      <c r="R40" s="1386" t="str">
        <f>IFERROR(VLOOKUP(K38,【参考】数式用!$A$5:$AB$37,MATCH(P40,【参考】数式用!$B$4:$AB$4,0)+1,0),"")</f>
        <v/>
      </c>
      <c r="S40" s="1388" t="s">
        <v>161</v>
      </c>
      <c r="T40" s="1390"/>
      <c r="U40" s="1392" t="str">
        <f>IFERROR(VLOOKUP(K38,【参考】数式用!$A$5:$AB$37,MATCH(T40,【参考】数式用!$B$4:$AB$4,0)+1,0),"")</f>
        <v/>
      </c>
      <c r="V40" s="1394" t="s">
        <v>15</v>
      </c>
      <c r="W40" s="1396">
        <v>7</v>
      </c>
      <c r="X40" s="1370" t="s">
        <v>10</v>
      </c>
      <c r="Y40" s="1396">
        <v>4</v>
      </c>
      <c r="Z40" s="1370" t="s">
        <v>38</v>
      </c>
      <c r="AA40" s="1396">
        <v>8</v>
      </c>
      <c r="AB40" s="1370" t="s">
        <v>10</v>
      </c>
      <c r="AC40" s="1396">
        <v>3</v>
      </c>
      <c r="AD40" s="1370" t="s">
        <v>13</v>
      </c>
      <c r="AE40" s="1370" t="s">
        <v>20</v>
      </c>
      <c r="AF40" s="1370">
        <f>IF(W40&gt;=1,(AA40*12+AC40)-(W40*12+Y40)+1,"")</f>
        <v>12</v>
      </c>
      <c r="AG40" s="1366" t="s">
        <v>33</v>
      </c>
      <c r="AH40" s="1372" t="str">
        <f t="shared" ref="AH40" si="63">IFERROR(ROUNDDOWN(ROUND(L38*U40,0),0)*AF40,"")</f>
        <v/>
      </c>
      <c r="AI40" s="1374" t="str">
        <f t="shared" ref="AI40" si="64">IFERROR(ROUNDDOWN(ROUND((L38*(U40-AW38)),0),0)*AF40,"")</f>
        <v/>
      </c>
      <c r="AJ40" s="1376">
        <f>IFERROR(IF(OR(M38="",M39="",M41=""),0,ROUNDDOWN(ROUNDDOWN(ROUND(L38*VLOOKUP(K38,【参考】数式用!$A$5:$AB$37,MATCH("新加算Ⅳ",【参考】数式用!$B$4:$AB$4,0)+1,0),0),0)*AF40*0.5,0)),"")</f>
        <v>0</v>
      </c>
      <c r="AK40" s="1346" t="str">
        <f t="shared" ref="AK40" si="65">IF(T40&lt;&gt;"","新規に適用","")</f>
        <v/>
      </c>
      <c r="AL40" s="1350">
        <f>IFERROR(IF(OR(M41="ベア加算",M41=""),0, IF(OR(T38="新加算Ⅰ",T38="新加算Ⅱ",T38="新加算Ⅲ",T38="新加算Ⅳ"),0,ROUNDDOWN(ROUND(L38*VLOOKUP(K38,【参考】数式用!$A$5:$I$37,MATCH("ベア加算",【参考】数式用!$B$4:$I$4,0)+1,0),0),0)*AF40)),"")</f>
        <v>0</v>
      </c>
      <c r="AM40" s="1320" t="str">
        <f>IF(AND(T40&lt;&gt;"",AM38=""),"新規に適用",IF(AND(T40&lt;&gt;"",AM38&lt;&gt;""),"継続で適用",""))</f>
        <v/>
      </c>
      <c r="AN40" s="1320" t="str">
        <f>IF(AND(T40&lt;&gt;"",AN38=""),"新規に適用",IF(AND(T40&lt;&gt;"",AN38&lt;&gt;""),"継続で適用",""))</f>
        <v/>
      </c>
      <c r="AO40" s="1368"/>
      <c r="AP40" s="1320" t="str">
        <f>IF(AND(T40&lt;&gt;"",AP38=""),"新規に適用",IF(AND(T40&lt;&gt;"",AP38&lt;&gt;""),"継続で適用",""))</f>
        <v/>
      </c>
      <c r="AQ40" s="1324" t="str">
        <f t="shared" ref="AQ40:AQ100" si="66">IF(AND(T40&lt;&gt;"",AN38=""),"新規に適用",IF(AND(T40&lt;&gt;"",OR(T38="新加算Ⅰ",T38="新加算Ⅱ",T38="新加算Ⅴ（１）",T38="新加算Ⅴ（２）",T38="新加算Ⅴ（３）",T38="新加算Ⅴ（４）",T38="新加算Ⅴ（５）",T38="新加算Ⅴ（６）",T38="新加算Ⅴ（７）",T38="新加算Ⅴ（９）",T38="新加算Ⅴ（10）",T38="新加算Ⅴ（12）")),"継続で適用",""))</f>
        <v/>
      </c>
      <c r="AR40" s="1320" t="str">
        <f>IF(AND(T40&lt;&gt;"",AR38=""),"新規に適用",IF(AND(T40&lt;&gt;"",AR38&lt;&gt;""),"継続で適用",""))</f>
        <v/>
      </c>
      <c r="AS40" s="1309"/>
      <c r="AT40" s="557"/>
      <c r="AU40" s="1310" t="str">
        <f>IF(K38&lt;&gt;"","V列に色付け","")</f>
        <v/>
      </c>
      <c r="AV40" s="1311"/>
      <c r="AW40" s="1312"/>
      <c r="AX40" s="87"/>
      <c r="AY40" s="87"/>
      <c r="AZ40" s="87"/>
      <c r="BA40" s="87"/>
      <c r="BB40" s="87"/>
      <c r="BC40" s="87"/>
      <c r="BD40" s="87"/>
      <c r="BE40" s="87"/>
      <c r="BF40" s="87"/>
      <c r="BG40" s="87"/>
      <c r="BH40" s="87"/>
      <c r="BI40" s="87"/>
      <c r="BJ40" s="87"/>
      <c r="BK40" s="453" t="str">
        <f>G38</f>
        <v/>
      </c>
    </row>
    <row r="41" spans="1:63" ht="30" customHeight="1" thickBot="1">
      <c r="A41" s="1275"/>
      <c r="B41" s="1418"/>
      <c r="C41" s="1419"/>
      <c r="D41" s="1419"/>
      <c r="E41" s="1419"/>
      <c r="F41" s="1420"/>
      <c r="G41" s="1260"/>
      <c r="H41" s="1260"/>
      <c r="I41" s="1260"/>
      <c r="J41" s="1423"/>
      <c r="K41" s="1260"/>
      <c r="L41" s="1284"/>
      <c r="M41" s="556" t="str">
        <f>IF('別紙様式2-2（４・５月分）'!P34="","",'別紙様式2-2（４・５月分）'!P34)</f>
        <v/>
      </c>
      <c r="N41" s="1401"/>
      <c r="O41" s="1381"/>
      <c r="P41" s="1383"/>
      <c r="Q41" s="1385"/>
      <c r="R41" s="1387"/>
      <c r="S41" s="1389"/>
      <c r="T41" s="1391"/>
      <c r="U41" s="1393"/>
      <c r="V41" s="1395"/>
      <c r="W41" s="1397"/>
      <c r="X41" s="1371"/>
      <c r="Y41" s="1397"/>
      <c r="Z41" s="1371"/>
      <c r="AA41" s="1397"/>
      <c r="AB41" s="1371"/>
      <c r="AC41" s="1397"/>
      <c r="AD41" s="1371"/>
      <c r="AE41" s="1371"/>
      <c r="AF41" s="1371"/>
      <c r="AG41" s="1367"/>
      <c r="AH41" s="1373"/>
      <c r="AI41" s="1375"/>
      <c r="AJ41" s="1377"/>
      <c r="AK41" s="1347"/>
      <c r="AL41" s="1351"/>
      <c r="AM41" s="1321"/>
      <c r="AN41" s="1321"/>
      <c r="AO41" s="1369"/>
      <c r="AP41" s="1321"/>
      <c r="AQ41" s="1325"/>
      <c r="AR41" s="1321"/>
      <c r="AS41" s="491" t="str">
        <f t="shared" ref="AS41" si="67">IF(AU38="","",IF(OR(T38="",AND(M41="ベア加算なし",OR(T38="新加算Ⅰ",T38="新加算Ⅱ",T38="新加算Ⅲ",T38="新加算Ⅳ"),AM38=""),AND(OR(T38="新加算Ⅰ",T38="新加算Ⅱ",T38="新加算Ⅲ",T38="新加算Ⅳ",T38="新加算Ⅴ（１）",T38="新加算Ⅴ（２）",T38="新加算Ⅴ（３）",T38="新加算Ⅴ（４）",T38="新加算Ⅴ（５）",T38="新加算Ⅴ（６）",T38="新加算Ⅴ（８）",T38="新加算Ⅴ（11）"),AN38=""),AND(OR(T38="新加算Ⅴ（７）",T38="新加算Ⅴ（９）",T38="新加算Ⅴ（10）",T38="新加算Ⅴ（12）",T38="新加算Ⅴ（13）",T38="新加算Ⅴ（14）"),AO38=""),AND(OR(T38="新加算Ⅰ",T38="新加算Ⅱ",T38="新加算Ⅲ",T38="新加算Ⅴ（１）",T38="新加算Ⅴ（３）",T38="新加算Ⅴ（８）"),AP38=""),AND(OR(T38="新加算Ⅰ",T38="新加算Ⅱ",T38="新加算Ⅴ（１）",T38="新加算Ⅴ（２）",T38="新加算Ⅴ（３）",T38="新加算Ⅴ（４）",T38="新加算Ⅴ（５）",T38="新加算Ⅴ（６）",T38="新加算Ⅴ（７）",T38="新加算Ⅴ（９）",T38="新加算Ⅴ（10）",T38="新加算Ⅴ（12）"),AQ38=""),AND(OR(T38="新加算Ⅰ",T38="新加算Ⅴ（１）",T38="新加算Ⅴ（２）",T38="新加算Ⅴ（５）",T38="新加算Ⅴ（７）",T38="新加算Ⅴ（10）"),AR38="")),"！記入が必要な欄（ピンク色のセル）に空欄があります。空欄を埋めてください。",""))</f>
        <v/>
      </c>
      <c r="AT41" s="557"/>
      <c r="AU41" s="1310"/>
      <c r="AV41" s="558" t="str">
        <f>IF('別紙様式2-2（４・５月分）'!N34="","",'別紙様式2-2（４・５月分）'!N34)</f>
        <v/>
      </c>
      <c r="AW41" s="1312"/>
      <c r="AX41" s="87"/>
      <c r="AY41" s="87"/>
      <c r="AZ41" s="87"/>
      <c r="BA41" s="87"/>
      <c r="BB41" s="87"/>
      <c r="BC41" s="87"/>
      <c r="BD41" s="87"/>
      <c r="BE41" s="87"/>
      <c r="BF41" s="87"/>
      <c r="BG41" s="87"/>
      <c r="BH41" s="87"/>
      <c r="BI41" s="87"/>
      <c r="BJ41" s="87"/>
      <c r="BK41" s="453" t="str">
        <f>G38</f>
        <v/>
      </c>
    </row>
    <row r="42" spans="1:63" ht="30" customHeight="1">
      <c r="A42" s="1300">
        <v>8</v>
      </c>
      <c r="B42" s="1242" t="str">
        <f>IF(基本情報入力シート!C61="","",基本情報入力シート!C61)</f>
        <v/>
      </c>
      <c r="C42" s="1243"/>
      <c r="D42" s="1243"/>
      <c r="E42" s="1243"/>
      <c r="F42" s="1244"/>
      <c r="G42" s="1259" t="str">
        <f>IF(基本情報入力シート!M61="","",基本情報入力シート!M61)</f>
        <v/>
      </c>
      <c r="H42" s="1259" t="str">
        <f>IF(基本情報入力シート!R61="","",基本情報入力シート!R61)</f>
        <v/>
      </c>
      <c r="I42" s="1259" t="str">
        <f>IF(基本情報入力シート!W61="","",基本情報入力シート!W61)</f>
        <v/>
      </c>
      <c r="J42" s="1422" t="str">
        <f>IF(基本情報入力シート!X61="","",基本情報入力シート!X61)</f>
        <v/>
      </c>
      <c r="K42" s="1259" t="str">
        <f>IF(基本情報入力シート!Y61="","",基本情報入力シート!Y61)</f>
        <v/>
      </c>
      <c r="L42" s="1283" t="str">
        <f>IF(基本情報入力シート!AB61="","",基本情報入力シート!AB61)</f>
        <v/>
      </c>
      <c r="M42" s="553" t="str">
        <f>IF('別紙様式2-2（４・５月分）'!P35="","",'別紙様式2-2（４・５月分）'!P35)</f>
        <v/>
      </c>
      <c r="N42" s="1398" t="str">
        <f>IF(SUM('別紙様式2-2（４・５月分）'!Q35:Q37)=0,"",SUM('別紙様式2-2（４・５月分）'!Q35:Q37))</f>
        <v/>
      </c>
      <c r="O42" s="1402" t="str">
        <f>IFERROR(VLOOKUP('別紙様式2-2（４・５月分）'!AQ35,【参考】数式用!$AR$5:$AS$22,2,FALSE),"")</f>
        <v/>
      </c>
      <c r="P42" s="1403"/>
      <c r="Q42" s="1404"/>
      <c r="R42" s="1408" t="str">
        <f>IFERROR(VLOOKUP(K42,【参考】数式用!$A$5:$AB$37,MATCH(O42,【参考】数式用!$B$4:$AB$4,0)+1,0),"")</f>
        <v/>
      </c>
      <c r="S42" s="1410" t="s">
        <v>2021</v>
      </c>
      <c r="T42" s="1412"/>
      <c r="U42" s="1414" t="str">
        <f>IFERROR(VLOOKUP(K42,【参考】数式用!$A$5:$AB$37,MATCH(T42,【参考】数式用!$B$4:$AB$4,0)+1,0),"")</f>
        <v/>
      </c>
      <c r="V42" s="1416" t="s">
        <v>15</v>
      </c>
      <c r="W42" s="1354">
        <v>6</v>
      </c>
      <c r="X42" s="1356" t="s">
        <v>10</v>
      </c>
      <c r="Y42" s="1354">
        <v>6</v>
      </c>
      <c r="Z42" s="1356" t="s">
        <v>38</v>
      </c>
      <c r="AA42" s="1354">
        <v>7</v>
      </c>
      <c r="AB42" s="1356" t="s">
        <v>10</v>
      </c>
      <c r="AC42" s="1354">
        <v>3</v>
      </c>
      <c r="AD42" s="1356" t="s">
        <v>13</v>
      </c>
      <c r="AE42" s="1356" t="s">
        <v>20</v>
      </c>
      <c r="AF42" s="1356">
        <f>IF(W42&gt;=1,(AA42*12+AC42)-(W42*12+Y42)+1,"")</f>
        <v>10</v>
      </c>
      <c r="AG42" s="1358" t="s">
        <v>33</v>
      </c>
      <c r="AH42" s="1360" t="str">
        <f t="shared" ref="AH42" si="68">IFERROR(ROUNDDOWN(ROUND(L42*U42,0),0)*AF42,"")</f>
        <v/>
      </c>
      <c r="AI42" s="1362" t="str">
        <f t="shared" ref="AI42" si="69">IFERROR(ROUNDDOWN(ROUND((L42*(U42-AW42)),0),0)*AF42,"")</f>
        <v/>
      </c>
      <c r="AJ42" s="1364">
        <f>IFERROR(IF(OR(M42="",M43="",M45=""),0,ROUNDDOWN(ROUNDDOWN(ROUND(L42*VLOOKUP(K42,【参考】数式用!$A$5:$AB$37,MATCH("新加算Ⅳ",【参考】数式用!$B$4:$AB$4,0)+1,0),0),0)*AF42*0.5,0)),"")</f>
        <v>0</v>
      </c>
      <c r="AK42" s="1348"/>
      <c r="AL42" s="1352">
        <f>IFERROR(IF(OR(M45="ベア加算",M45=""),0, IF(OR(T42="新加算Ⅰ",T42="新加算Ⅱ",T42="新加算Ⅲ",T42="新加算Ⅳ"),ROUNDDOWN(ROUND(L42*VLOOKUP(K42,【参考】数式用!$A$5:$I$37,MATCH("ベア加算",【参考】数式用!$B$4:$I$4,0)+1,0),0),0)*AF42,0)),"")</f>
        <v>0</v>
      </c>
      <c r="AM42" s="1338"/>
      <c r="AN42" s="1344"/>
      <c r="AO42" s="1340"/>
      <c r="AP42" s="1340"/>
      <c r="AQ42" s="1342"/>
      <c r="AR42" s="1322"/>
      <c r="AS42" s="466" t="str">
        <f t="shared" ref="AS42" si="70">IF(AU42="","",IF(U42&lt;N42,"！加算の要件上は問題ありませんが、令和６年４・５月と比較して令和６年６月に加算率が下がる計画になっています。",""))</f>
        <v/>
      </c>
      <c r="AT42" s="557"/>
      <c r="AU42" s="1310" t="str">
        <f>IF(K42&lt;&gt;"","V列に色付け","")</f>
        <v/>
      </c>
      <c r="AV42" s="558" t="str">
        <f>IF('別紙様式2-2（４・５月分）'!N35="","",'別紙様式2-2（４・５月分）'!N35)</f>
        <v/>
      </c>
      <c r="AW42" s="1312" t="str">
        <f>IF(SUM('別紙様式2-2（４・５月分）'!O35:O37)=0,"",SUM('別紙様式2-2（４・５月分）'!O35:O37))</f>
        <v/>
      </c>
      <c r="AX42" s="1313" t="str">
        <f>IFERROR(VLOOKUP(K42,【参考】数式用!$AH$2:$AI$34,2,FALSE),"")</f>
        <v/>
      </c>
      <c r="AY42" s="1229" t="s">
        <v>1959</v>
      </c>
      <c r="AZ42" s="1229" t="s">
        <v>1960</v>
      </c>
      <c r="BA42" s="1229" t="s">
        <v>1961</v>
      </c>
      <c r="BB42" s="1229" t="s">
        <v>1962</v>
      </c>
      <c r="BC42" s="1229" t="str">
        <f>IF(AND(O42&lt;&gt;"新加算Ⅰ",O42&lt;&gt;"新加算Ⅱ",O42&lt;&gt;"新加算Ⅲ",O42&lt;&gt;"新加算Ⅳ"),O42,IF(P44&lt;&gt;"",P44,""))</f>
        <v/>
      </c>
      <c r="BD42" s="1229"/>
      <c r="BE42" s="1229" t="str">
        <f t="shared" ref="BE42" si="71">IF(AL42&lt;&gt;0,IF(AM42="○","入力済","未入力"),"")</f>
        <v/>
      </c>
      <c r="BF42" s="1229" t="str">
        <f>IF(OR(T42="新加算Ⅰ",T42="新加算Ⅱ",T42="新加算Ⅲ",T42="新加算Ⅳ",T42="新加算Ⅴ（１）",T42="新加算Ⅴ（２）",T42="新加算Ⅴ（３）",T42="新加算ⅠⅤ（４）",T42="新加算Ⅴ（５）",T42="新加算Ⅴ（６）",T42="新加算Ⅴ（８）",T42="新加算Ⅴ（11）"),IF(OR(AN42="○",AN42="令和６年度中に満たす"),"入力済","未入力"),"")</f>
        <v/>
      </c>
      <c r="BG42" s="1229" t="str">
        <f>IF(OR(T42="新加算Ⅴ（７）",T42="新加算Ⅴ（９）",T42="新加算Ⅴ（10）",T42="新加算Ⅴ（12）",T42="新加算Ⅴ（13）",T42="新加算Ⅴ（14）"),IF(OR(AO42="○",AO42="令和６年度中に満たす"),"入力済","未入力"),"")</f>
        <v/>
      </c>
      <c r="BH42" s="1330" t="str">
        <f t="shared" ref="BH42" si="72">IF(OR(T42="新加算Ⅰ",T42="新加算Ⅱ",T42="新加算Ⅲ",T42="新加算Ⅴ（１）",T42="新加算Ⅴ（３）",T42="新加算Ⅴ（８）"),IF(OR(AP42="○",AP42="令和６年度中に満たす"),"入力済","未入力"),"")</f>
        <v/>
      </c>
      <c r="BI42" s="1332" t="str">
        <f t="shared" ref="BI42" si="73">IF(OR(T42="新加算Ⅰ",T42="新加算Ⅱ",T42="新加算Ⅴ（１）",T42="新加算Ⅴ（２）",T42="新加算Ⅴ（３）",T42="新加算Ⅴ（４）",T42="新加算Ⅴ（５）",T42="新加算Ⅴ（６）",T42="新加算Ⅴ（７）",T42="新加算Ⅴ（９）",T42="新加算Ⅴ（10）",T42="新加算Ⅴ（12）"),1,"")</f>
        <v/>
      </c>
      <c r="BJ42" s="1310" t="str">
        <f>IF(OR(T42="新加算Ⅰ",T42="新加算Ⅴ（１）",T42="新加算Ⅴ（２）",T42="新加算Ⅴ（５）",T42="新加算Ⅴ（７）",T42="新加算Ⅴ（10）"),IF(AR42="","未入力","入力済"),"")</f>
        <v/>
      </c>
      <c r="BK42" s="453" t="str">
        <f>G42</f>
        <v/>
      </c>
    </row>
    <row r="43" spans="1:63" ht="15" customHeight="1">
      <c r="A43" s="1274"/>
      <c r="B43" s="1242"/>
      <c r="C43" s="1243"/>
      <c r="D43" s="1243"/>
      <c r="E43" s="1243"/>
      <c r="F43" s="1244"/>
      <c r="G43" s="1259"/>
      <c r="H43" s="1259"/>
      <c r="I43" s="1259"/>
      <c r="J43" s="1422"/>
      <c r="K43" s="1259"/>
      <c r="L43" s="1283"/>
      <c r="M43" s="1378" t="str">
        <f>IF('別紙様式2-2（４・５月分）'!P36="","",'別紙様式2-2（４・５月分）'!P36)</f>
        <v/>
      </c>
      <c r="N43" s="1399"/>
      <c r="O43" s="1405"/>
      <c r="P43" s="1406"/>
      <c r="Q43" s="1407"/>
      <c r="R43" s="1409"/>
      <c r="S43" s="1411"/>
      <c r="T43" s="1413"/>
      <c r="U43" s="1415"/>
      <c r="V43" s="1417"/>
      <c r="W43" s="1355"/>
      <c r="X43" s="1357"/>
      <c r="Y43" s="1355"/>
      <c r="Z43" s="1357"/>
      <c r="AA43" s="1355"/>
      <c r="AB43" s="1357"/>
      <c r="AC43" s="1355"/>
      <c r="AD43" s="1357"/>
      <c r="AE43" s="1357"/>
      <c r="AF43" s="1357"/>
      <c r="AG43" s="1359"/>
      <c r="AH43" s="1361"/>
      <c r="AI43" s="1363"/>
      <c r="AJ43" s="1365"/>
      <c r="AK43" s="1349"/>
      <c r="AL43" s="1353"/>
      <c r="AM43" s="1339"/>
      <c r="AN43" s="1345"/>
      <c r="AO43" s="1341"/>
      <c r="AP43" s="1341"/>
      <c r="AQ43" s="1343"/>
      <c r="AR43" s="1323"/>
      <c r="AS43" s="1309" t="str">
        <f t="shared" ref="AS43" si="74">IF(AU42="","",IF(AF42&gt;10,"！令和６年度の新加算の「算定対象月」が10か月を超えています。標準的な「算定対象月」は令和６年６月から令和７年３月です。",IF(OR(AA42&lt;&gt;7,AC42&lt;&gt;3),"！算定期間の終わりが令和７年３月になっていません。区分変更を行う場合は、別紙様式2-4に記入してください。","")))</f>
        <v/>
      </c>
      <c r="AT43" s="557"/>
      <c r="AU43" s="1310"/>
      <c r="AV43" s="1311" t="str">
        <f>IF('別紙様式2-2（４・５月分）'!N36="","",'別紙様式2-2（４・５月分）'!N36)</f>
        <v/>
      </c>
      <c r="AW43" s="1312"/>
      <c r="AX43" s="1313"/>
      <c r="AY43" s="1229"/>
      <c r="AZ43" s="1229"/>
      <c r="BA43" s="1229"/>
      <c r="BB43" s="1229"/>
      <c r="BC43" s="1229"/>
      <c r="BD43" s="1229"/>
      <c r="BE43" s="1229"/>
      <c r="BF43" s="1229"/>
      <c r="BG43" s="1229"/>
      <c r="BH43" s="1331"/>
      <c r="BI43" s="1333"/>
      <c r="BJ43" s="1310"/>
      <c r="BK43" s="453" t="str">
        <f>G42</f>
        <v/>
      </c>
    </row>
    <row r="44" spans="1:63" ht="15" customHeight="1">
      <c r="A44" s="1302"/>
      <c r="B44" s="1242"/>
      <c r="C44" s="1243"/>
      <c r="D44" s="1243"/>
      <c r="E44" s="1243"/>
      <c r="F44" s="1244"/>
      <c r="G44" s="1259"/>
      <c r="H44" s="1259"/>
      <c r="I44" s="1259"/>
      <c r="J44" s="1422"/>
      <c r="K44" s="1259"/>
      <c r="L44" s="1283"/>
      <c r="M44" s="1379"/>
      <c r="N44" s="1400"/>
      <c r="O44" s="1380" t="s">
        <v>2025</v>
      </c>
      <c r="P44" s="1382" t="str">
        <f>IFERROR(VLOOKUP('別紙様式2-2（４・５月分）'!AQ35,【参考】数式用!$AR$5:$AT$22,3,FALSE),"")</f>
        <v/>
      </c>
      <c r="Q44" s="1384" t="s">
        <v>2036</v>
      </c>
      <c r="R44" s="1386" t="str">
        <f>IFERROR(VLOOKUP(K42,【参考】数式用!$A$5:$AB$37,MATCH(P44,【参考】数式用!$B$4:$AB$4,0)+1,0),"")</f>
        <v/>
      </c>
      <c r="S44" s="1388" t="s">
        <v>161</v>
      </c>
      <c r="T44" s="1390"/>
      <c r="U44" s="1392" t="str">
        <f>IFERROR(VLOOKUP(K42,【参考】数式用!$A$5:$AB$37,MATCH(T44,【参考】数式用!$B$4:$AB$4,0)+1,0),"")</f>
        <v/>
      </c>
      <c r="V44" s="1394" t="s">
        <v>15</v>
      </c>
      <c r="W44" s="1396">
        <v>7</v>
      </c>
      <c r="X44" s="1370" t="s">
        <v>10</v>
      </c>
      <c r="Y44" s="1396">
        <v>4</v>
      </c>
      <c r="Z44" s="1370" t="s">
        <v>38</v>
      </c>
      <c r="AA44" s="1396">
        <v>8</v>
      </c>
      <c r="AB44" s="1370" t="s">
        <v>10</v>
      </c>
      <c r="AC44" s="1396">
        <v>3</v>
      </c>
      <c r="AD44" s="1370" t="s">
        <v>13</v>
      </c>
      <c r="AE44" s="1370" t="s">
        <v>20</v>
      </c>
      <c r="AF44" s="1370">
        <f>IF(W44&gt;=1,(AA44*12+AC44)-(W44*12+Y44)+1,"")</f>
        <v>12</v>
      </c>
      <c r="AG44" s="1366" t="s">
        <v>33</v>
      </c>
      <c r="AH44" s="1372" t="str">
        <f t="shared" ref="AH44" si="75">IFERROR(ROUNDDOWN(ROUND(L42*U44,0),0)*AF44,"")</f>
        <v/>
      </c>
      <c r="AI44" s="1374" t="str">
        <f t="shared" ref="AI44" si="76">IFERROR(ROUNDDOWN(ROUND((L42*(U44-AW42)),0),0)*AF44,"")</f>
        <v/>
      </c>
      <c r="AJ44" s="1376">
        <f>IFERROR(IF(OR(M42="",M43="",M45=""),0,ROUNDDOWN(ROUNDDOWN(ROUND(L42*VLOOKUP(K42,【参考】数式用!$A$5:$AB$37,MATCH("新加算Ⅳ",【参考】数式用!$B$4:$AB$4,0)+1,0),0),0)*AF44*0.5,0)),"")</f>
        <v>0</v>
      </c>
      <c r="AK44" s="1346" t="str">
        <f t="shared" ref="AK44" si="77">IF(T44&lt;&gt;"","新規に適用","")</f>
        <v/>
      </c>
      <c r="AL44" s="1350">
        <f>IFERROR(IF(OR(M45="ベア加算",M45=""),0, IF(OR(T42="新加算Ⅰ",T42="新加算Ⅱ",T42="新加算Ⅲ",T42="新加算Ⅳ"),0,ROUNDDOWN(ROUND(L42*VLOOKUP(K42,【参考】数式用!$A$5:$I$37,MATCH("ベア加算",【参考】数式用!$B$4:$I$4,0)+1,0),0),0)*AF44)),"")</f>
        <v>0</v>
      </c>
      <c r="AM44" s="1320" t="str">
        <f>IF(AND(T44&lt;&gt;"",AM42=""),"新規に適用",IF(AND(T44&lt;&gt;"",AM42&lt;&gt;""),"継続で適用",""))</f>
        <v/>
      </c>
      <c r="AN44" s="1320" t="str">
        <f>IF(AND(T44&lt;&gt;"",AN42=""),"新規に適用",IF(AND(T44&lt;&gt;"",AN42&lt;&gt;""),"継続で適用",""))</f>
        <v/>
      </c>
      <c r="AO44" s="1368"/>
      <c r="AP44" s="1320" t="str">
        <f>IF(AND(T44&lt;&gt;"",AP42=""),"新規に適用",IF(AND(T44&lt;&gt;"",AP42&lt;&gt;""),"継続で適用",""))</f>
        <v/>
      </c>
      <c r="AQ44" s="1324" t="str">
        <f t="shared" si="66"/>
        <v/>
      </c>
      <c r="AR44" s="1320" t="str">
        <f>IF(AND(T44&lt;&gt;"",AR42=""),"新規に適用",IF(AND(T44&lt;&gt;"",AR42&lt;&gt;""),"継続で適用",""))</f>
        <v/>
      </c>
      <c r="AS44" s="1309"/>
      <c r="AT44" s="557"/>
      <c r="AU44" s="1310" t="str">
        <f>IF(K42&lt;&gt;"","V列に色付け","")</f>
        <v/>
      </c>
      <c r="AV44" s="1311"/>
      <c r="AW44" s="1312"/>
      <c r="AX44" s="87"/>
      <c r="AY44" s="87"/>
      <c r="AZ44" s="87"/>
      <c r="BA44" s="87"/>
      <c r="BB44" s="87"/>
      <c r="BC44" s="87"/>
      <c r="BD44" s="87"/>
      <c r="BE44" s="87"/>
      <c r="BF44" s="87"/>
      <c r="BG44" s="87"/>
      <c r="BH44" s="87"/>
      <c r="BI44" s="87"/>
      <c r="BJ44" s="87"/>
      <c r="BK44" s="453" t="str">
        <f>G42</f>
        <v/>
      </c>
    </row>
    <row r="45" spans="1:63" ht="30" customHeight="1" thickBot="1">
      <c r="A45" s="1275"/>
      <c r="B45" s="1418"/>
      <c r="C45" s="1419"/>
      <c r="D45" s="1419"/>
      <c r="E45" s="1419"/>
      <c r="F45" s="1420"/>
      <c r="G45" s="1260"/>
      <c r="H45" s="1260"/>
      <c r="I45" s="1260"/>
      <c r="J45" s="1423"/>
      <c r="K45" s="1260"/>
      <c r="L45" s="1284"/>
      <c r="M45" s="556" t="str">
        <f>IF('別紙様式2-2（４・５月分）'!P37="","",'別紙様式2-2（４・５月分）'!P37)</f>
        <v/>
      </c>
      <c r="N45" s="1401"/>
      <c r="O45" s="1381"/>
      <c r="P45" s="1383"/>
      <c r="Q45" s="1385"/>
      <c r="R45" s="1387"/>
      <c r="S45" s="1389"/>
      <c r="T45" s="1391"/>
      <c r="U45" s="1393"/>
      <c r="V45" s="1395"/>
      <c r="W45" s="1397"/>
      <c r="X45" s="1371"/>
      <c r="Y45" s="1397"/>
      <c r="Z45" s="1371"/>
      <c r="AA45" s="1397"/>
      <c r="AB45" s="1371"/>
      <c r="AC45" s="1397"/>
      <c r="AD45" s="1371"/>
      <c r="AE45" s="1371"/>
      <c r="AF45" s="1371"/>
      <c r="AG45" s="1367"/>
      <c r="AH45" s="1373"/>
      <c r="AI45" s="1375"/>
      <c r="AJ45" s="1377"/>
      <c r="AK45" s="1347"/>
      <c r="AL45" s="1351"/>
      <c r="AM45" s="1321"/>
      <c r="AN45" s="1321"/>
      <c r="AO45" s="1369"/>
      <c r="AP45" s="1321"/>
      <c r="AQ45" s="1325"/>
      <c r="AR45" s="1321"/>
      <c r="AS45" s="491" t="str">
        <f t="shared" ref="AS45" si="78">IF(AU42="","",IF(OR(T42="",AND(M45="ベア加算なし",OR(T42="新加算Ⅰ",T42="新加算Ⅱ",T42="新加算Ⅲ",T42="新加算Ⅳ"),AM42=""),AND(OR(T42="新加算Ⅰ",T42="新加算Ⅱ",T42="新加算Ⅲ",T42="新加算Ⅳ",T42="新加算Ⅴ（１）",T42="新加算Ⅴ（２）",T42="新加算Ⅴ（３）",T42="新加算Ⅴ（４）",T42="新加算Ⅴ（５）",T42="新加算Ⅴ（６）",T42="新加算Ⅴ（８）",T42="新加算Ⅴ（11）"),AN42=""),AND(OR(T42="新加算Ⅴ（７）",T42="新加算Ⅴ（９）",T42="新加算Ⅴ（10）",T42="新加算Ⅴ（12）",T42="新加算Ⅴ（13）",T42="新加算Ⅴ（14）"),AO42=""),AND(OR(T42="新加算Ⅰ",T42="新加算Ⅱ",T42="新加算Ⅲ",T42="新加算Ⅴ（１）",T42="新加算Ⅴ（３）",T42="新加算Ⅴ（８）"),AP42=""),AND(OR(T42="新加算Ⅰ",T42="新加算Ⅱ",T42="新加算Ⅴ（１）",T42="新加算Ⅴ（２）",T42="新加算Ⅴ（３）",T42="新加算Ⅴ（４）",T42="新加算Ⅴ（５）",T42="新加算Ⅴ（６）",T42="新加算Ⅴ（７）",T42="新加算Ⅴ（９）",T42="新加算Ⅴ（10）",T42="新加算Ⅴ（12）"),AQ42=""),AND(OR(T42="新加算Ⅰ",T42="新加算Ⅴ（１）",T42="新加算Ⅴ（２）",T42="新加算Ⅴ（５）",T42="新加算Ⅴ（７）",T42="新加算Ⅴ（10）"),AR42="")),"！記入が必要な欄（ピンク色のセル）に空欄があります。空欄を埋めてください。",""))</f>
        <v/>
      </c>
      <c r="AT45" s="557"/>
      <c r="AU45" s="1310"/>
      <c r="AV45" s="558" t="str">
        <f>IF('別紙様式2-2（４・５月分）'!N37="","",'別紙様式2-2（４・５月分）'!N37)</f>
        <v/>
      </c>
      <c r="AW45" s="1312"/>
      <c r="AX45" s="87"/>
      <c r="AY45" s="87"/>
      <c r="AZ45" s="87"/>
      <c r="BA45" s="87"/>
      <c r="BB45" s="87"/>
      <c r="BC45" s="87"/>
      <c r="BD45" s="87"/>
      <c r="BE45" s="87"/>
      <c r="BF45" s="87"/>
      <c r="BG45" s="87"/>
      <c r="BH45" s="87"/>
      <c r="BI45" s="87"/>
      <c r="BJ45" s="87"/>
      <c r="BK45" s="453" t="str">
        <f>G42</f>
        <v/>
      </c>
    </row>
    <row r="46" spans="1:63" ht="30" customHeight="1">
      <c r="A46" s="1273">
        <v>9</v>
      </c>
      <c r="B46" s="1239" t="str">
        <f>IF(基本情報入力シート!C62="","",基本情報入力シート!C62)</f>
        <v/>
      </c>
      <c r="C46" s="1240"/>
      <c r="D46" s="1240"/>
      <c r="E46" s="1240"/>
      <c r="F46" s="1241"/>
      <c r="G46" s="1258" t="str">
        <f>IF(基本情報入力シート!M62="","",基本情報入力シート!M62)</f>
        <v/>
      </c>
      <c r="H46" s="1258" t="str">
        <f>IF(基本情報入力シート!R62="","",基本情報入力シート!R62)</f>
        <v/>
      </c>
      <c r="I46" s="1258" t="str">
        <f>IF(基本情報入力シート!W62="","",基本情報入力シート!W62)</f>
        <v/>
      </c>
      <c r="J46" s="1421" t="str">
        <f>IF(基本情報入力シート!X62="","",基本情報入力シート!X62)</f>
        <v/>
      </c>
      <c r="K46" s="1258" t="str">
        <f>IF(基本情報入力シート!Y62="","",基本情報入力シート!Y62)</f>
        <v/>
      </c>
      <c r="L46" s="1282" t="str">
        <f>IF(基本情報入力シート!AB62="","",基本情報入力シート!AB62)</f>
        <v/>
      </c>
      <c r="M46" s="553" t="str">
        <f>IF('別紙様式2-2（４・５月分）'!P38="","",'別紙様式2-2（４・５月分）'!P38)</f>
        <v/>
      </c>
      <c r="N46" s="1398" t="str">
        <f>IF(SUM('別紙様式2-2（４・５月分）'!Q38:Q40)=0,"",SUM('別紙様式2-2（４・５月分）'!Q38:Q40))</f>
        <v/>
      </c>
      <c r="O46" s="1402" t="str">
        <f>IFERROR(VLOOKUP('別紙様式2-2（４・５月分）'!AQ38,【参考】数式用!$AR$5:$AS$22,2,FALSE),"")</f>
        <v/>
      </c>
      <c r="P46" s="1403"/>
      <c r="Q46" s="1404"/>
      <c r="R46" s="1408" t="str">
        <f>IFERROR(VLOOKUP(K46,【参考】数式用!$A$5:$AB$37,MATCH(O46,【参考】数式用!$B$4:$AB$4,0)+1,0),"")</f>
        <v/>
      </c>
      <c r="S46" s="1410" t="s">
        <v>2021</v>
      </c>
      <c r="T46" s="1412"/>
      <c r="U46" s="1414" t="str">
        <f>IFERROR(VLOOKUP(K46,【参考】数式用!$A$5:$AB$37,MATCH(T46,【参考】数式用!$B$4:$AB$4,0)+1,0),"")</f>
        <v/>
      </c>
      <c r="V46" s="1416" t="s">
        <v>15</v>
      </c>
      <c r="W46" s="1354">
        <v>6</v>
      </c>
      <c r="X46" s="1356" t="s">
        <v>10</v>
      </c>
      <c r="Y46" s="1354">
        <v>6</v>
      </c>
      <c r="Z46" s="1356" t="s">
        <v>38</v>
      </c>
      <c r="AA46" s="1354">
        <v>7</v>
      </c>
      <c r="AB46" s="1356" t="s">
        <v>10</v>
      </c>
      <c r="AC46" s="1354">
        <v>3</v>
      </c>
      <c r="AD46" s="1356" t="s">
        <v>13</v>
      </c>
      <c r="AE46" s="1356" t="s">
        <v>20</v>
      </c>
      <c r="AF46" s="1356">
        <f>IF(W46&gt;=1,(AA46*12+AC46)-(W46*12+Y46)+1,"")</f>
        <v>10</v>
      </c>
      <c r="AG46" s="1358" t="s">
        <v>33</v>
      </c>
      <c r="AH46" s="1360" t="str">
        <f t="shared" ref="AH46" si="79">IFERROR(ROUNDDOWN(ROUND(L46*U46,0),0)*AF46,"")</f>
        <v/>
      </c>
      <c r="AI46" s="1362" t="str">
        <f t="shared" ref="AI46" si="80">IFERROR(ROUNDDOWN(ROUND((L46*(U46-AW46)),0),0)*AF46,"")</f>
        <v/>
      </c>
      <c r="AJ46" s="1364">
        <f>IFERROR(IF(OR(M46="",M47="",M49=""),0,ROUNDDOWN(ROUNDDOWN(ROUND(L46*VLOOKUP(K46,【参考】数式用!$A$5:$AB$37,MATCH("新加算Ⅳ",【参考】数式用!$B$4:$AB$4,0)+1,0),0),0)*AF46*0.5,0)),"")</f>
        <v>0</v>
      </c>
      <c r="AK46" s="1348"/>
      <c r="AL46" s="1352">
        <f>IFERROR(IF(OR(M49="ベア加算",M49=""),0, IF(OR(T46="新加算Ⅰ",T46="新加算Ⅱ",T46="新加算Ⅲ",T46="新加算Ⅳ"),ROUNDDOWN(ROUND(L46*VLOOKUP(K46,【参考】数式用!$A$5:$I$37,MATCH("ベア加算",【参考】数式用!$B$4:$I$4,0)+1,0),0),0)*AF46,0)),"")</f>
        <v>0</v>
      </c>
      <c r="AM46" s="1338"/>
      <c r="AN46" s="1344"/>
      <c r="AO46" s="1340"/>
      <c r="AP46" s="1340"/>
      <c r="AQ46" s="1342"/>
      <c r="AR46" s="1322"/>
      <c r="AS46" s="466" t="str">
        <f t="shared" ref="AS46" si="81">IF(AU46="","",IF(U46&lt;N46,"！加算の要件上は問題ありませんが、令和６年４・５月と比較して令和６年６月に加算率が下がる計画になっています。",""))</f>
        <v/>
      </c>
      <c r="AT46" s="557"/>
      <c r="AU46" s="1310" t="str">
        <f>IF(K46&lt;&gt;"","V列に色付け","")</f>
        <v/>
      </c>
      <c r="AV46" s="558" t="str">
        <f>IF('別紙様式2-2（４・５月分）'!N38="","",'別紙様式2-2（４・５月分）'!N38)</f>
        <v/>
      </c>
      <c r="AW46" s="1312" t="str">
        <f>IF(SUM('別紙様式2-2（４・５月分）'!O38:O40)=0,"",SUM('別紙様式2-2（４・５月分）'!O38:O40))</f>
        <v/>
      </c>
      <c r="AX46" s="1313" t="str">
        <f>IFERROR(VLOOKUP(K46,【参考】数式用!$AH$2:$AI$34,2,FALSE),"")</f>
        <v/>
      </c>
      <c r="AY46" s="1229" t="s">
        <v>1959</v>
      </c>
      <c r="AZ46" s="1229" t="s">
        <v>1960</v>
      </c>
      <c r="BA46" s="1229" t="s">
        <v>1961</v>
      </c>
      <c r="BB46" s="1229" t="s">
        <v>1962</v>
      </c>
      <c r="BC46" s="1229" t="str">
        <f>IF(AND(O46&lt;&gt;"新加算Ⅰ",O46&lt;&gt;"新加算Ⅱ",O46&lt;&gt;"新加算Ⅲ",O46&lt;&gt;"新加算Ⅳ"),O46,IF(P48&lt;&gt;"",P48,""))</f>
        <v/>
      </c>
      <c r="BD46" s="1229"/>
      <c r="BE46" s="1229" t="str">
        <f t="shared" ref="BE46" si="82">IF(AL46&lt;&gt;0,IF(AM46="○","入力済","未入力"),"")</f>
        <v/>
      </c>
      <c r="BF46" s="1229" t="str">
        <f>IF(OR(T46="新加算Ⅰ",T46="新加算Ⅱ",T46="新加算Ⅲ",T46="新加算Ⅳ",T46="新加算Ⅴ（１）",T46="新加算Ⅴ（２）",T46="新加算Ⅴ（３）",T46="新加算ⅠⅤ（４）",T46="新加算Ⅴ（５）",T46="新加算Ⅴ（６）",T46="新加算Ⅴ（８）",T46="新加算Ⅴ（11）"),IF(OR(AN46="○",AN46="令和６年度中に満たす"),"入力済","未入力"),"")</f>
        <v/>
      </c>
      <c r="BG46" s="1229" t="str">
        <f>IF(OR(T46="新加算Ⅴ（７）",T46="新加算Ⅴ（９）",T46="新加算Ⅴ（10）",T46="新加算Ⅴ（12）",T46="新加算Ⅴ（13）",T46="新加算Ⅴ（14）"),IF(OR(AO46="○",AO46="令和６年度中に満たす"),"入力済","未入力"),"")</f>
        <v/>
      </c>
      <c r="BH46" s="1330" t="str">
        <f t="shared" ref="BH46" si="83">IF(OR(T46="新加算Ⅰ",T46="新加算Ⅱ",T46="新加算Ⅲ",T46="新加算Ⅴ（１）",T46="新加算Ⅴ（３）",T46="新加算Ⅴ（８）"),IF(OR(AP46="○",AP46="令和６年度中に満たす"),"入力済","未入力"),"")</f>
        <v/>
      </c>
      <c r="BI46" s="1332" t="str">
        <f t="shared" ref="BI46" si="84">IF(OR(T46="新加算Ⅰ",T46="新加算Ⅱ",T46="新加算Ⅴ（１）",T46="新加算Ⅴ（２）",T46="新加算Ⅴ（３）",T46="新加算Ⅴ（４）",T46="新加算Ⅴ（５）",T46="新加算Ⅴ（６）",T46="新加算Ⅴ（７）",T46="新加算Ⅴ（９）",T46="新加算Ⅴ（10）",T46="新加算Ⅴ（12）"),1,"")</f>
        <v/>
      </c>
      <c r="BJ46" s="1310" t="str">
        <f>IF(OR(T46="新加算Ⅰ",T46="新加算Ⅴ（１）",T46="新加算Ⅴ（２）",T46="新加算Ⅴ（５）",T46="新加算Ⅴ（７）",T46="新加算Ⅴ（10）"),IF(AR46="","未入力","入力済"),"")</f>
        <v/>
      </c>
      <c r="BK46" s="453" t="str">
        <f>G46</f>
        <v/>
      </c>
    </row>
    <row r="47" spans="1:63" ht="15" customHeight="1">
      <c r="A47" s="1274"/>
      <c r="B47" s="1242"/>
      <c r="C47" s="1243"/>
      <c r="D47" s="1243"/>
      <c r="E47" s="1243"/>
      <c r="F47" s="1244"/>
      <c r="G47" s="1259"/>
      <c r="H47" s="1259"/>
      <c r="I47" s="1259"/>
      <c r="J47" s="1422"/>
      <c r="K47" s="1259"/>
      <c r="L47" s="1283"/>
      <c r="M47" s="1378" t="str">
        <f>IF('別紙様式2-2（４・５月分）'!P39="","",'別紙様式2-2（４・５月分）'!P39)</f>
        <v/>
      </c>
      <c r="N47" s="1399"/>
      <c r="O47" s="1405"/>
      <c r="P47" s="1406"/>
      <c r="Q47" s="1407"/>
      <c r="R47" s="1409"/>
      <c r="S47" s="1411"/>
      <c r="T47" s="1413"/>
      <c r="U47" s="1415"/>
      <c r="V47" s="1417"/>
      <c r="W47" s="1355"/>
      <c r="X47" s="1357"/>
      <c r="Y47" s="1355"/>
      <c r="Z47" s="1357"/>
      <c r="AA47" s="1355"/>
      <c r="AB47" s="1357"/>
      <c r="AC47" s="1355"/>
      <c r="AD47" s="1357"/>
      <c r="AE47" s="1357"/>
      <c r="AF47" s="1357"/>
      <c r="AG47" s="1359"/>
      <c r="AH47" s="1361"/>
      <c r="AI47" s="1363"/>
      <c r="AJ47" s="1365"/>
      <c r="AK47" s="1349"/>
      <c r="AL47" s="1353"/>
      <c r="AM47" s="1339"/>
      <c r="AN47" s="1345"/>
      <c r="AO47" s="1341"/>
      <c r="AP47" s="1341"/>
      <c r="AQ47" s="1343"/>
      <c r="AR47" s="1323"/>
      <c r="AS47" s="1309" t="str">
        <f t="shared" ref="AS47" si="85">IF(AU46="","",IF(AF46&gt;10,"！令和６年度の新加算の「算定対象月」が10か月を超えています。標準的な「算定対象月」は令和６年６月から令和７年３月です。",IF(OR(AA46&lt;&gt;7,AC46&lt;&gt;3),"！算定期間の終わりが令和７年３月になっていません。区分変更を行う場合は、別紙様式2-4に記入してください。","")))</f>
        <v/>
      </c>
      <c r="AT47" s="557"/>
      <c r="AU47" s="1310"/>
      <c r="AV47" s="1311" t="str">
        <f>IF('別紙様式2-2（４・５月分）'!N39="","",'別紙様式2-2（４・５月分）'!N39)</f>
        <v/>
      </c>
      <c r="AW47" s="1312"/>
      <c r="AX47" s="1313"/>
      <c r="AY47" s="1229"/>
      <c r="AZ47" s="1229"/>
      <c r="BA47" s="1229"/>
      <c r="BB47" s="1229"/>
      <c r="BC47" s="1229"/>
      <c r="BD47" s="1229"/>
      <c r="BE47" s="1229"/>
      <c r="BF47" s="1229"/>
      <c r="BG47" s="1229"/>
      <c r="BH47" s="1331"/>
      <c r="BI47" s="1333"/>
      <c r="BJ47" s="1310"/>
      <c r="BK47" s="453" t="str">
        <f>G46</f>
        <v/>
      </c>
    </row>
    <row r="48" spans="1:63" ht="15" customHeight="1">
      <c r="A48" s="1302"/>
      <c r="B48" s="1242"/>
      <c r="C48" s="1243"/>
      <c r="D48" s="1243"/>
      <c r="E48" s="1243"/>
      <c r="F48" s="1244"/>
      <c r="G48" s="1259"/>
      <c r="H48" s="1259"/>
      <c r="I48" s="1259"/>
      <c r="J48" s="1422"/>
      <c r="K48" s="1259"/>
      <c r="L48" s="1283"/>
      <c r="M48" s="1379"/>
      <c r="N48" s="1400"/>
      <c r="O48" s="1380" t="s">
        <v>2025</v>
      </c>
      <c r="P48" s="1382" t="str">
        <f>IFERROR(VLOOKUP('別紙様式2-2（４・５月分）'!AQ38,【参考】数式用!$AR$5:$AT$22,3,FALSE),"")</f>
        <v/>
      </c>
      <c r="Q48" s="1384" t="s">
        <v>2036</v>
      </c>
      <c r="R48" s="1386" t="str">
        <f>IFERROR(VLOOKUP(K46,【参考】数式用!$A$5:$AB$37,MATCH(P48,【参考】数式用!$B$4:$AB$4,0)+1,0),"")</f>
        <v/>
      </c>
      <c r="S48" s="1388" t="s">
        <v>161</v>
      </c>
      <c r="T48" s="1390"/>
      <c r="U48" s="1392" t="str">
        <f>IFERROR(VLOOKUP(K46,【参考】数式用!$A$5:$AB$37,MATCH(T48,【参考】数式用!$B$4:$AB$4,0)+1,0),"")</f>
        <v/>
      </c>
      <c r="V48" s="1394" t="s">
        <v>15</v>
      </c>
      <c r="W48" s="1396">
        <v>7</v>
      </c>
      <c r="X48" s="1370" t="s">
        <v>10</v>
      </c>
      <c r="Y48" s="1396">
        <v>4</v>
      </c>
      <c r="Z48" s="1370" t="s">
        <v>38</v>
      </c>
      <c r="AA48" s="1396">
        <v>8</v>
      </c>
      <c r="AB48" s="1370" t="s">
        <v>10</v>
      </c>
      <c r="AC48" s="1396">
        <v>3</v>
      </c>
      <c r="AD48" s="1370" t="s">
        <v>13</v>
      </c>
      <c r="AE48" s="1370" t="s">
        <v>20</v>
      </c>
      <c r="AF48" s="1370">
        <f>IF(W48&gt;=1,(AA48*12+AC48)-(W48*12+Y48)+1,"")</f>
        <v>12</v>
      </c>
      <c r="AG48" s="1366" t="s">
        <v>33</v>
      </c>
      <c r="AH48" s="1372" t="str">
        <f t="shared" ref="AH48" si="86">IFERROR(ROUNDDOWN(ROUND(L46*U48,0),0)*AF48,"")</f>
        <v/>
      </c>
      <c r="AI48" s="1374" t="str">
        <f t="shared" ref="AI48" si="87">IFERROR(ROUNDDOWN(ROUND((L46*(U48-AW46)),0),0)*AF48,"")</f>
        <v/>
      </c>
      <c r="AJ48" s="1376">
        <f>IFERROR(IF(OR(M46="",M47="",M49=""),0,ROUNDDOWN(ROUNDDOWN(ROUND(L46*VLOOKUP(K46,【参考】数式用!$A$5:$AB$37,MATCH("新加算Ⅳ",【参考】数式用!$B$4:$AB$4,0)+1,0),0),0)*AF48*0.5,0)),"")</f>
        <v>0</v>
      </c>
      <c r="AK48" s="1346" t="str">
        <f t="shared" ref="AK48" si="88">IF(T48&lt;&gt;"","新規に適用","")</f>
        <v/>
      </c>
      <c r="AL48" s="1350">
        <f>IFERROR(IF(OR(M49="ベア加算",M49=""),0, IF(OR(T46="新加算Ⅰ",T46="新加算Ⅱ",T46="新加算Ⅲ",T46="新加算Ⅳ"),0,ROUNDDOWN(ROUND(L46*VLOOKUP(K46,【参考】数式用!$A$5:$I$37,MATCH("ベア加算",【参考】数式用!$B$4:$I$4,0)+1,0),0),0)*AF48)),"")</f>
        <v>0</v>
      </c>
      <c r="AM48" s="1320" t="str">
        <f>IF(AND(T48&lt;&gt;"",AM46=""),"新規に適用",IF(AND(T48&lt;&gt;"",AM46&lt;&gt;""),"継続で適用",""))</f>
        <v/>
      </c>
      <c r="AN48" s="1320" t="str">
        <f>IF(AND(T48&lt;&gt;"",AN46=""),"新規に適用",IF(AND(T48&lt;&gt;"",AN46&lt;&gt;""),"継続で適用",""))</f>
        <v/>
      </c>
      <c r="AO48" s="1368"/>
      <c r="AP48" s="1320" t="str">
        <f>IF(AND(T48&lt;&gt;"",AP46=""),"新規に適用",IF(AND(T48&lt;&gt;"",AP46&lt;&gt;""),"継続で適用",""))</f>
        <v/>
      </c>
      <c r="AQ48" s="1324" t="str">
        <f t="shared" si="66"/>
        <v/>
      </c>
      <c r="AR48" s="1320" t="str">
        <f>IF(AND(T48&lt;&gt;"",AR46=""),"新規に適用",IF(AND(T48&lt;&gt;"",AR46&lt;&gt;""),"継続で適用",""))</f>
        <v/>
      </c>
      <c r="AS48" s="1309"/>
      <c r="AT48" s="557"/>
      <c r="AU48" s="1310" t="str">
        <f>IF(K46&lt;&gt;"","V列に色付け","")</f>
        <v/>
      </c>
      <c r="AV48" s="1311"/>
      <c r="AW48" s="1312"/>
      <c r="AX48" s="87"/>
      <c r="AY48" s="87"/>
      <c r="AZ48" s="87"/>
      <c r="BA48" s="87"/>
      <c r="BB48" s="87"/>
      <c r="BC48" s="87"/>
      <c r="BD48" s="87"/>
      <c r="BE48" s="87"/>
      <c r="BF48" s="87"/>
      <c r="BG48" s="87"/>
      <c r="BH48" s="87"/>
      <c r="BI48" s="87"/>
      <c r="BJ48" s="87"/>
      <c r="BK48" s="453" t="str">
        <f>G46</f>
        <v/>
      </c>
    </row>
    <row r="49" spans="1:63" ht="30" customHeight="1" thickBot="1">
      <c r="A49" s="1275"/>
      <c r="B49" s="1418"/>
      <c r="C49" s="1419"/>
      <c r="D49" s="1419"/>
      <c r="E49" s="1419"/>
      <c r="F49" s="1420"/>
      <c r="G49" s="1260"/>
      <c r="H49" s="1260"/>
      <c r="I49" s="1260"/>
      <c r="J49" s="1423"/>
      <c r="K49" s="1260"/>
      <c r="L49" s="1284"/>
      <c r="M49" s="556" t="str">
        <f>IF('別紙様式2-2（４・５月分）'!P40="","",'別紙様式2-2（４・５月分）'!P40)</f>
        <v/>
      </c>
      <c r="N49" s="1401"/>
      <c r="O49" s="1381"/>
      <c r="P49" s="1383"/>
      <c r="Q49" s="1385"/>
      <c r="R49" s="1387"/>
      <c r="S49" s="1389"/>
      <c r="T49" s="1391"/>
      <c r="U49" s="1393"/>
      <c r="V49" s="1395"/>
      <c r="W49" s="1397"/>
      <c r="X49" s="1371"/>
      <c r="Y49" s="1397"/>
      <c r="Z49" s="1371"/>
      <c r="AA49" s="1397"/>
      <c r="AB49" s="1371"/>
      <c r="AC49" s="1397"/>
      <c r="AD49" s="1371"/>
      <c r="AE49" s="1371"/>
      <c r="AF49" s="1371"/>
      <c r="AG49" s="1367"/>
      <c r="AH49" s="1373"/>
      <c r="AI49" s="1375"/>
      <c r="AJ49" s="1377"/>
      <c r="AK49" s="1347"/>
      <c r="AL49" s="1351"/>
      <c r="AM49" s="1321"/>
      <c r="AN49" s="1321"/>
      <c r="AO49" s="1369"/>
      <c r="AP49" s="1321"/>
      <c r="AQ49" s="1325"/>
      <c r="AR49" s="1321"/>
      <c r="AS49" s="491" t="str">
        <f t="shared" ref="AS49" si="89">IF(AU46="","",IF(OR(T46="",AND(M49="ベア加算なし",OR(T46="新加算Ⅰ",T46="新加算Ⅱ",T46="新加算Ⅲ",T46="新加算Ⅳ"),AM46=""),AND(OR(T46="新加算Ⅰ",T46="新加算Ⅱ",T46="新加算Ⅲ",T46="新加算Ⅳ",T46="新加算Ⅴ（１）",T46="新加算Ⅴ（２）",T46="新加算Ⅴ（３）",T46="新加算Ⅴ（４）",T46="新加算Ⅴ（５）",T46="新加算Ⅴ（６）",T46="新加算Ⅴ（８）",T46="新加算Ⅴ（11）"),AN46=""),AND(OR(T46="新加算Ⅴ（７）",T46="新加算Ⅴ（９）",T46="新加算Ⅴ（10）",T46="新加算Ⅴ（12）",T46="新加算Ⅴ（13）",T46="新加算Ⅴ（14）"),AO46=""),AND(OR(T46="新加算Ⅰ",T46="新加算Ⅱ",T46="新加算Ⅲ",T46="新加算Ⅴ（１）",T46="新加算Ⅴ（３）",T46="新加算Ⅴ（８）"),AP46=""),AND(OR(T46="新加算Ⅰ",T46="新加算Ⅱ",T46="新加算Ⅴ（１）",T46="新加算Ⅴ（２）",T46="新加算Ⅴ（３）",T46="新加算Ⅴ（４）",T46="新加算Ⅴ（５）",T46="新加算Ⅴ（６）",T46="新加算Ⅴ（７）",T46="新加算Ⅴ（９）",T46="新加算Ⅴ（10）",T46="新加算Ⅴ（12）"),AQ46=""),AND(OR(T46="新加算Ⅰ",T46="新加算Ⅴ（１）",T46="新加算Ⅴ（２）",T46="新加算Ⅴ（５）",T46="新加算Ⅴ（７）",T46="新加算Ⅴ（10）"),AR46="")),"！記入が必要な欄（ピンク色のセル）に空欄があります。空欄を埋めてください。",""))</f>
        <v/>
      </c>
      <c r="AT49" s="557"/>
      <c r="AU49" s="1310"/>
      <c r="AV49" s="558" t="str">
        <f>IF('別紙様式2-2（４・５月分）'!N40="","",'別紙様式2-2（４・５月分）'!N40)</f>
        <v/>
      </c>
      <c r="AW49" s="1312"/>
      <c r="AX49" s="87"/>
      <c r="AY49" s="87"/>
      <c r="AZ49" s="87"/>
      <c r="BA49" s="87"/>
      <c r="BB49" s="87"/>
      <c r="BC49" s="87"/>
      <c r="BD49" s="87"/>
      <c r="BE49" s="87"/>
      <c r="BF49" s="87"/>
      <c r="BG49" s="87"/>
      <c r="BH49" s="87"/>
      <c r="BI49" s="87"/>
      <c r="BJ49" s="87"/>
      <c r="BK49" s="453" t="str">
        <f>G46</f>
        <v/>
      </c>
    </row>
    <row r="50" spans="1:63" ht="30" customHeight="1">
      <c r="A50" s="1273">
        <v>10</v>
      </c>
      <c r="B50" s="1239" t="str">
        <f>IF(基本情報入力シート!C63="","",基本情報入力シート!C63)</f>
        <v/>
      </c>
      <c r="C50" s="1240"/>
      <c r="D50" s="1240"/>
      <c r="E50" s="1240"/>
      <c r="F50" s="1241"/>
      <c r="G50" s="1258" t="str">
        <f>IF(基本情報入力シート!M63="","",基本情報入力シート!M63)</f>
        <v/>
      </c>
      <c r="H50" s="1258" t="str">
        <f>IF(基本情報入力シート!R63="","",基本情報入力シート!R63)</f>
        <v/>
      </c>
      <c r="I50" s="1258" t="str">
        <f>IF(基本情報入力シート!W63="","",基本情報入力シート!W63)</f>
        <v/>
      </c>
      <c r="J50" s="1421" t="str">
        <f>IF(基本情報入力シート!X63="","",基本情報入力シート!X63)</f>
        <v/>
      </c>
      <c r="K50" s="1258" t="str">
        <f>IF(基本情報入力シート!Y63="","",基本情報入力シート!Y63)</f>
        <v/>
      </c>
      <c r="L50" s="1282" t="str">
        <f>IF(基本情報入力シート!AB63="","",基本情報入力シート!AB63)</f>
        <v/>
      </c>
      <c r="M50" s="553" t="str">
        <f>IF('別紙様式2-2（４・５月分）'!P41="","",'別紙様式2-2（４・５月分）'!P41)</f>
        <v/>
      </c>
      <c r="N50" s="1398" t="str">
        <f>IF(SUM('別紙様式2-2（４・５月分）'!Q41:Q43)=0,"",SUM('別紙様式2-2（４・５月分）'!Q41:Q43))</f>
        <v/>
      </c>
      <c r="O50" s="1402" t="str">
        <f>IFERROR(VLOOKUP('別紙様式2-2（４・５月分）'!AQ41,【参考】数式用!$AR$5:$AS$22,2,FALSE),"")</f>
        <v/>
      </c>
      <c r="P50" s="1403"/>
      <c r="Q50" s="1404"/>
      <c r="R50" s="1408" t="str">
        <f>IFERROR(VLOOKUP(K50,【参考】数式用!$A$5:$AB$37,MATCH(O50,【参考】数式用!$B$4:$AB$4,0)+1,0),"")</f>
        <v/>
      </c>
      <c r="S50" s="1410" t="s">
        <v>2021</v>
      </c>
      <c r="T50" s="1412"/>
      <c r="U50" s="1414" t="str">
        <f>IFERROR(VLOOKUP(K50,【参考】数式用!$A$5:$AB$37,MATCH(T50,【参考】数式用!$B$4:$AB$4,0)+1,0),"")</f>
        <v/>
      </c>
      <c r="V50" s="1416" t="s">
        <v>15</v>
      </c>
      <c r="W50" s="1354">
        <v>6</v>
      </c>
      <c r="X50" s="1356" t="s">
        <v>10</v>
      </c>
      <c r="Y50" s="1354">
        <v>6</v>
      </c>
      <c r="Z50" s="1356" t="s">
        <v>38</v>
      </c>
      <c r="AA50" s="1354">
        <v>7</v>
      </c>
      <c r="AB50" s="1356" t="s">
        <v>10</v>
      </c>
      <c r="AC50" s="1354">
        <v>3</v>
      </c>
      <c r="AD50" s="1356" t="s">
        <v>13</v>
      </c>
      <c r="AE50" s="1356" t="s">
        <v>20</v>
      </c>
      <c r="AF50" s="1356">
        <f>IF(W50&gt;=1,(AA50*12+AC50)-(W50*12+Y50)+1,"")</f>
        <v>10</v>
      </c>
      <c r="AG50" s="1358" t="s">
        <v>33</v>
      </c>
      <c r="AH50" s="1360" t="str">
        <f t="shared" ref="AH50" si="90">IFERROR(ROUNDDOWN(ROUND(L50*U50,0),0)*AF50,"")</f>
        <v/>
      </c>
      <c r="AI50" s="1362" t="str">
        <f t="shared" ref="AI50" si="91">IFERROR(ROUNDDOWN(ROUND((L50*(U50-AW50)),0),0)*AF50,"")</f>
        <v/>
      </c>
      <c r="AJ50" s="1364">
        <f>IFERROR(IF(OR(M50="",M51="",M53=""),0,ROUNDDOWN(ROUNDDOWN(ROUND(L50*VLOOKUP(K50,【参考】数式用!$A$5:$AB$37,MATCH("新加算Ⅳ",【参考】数式用!$B$4:$AB$4,0)+1,0),0),0)*AF50*0.5,0)),"")</f>
        <v>0</v>
      </c>
      <c r="AK50" s="1348"/>
      <c r="AL50" s="1352">
        <f>IFERROR(IF(OR(M53="ベア加算",M53=""),0, IF(OR(T50="新加算Ⅰ",T50="新加算Ⅱ",T50="新加算Ⅲ",T50="新加算Ⅳ"),ROUNDDOWN(ROUND(L50*VLOOKUP(K50,【参考】数式用!$A$5:$I$37,MATCH("ベア加算",【参考】数式用!$B$4:$I$4,0)+1,0),0),0)*AF50,0)),"")</f>
        <v>0</v>
      </c>
      <c r="AM50" s="1338"/>
      <c r="AN50" s="1344"/>
      <c r="AO50" s="1340"/>
      <c r="AP50" s="1340"/>
      <c r="AQ50" s="1342"/>
      <c r="AR50" s="1322"/>
      <c r="AS50" s="466" t="str">
        <f t="shared" ref="AS50" si="92">IF(AU50="","",IF(U50&lt;N50,"！加算の要件上は問題ありませんが、令和６年４・５月と比較して令和６年６月に加算率が下がる計画になっています。",""))</f>
        <v/>
      </c>
      <c r="AT50" s="557"/>
      <c r="AU50" s="1310" t="str">
        <f>IF(K50&lt;&gt;"","V列に色付け","")</f>
        <v/>
      </c>
      <c r="AV50" s="558" t="str">
        <f>IF('別紙様式2-2（４・５月分）'!N41="","",'別紙様式2-2（４・５月分）'!N41)</f>
        <v/>
      </c>
      <c r="AW50" s="1312" t="str">
        <f>IF(SUM('別紙様式2-2（４・５月分）'!O41:O43)=0,"",SUM('別紙様式2-2（４・５月分）'!O41:O43))</f>
        <v/>
      </c>
      <c r="AX50" s="1313" t="str">
        <f>IFERROR(VLOOKUP(K50,【参考】数式用!$AH$2:$AI$34,2,FALSE),"")</f>
        <v/>
      </c>
      <c r="AY50" s="1229" t="s">
        <v>1959</v>
      </c>
      <c r="AZ50" s="1229" t="s">
        <v>1960</v>
      </c>
      <c r="BA50" s="1229" t="s">
        <v>1961</v>
      </c>
      <c r="BB50" s="1229" t="s">
        <v>1962</v>
      </c>
      <c r="BC50" s="1229" t="str">
        <f>IF(AND(O50&lt;&gt;"新加算Ⅰ",O50&lt;&gt;"新加算Ⅱ",O50&lt;&gt;"新加算Ⅲ",O50&lt;&gt;"新加算Ⅳ"),O50,IF(P52&lt;&gt;"",P52,""))</f>
        <v/>
      </c>
      <c r="BD50" s="1229"/>
      <c r="BE50" s="1229" t="str">
        <f t="shared" ref="BE50" si="93">IF(AL50&lt;&gt;0,IF(AM50="○","入力済","未入力"),"")</f>
        <v/>
      </c>
      <c r="BF50" s="1229" t="str">
        <f>IF(OR(T50="新加算Ⅰ",T50="新加算Ⅱ",T50="新加算Ⅲ",T50="新加算Ⅳ",T50="新加算Ⅴ（１）",T50="新加算Ⅴ（２）",T50="新加算Ⅴ（３）",T50="新加算ⅠⅤ（４）",T50="新加算Ⅴ（５）",T50="新加算Ⅴ（６）",T50="新加算Ⅴ（８）",T50="新加算Ⅴ（11）"),IF(OR(AN50="○",AN50="令和６年度中に満たす"),"入力済","未入力"),"")</f>
        <v/>
      </c>
      <c r="BG50" s="1229" t="str">
        <f>IF(OR(T50="新加算Ⅴ（７）",T50="新加算Ⅴ（９）",T50="新加算Ⅴ（10）",T50="新加算Ⅴ（12）",T50="新加算Ⅴ（13）",T50="新加算Ⅴ（14）"),IF(OR(AO50="○",AO50="令和６年度中に満たす"),"入力済","未入力"),"")</f>
        <v/>
      </c>
      <c r="BH50" s="1330" t="str">
        <f t="shared" ref="BH50" si="94">IF(OR(T50="新加算Ⅰ",T50="新加算Ⅱ",T50="新加算Ⅲ",T50="新加算Ⅴ（１）",T50="新加算Ⅴ（３）",T50="新加算Ⅴ（８）"),IF(OR(AP50="○",AP50="令和６年度中に満たす"),"入力済","未入力"),"")</f>
        <v/>
      </c>
      <c r="BI50" s="1332" t="str">
        <f t="shared" ref="BI50" si="95">IF(OR(T50="新加算Ⅰ",T50="新加算Ⅱ",T50="新加算Ⅴ（１）",T50="新加算Ⅴ（２）",T50="新加算Ⅴ（３）",T50="新加算Ⅴ（４）",T50="新加算Ⅴ（５）",T50="新加算Ⅴ（６）",T50="新加算Ⅴ（７）",T50="新加算Ⅴ（９）",T50="新加算Ⅴ（10）",T50="新加算Ⅴ（12）"),1,"")</f>
        <v/>
      </c>
      <c r="BJ50" s="1310" t="str">
        <f>IF(OR(T50="新加算Ⅰ",T50="新加算Ⅴ（１）",T50="新加算Ⅴ（２）",T50="新加算Ⅴ（５）",T50="新加算Ⅴ（７）",T50="新加算Ⅴ（10）"),IF(AR50="","未入力","入力済"),"")</f>
        <v/>
      </c>
      <c r="BK50" s="453" t="str">
        <f>G50</f>
        <v/>
      </c>
    </row>
    <row r="51" spans="1:63" ht="15" customHeight="1">
      <c r="A51" s="1274"/>
      <c r="B51" s="1242"/>
      <c r="C51" s="1467"/>
      <c r="D51" s="1467"/>
      <c r="E51" s="1467"/>
      <c r="F51" s="1244"/>
      <c r="G51" s="1259"/>
      <c r="H51" s="1259"/>
      <c r="I51" s="1259"/>
      <c r="J51" s="1422"/>
      <c r="K51" s="1259"/>
      <c r="L51" s="1283"/>
      <c r="M51" s="1378" t="str">
        <f>IF('別紙様式2-2（４・５月分）'!P42="","",'別紙様式2-2（４・５月分）'!P42)</f>
        <v/>
      </c>
      <c r="N51" s="1399"/>
      <c r="O51" s="1405"/>
      <c r="P51" s="1406"/>
      <c r="Q51" s="1407"/>
      <c r="R51" s="1409"/>
      <c r="S51" s="1411"/>
      <c r="T51" s="1413"/>
      <c r="U51" s="1415"/>
      <c r="V51" s="1417"/>
      <c r="W51" s="1355"/>
      <c r="X51" s="1357"/>
      <c r="Y51" s="1355"/>
      <c r="Z51" s="1357"/>
      <c r="AA51" s="1355"/>
      <c r="AB51" s="1357"/>
      <c r="AC51" s="1355"/>
      <c r="AD51" s="1357"/>
      <c r="AE51" s="1357"/>
      <c r="AF51" s="1357"/>
      <c r="AG51" s="1359"/>
      <c r="AH51" s="1361"/>
      <c r="AI51" s="1363"/>
      <c r="AJ51" s="1365"/>
      <c r="AK51" s="1349"/>
      <c r="AL51" s="1353"/>
      <c r="AM51" s="1339"/>
      <c r="AN51" s="1345"/>
      <c r="AO51" s="1341"/>
      <c r="AP51" s="1341"/>
      <c r="AQ51" s="1343"/>
      <c r="AR51" s="1323"/>
      <c r="AS51" s="1309" t="str">
        <f t="shared" ref="AS51" si="96">IF(AU50="","",IF(AF50&gt;10,"！令和６年度の新加算の「算定対象月」が10か月を超えています。標準的な「算定対象月」は令和６年６月から令和７年３月です。",IF(OR(AA50&lt;&gt;7,AC50&lt;&gt;3),"！算定期間の終わりが令和７年３月になっていません。区分変更を行う場合は、別紙様式2-4に記入してください。","")))</f>
        <v/>
      </c>
      <c r="AT51" s="557"/>
      <c r="AU51" s="1310"/>
      <c r="AV51" s="1311" t="str">
        <f>IF('別紙様式2-2（４・５月分）'!N42="","",'別紙様式2-2（４・５月分）'!N42)</f>
        <v/>
      </c>
      <c r="AW51" s="1312"/>
      <c r="AX51" s="1313"/>
      <c r="AY51" s="1229"/>
      <c r="AZ51" s="1229"/>
      <c r="BA51" s="1229"/>
      <c r="BB51" s="1229"/>
      <c r="BC51" s="1229"/>
      <c r="BD51" s="1229"/>
      <c r="BE51" s="1229"/>
      <c r="BF51" s="1229"/>
      <c r="BG51" s="1229"/>
      <c r="BH51" s="1331"/>
      <c r="BI51" s="1333"/>
      <c r="BJ51" s="1310"/>
      <c r="BK51" s="453" t="str">
        <f>G50</f>
        <v/>
      </c>
    </row>
    <row r="52" spans="1:63" ht="15" customHeight="1">
      <c r="A52" s="1302"/>
      <c r="B52" s="1242"/>
      <c r="C52" s="1467"/>
      <c r="D52" s="1467"/>
      <c r="E52" s="1467"/>
      <c r="F52" s="1244"/>
      <c r="G52" s="1259"/>
      <c r="H52" s="1259"/>
      <c r="I52" s="1259"/>
      <c r="J52" s="1422"/>
      <c r="K52" s="1259"/>
      <c r="L52" s="1283"/>
      <c r="M52" s="1379"/>
      <c r="N52" s="1400"/>
      <c r="O52" s="1380" t="s">
        <v>2025</v>
      </c>
      <c r="P52" s="1382" t="str">
        <f>IFERROR(VLOOKUP('別紙様式2-2（４・５月分）'!AQ41,【参考】数式用!$AR$5:$AT$22,3,FALSE),"")</f>
        <v/>
      </c>
      <c r="Q52" s="1384" t="s">
        <v>2036</v>
      </c>
      <c r="R52" s="1386" t="str">
        <f>IFERROR(VLOOKUP(K50,【参考】数式用!$A$5:$AB$37,MATCH(P52,【参考】数式用!$B$4:$AB$4,0)+1,0),"")</f>
        <v/>
      </c>
      <c r="S52" s="1388" t="s">
        <v>161</v>
      </c>
      <c r="T52" s="1390"/>
      <c r="U52" s="1392" t="str">
        <f>IFERROR(VLOOKUP(K50,【参考】数式用!$A$5:$AB$37,MATCH(T52,【参考】数式用!$B$4:$AB$4,0)+1,0),"")</f>
        <v/>
      </c>
      <c r="V52" s="1394" t="s">
        <v>15</v>
      </c>
      <c r="W52" s="1396">
        <v>7</v>
      </c>
      <c r="X52" s="1370" t="s">
        <v>10</v>
      </c>
      <c r="Y52" s="1396">
        <v>4</v>
      </c>
      <c r="Z52" s="1370" t="s">
        <v>38</v>
      </c>
      <c r="AA52" s="1396">
        <v>8</v>
      </c>
      <c r="AB52" s="1370" t="s">
        <v>10</v>
      </c>
      <c r="AC52" s="1396">
        <v>3</v>
      </c>
      <c r="AD52" s="1370" t="s">
        <v>13</v>
      </c>
      <c r="AE52" s="1370" t="s">
        <v>20</v>
      </c>
      <c r="AF52" s="1370">
        <f>IF(W52&gt;=1,(AA52*12+AC52)-(W52*12+Y52)+1,"")</f>
        <v>12</v>
      </c>
      <c r="AG52" s="1366" t="s">
        <v>33</v>
      </c>
      <c r="AH52" s="1372" t="str">
        <f t="shared" ref="AH52" si="97">IFERROR(ROUNDDOWN(ROUND(L50*U52,0),0)*AF52,"")</f>
        <v/>
      </c>
      <c r="AI52" s="1374" t="str">
        <f t="shared" ref="AI52" si="98">IFERROR(ROUNDDOWN(ROUND((L50*(U52-AW50)),0),0)*AF52,"")</f>
        <v/>
      </c>
      <c r="AJ52" s="1376">
        <f>IFERROR(IF(OR(M50="",M51="",M53=""),0,ROUNDDOWN(ROUNDDOWN(ROUND(L50*VLOOKUP(K50,【参考】数式用!$A$5:$AB$37,MATCH("新加算Ⅳ",【参考】数式用!$B$4:$AB$4,0)+1,0),0),0)*AF52*0.5,0)),"")</f>
        <v>0</v>
      </c>
      <c r="AK52" s="1346" t="str">
        <f t="shared" ref="AK52" si="99">IF(T52&lt;&gt;"","新規に適用","")</f>
        <v/>
      </c>
      <c r="AL52" s="1350">
        <f>IFERROR(IF(OR(M53="ベア加算",M53=""),0, IF(OR(T50="新加算Ⅰ",T50="新加算Ⅱ",T50="新加算Ⅲ",T50="新加算Ⅳ"),0,ROUNDDOWN(ROUND(L50*VLOOKUP(K50,【参考】数式用!$A$5:$I$37,MATCH("ベア加算",【参考】数式用!$B$4:$I$4,0)+1,0),0),0)*AF52)),"")</f>
        <v>0</v>
      </c>
      <c r="AM52" s="1320" t="str">
        <f>IF(AND(T52&lt;&gt;"",AM50=""),"新規に適用",IF(AND(T52&lt;&gt;"",AM50&lt;&gt;""),"継続で適用",""))</f>
        <v/>
      </c>
      <c r="AN52" s="1320" t="str">
        <f>IF(AND(T52&lt;&gt;"",AN50=""),"新規に適用",IF(AND(T52&lt;&gt;"",AN50&lt;&gt;""),"継続で適用",""))</f>
        <v/>
      </c>
      <c r="AO52" s="1368"/>
      <c r="AP52" s="1320" t="str">
        <f>IF(AND(T52&lt;&gt;"",AP50=""),"新規に適用",IF(AND(T52&lt;&gt;"",AP50&lt;&gt;""),"継続で適用",""))</f>
        <v/>
      </c>
      <c r="AQ52" s="1324" t="str">
        <f t="shared" si="66"/>
        <v/>
      </c>
      <c r="AR52" s="1424" t="str">
        <f>IF(AND(T52&lt;&gt;"",AR50=""),"新規に適用",IF(AND(T52&lt;&gt;"",AR50&lt;&gt;""),"継続で適用",""))</f>
        <v/>
      </c>
      <c r="AS52" s="1309"/>
      <c r="AT52" s="557"/>
      <c r="AU52" s="1310" t="str">
        <f>IF(K50&lt;&gt;"","V列に色付け","")</f>
        <v/>
      </c>
      <c r="AV52" s="1311"/>
      <c r="AW52" s="1312"/>
      <c r="AX52" s="87"/>
      <c r="AY52" s="87"/>
      <c r="AZ52" s="87"/>
      <c r="BA52" s="87"/>
      <c r="BB52" s="87"/>
      <c r="BC52" s="87"/>
      <c r="BD52" s="87"/>
      <c r="BE52" s="87"/>
      <c r="BF52" s="87"/>
      <c r="BG52" s="87"/>
      <c r="BH52" s="87"/>
      <c r="BI52" s="87"/>
      <c r="BJ52" s="87"/>
      <c r="BK52" s="453" t="str">
        <f>G50</f>
        <v/>
      </c>
    </row>
    <row r="53" spans="1:63" ht="30" customHeight="1" thickBot="1">
      <c r="A53" s="1275"/>
      <c r="B53" s="1418"/>
      <c r="C53" s="1419"/>
      <c r="D53" s="1419"/>
      <c r="E53" s="1419"/>
      <c r="F53" s="1420"/>
      <c r="G53" s="1260"/>
      <c r="H53" s="1260"/>
      <c r="I53" s="1260"/>
      <c r="J53" s="1423"/>
      <c r="K53" s="1260"/>
      <c r="L53" s="1284"/>
      <c r="M53" s="556" t="str">
        <f>IF('別紙様式2-2（４・５月分）'!P43="","",'別紙様式2-2（４・５月分）'!P43)</f>
        <v/>
      </c>
      <c r="N53" s="1401"/>
      <c r="O53" s="1381"/>
      <c r="P53" s="1383"/>
      <c r="Q53" s="1385"/>
      <c r="R53" s="1387"/>
      <c r="S53" s="1389"/>
      <c r="T53" s="1391"/>
      <c r="U53" s="1393"/>
      <c r="V53" s="1395"/>
      <c r="W53" s="1397"/>
      <c r="X53" s="1371"/>
      <c r="Y53" s="1397"/>
      <c r="Z53" s="1371"/>
      <c r="AA53" s="1397"/>
      <c r="AB53" s="1371"/>
      <c r="AC53" s="1397"/>
      <c r="AD53" s="1371"/>
      <c r="AE53" s="1371"/>
      <c r="AF53" s="1371"/>
      <c r="AG53" s="1367"/>
      <c r="AH53" s="1373"/>
      <c r="AI53" s="1375"/>
      <c r="AJ53" s="1377"/>
      <c r="AK53" s="1347"/>
      <c r="AL53" s="1351"/>
      <c r="AM53" s="1321"/>
      <c r="AN53" s="1321"/>
      <c r="AO53" s="1369"/>
      <c r="AP53" s="1321"/>
      <c r="AQ53" s="1325"/>
      <c r="AR53" s="1425"/>
      <c r="AS53" s="491" t="str">
        <f t="shared" ref="AS53" si="100">IF(AU50="","",IF(OR(T50="",AND(M53="ベア加算なし",OR(T50="新加算Ⅰ",T50="新加算Ⅱ",T50="新加算Ⅲ",T50="新加算Ⅳ"),AM50=""),AND(OR(T50="新加算Ⅰ",T50="新加算Ⅱ",T50="新加算Ⅲ",T50="新加算Ⅳ",T50="新加算Ⅴ（１）",T50="新加算Ⅴ（２）",T50="新加算Ⅴ（３）",T50="新加算Ⅴ（４）",T50="新加算Ⅴ（５）",T50="新加算Ⅴ（６）",T50="新加算Ⅴ（８）",T50="新加算Ⅴ（11）"),AN50=""),AND(OR(T50="新加算Ⅴ（７）",T50="新加算Ⅴ（９）",T50="新加算Ⅴ（10）",T50="新加算Ⅴ（12）",T50="新加算Ⅴ（13）",T50="新加算Ⅴ（14）"),AO50=""),AND(OR(T50="新加算Ⅰ",T50="新加算Ⅱ",T50="新加算Ⅲ",T50="新加算Ⅴ（１）",T50="新加算Ⅴ（３）",T50="新加算Ⅴ（８）"),AP50=""),AND(OR(T50="新加算Ⅰ",T50="新加算Ⅱ",T50="新加算Ⅴ（１）",T50="新加算Ⅴ（２）",T50="新加算Ⅴ（３）",T50="新加算Ⅴ（４）",T50="新加算Ⅴ（５）",T50="新加算Ⅴ（６）",T50="新加算Ⅴ（７）",T50="新加算Ⅴ（９）",T50="新加算Ⅴ（10）",T50="新加算Ⅴ（12）"),AQ50=""),AND(OR(T50="新加算Ⅰ",T50="新加算Ⅴ（１）",T50="新加算Ⅴ（２）",T50="新加算Ⅴ（５）",T50="新加算Ⅴ（７）",T50="新加算Ⅴ（10）"),AR50="")),"！記入が必要な欄（ピンク色のセル）に空欄があります。空欄を埋めてください。",""))</f>
        <v/>
      </c>
      <c r="AT53" s="557"/>
      <c r="AU53" s="1310"/>
      <c r="AV53" s="558" t="str">
        <f>IF('別紙様式2-2（４・５月分）'!N43="","",'別紙様式2-2（４・５月分）'!N43)</f>
        <v/>
      </c>
      <c r="AW53" s="1312"/>
      <c r="AX53" s="87"/>
      <c r="AY53" s="87"/>
      <c r="AZ53" s="87"/>
      <c r="BA53" s="87"/>
      <c r="BB53" s="87"/>
      <c r="BC53" s="87"/>
      <c r="BD53" s="87"/>
      <c r="BE53" s="87"/>
      <c r="BF53" s="87"/>
      <c r="BG53" s="87"/>
      <c r="BH53" s="87"/>
      <c r="BI53" s="87"/>
      <c r="BJ53" s="87"/>
      <c r="BK53" s="453" t="str">
        <f>G50</f>
        <v/>
      </c>
    </row>
    <row r="54" spans="1:63" ht="30" customHeight="1">
      <c r="A54" s="1273">
        <v>11</v>
      </c>
      <c r="B54" s="1239" t="str">
        <f>IF(基本情報入力シート!C64="","",基本情報入力シート!C64)</f>
        <v/>
      </c>
      <c r="C54" s="1240"/>
      <c r="D54" s="1240"/>
      <c r="E54" s="1240"/>
      <c r="F54" s="1241"/>
      <c r="G54" s="1258" t="str">
        <f>IF(基本情報入力シート!M64="","",基本情報入力シート!M64)</f>
        <v/>
      </c>
      <c r="H54" s="1258" t="str">
        <f>IF(基本情報入力シート!R64="","",基本情報入力シート!R64)</f>
        <v/>
      </c>
      <c r="I54" s="1258" t="str">
        <f>IF(基本情報入力シート!W64="","",基本情報入力シート!W64)</f>
        <v/>
      </c>
      <c r="J54" s="1421" t="str">
        <f>IF(基本情報入力シート!X64="","",基本情報入力シート!X64)</f>
        <v/>
      </c>
      <c r="K54" s="1258" t="str">
        <f>IF(基本情報入力シート!Y64="","",基本情報入力シート!Y64)</f>
        <v/>
      </c>
      <c r="L54" s="1282" t="str">
        <f>IF(基本情報入力シート!AB64="","",基本情報入力シート!AB64)</f>
        <v/>
      </c>
      <c r="M54" s="553" t="str">
        <f>IF('別紙様式2-2（４・５月分）'!P44="","",'別紙様式2-2（４・５月分）'!P44)</f>
        <v/>
      </c>
      <c r="N54" s="1398" t="str">
        <f>IF(SUM('別紙様式2-2（４・５月分）'!Q44:Q46)=0,"",SUM('別紙様式2-2（４・５月分）'!Q44:Q46))</f>
        <v/>
      </c>
      <c r="O54" s="1402" t="str">
        <f>IFERROR(VLOOKUP('別紙様式2-2（４・５月分）'!AQ44,【参考】数式用!$AR$5:$AS$22,2,FALSE),"")</f>
        <v/>
      </c>
      <c r="P54" s="1403"/>
      <c r="Q54" s="1404"/>
      <c r="R54" s="1408" t="str">
        <f>IFERROR(VLOOKUP(K54,【参考】数式用!$A$5:$AB$37,MATCH(O54,【参考】数式用!$B$4:$AB$4,0)+1,0),"")</f>
        <v/>
      </c>
      <c r="S54" s="1410" t="s">
        <v>2021</v>
      </c>
      <c r="T54" s="1412"/>
      <c r="U54" s="1414" t="str">
        <f>IFERROR(VLOOKUP(K54,【参考】数式用!$A$5:$AB$37,MATCH(T54,【参考】数式用!$B$4:$AB$4,0)+1,0),"")</f>
        <v/>
      </c>
      <c r="V54" s="1416" t="s">
        <v>15</v>
      </c>
      <c r="W54" s="1354">
        <v>6</v>
      </c>
      <c r="X54" s="1356" t="s">
        <v>10</v>
      </c>
      <c r="Y54" s="1354">
        <v>6</v>
      </c>
      <c r="Z54" s="1356" t="s">
        <v>38</v>
      </c>
      <c r="AA54" s="1354">
        <v>7</v>
      </c>
      <c r="AB54" s="1356" t="s">
        <v>10</v>
      </c>
      <c r="AC54" s="1354">
        <v>3</v>
      </c>
      <c r="AD54" s="1356" t="s">
        <v>13</v>
      </c>
      <c r="AE54" s="1356" t="s">
        <v>20</v>
      </c>
      <c r="AF54" s="1356">
        <f>IF(W54&gt;=1,(AA54*12+AC54)-(W54*12+Y54)+1,"")</f>
        <v>10</v>
      </c>
      <c r="AG54" s="1358" t="s">
        <v>33</v>
      </c>
      <c r="AH54" s="1360" t="str">
        <f t="shared" ref="AH54" si="101">IFERROR(ROUNDDOWN(ROUND(L54*U54,0),0)*AF54,"")</f>
        <v/>
      </c>
      <c r="AI54" s="1362" t="str">
        <f t="shared" ref="AI54" si="102">IFERROR(ROUNDDOWN(ROUND((L54*(U54-AW54)),0),0)*AF54,"")</f>
        <v/>
      </c>
      <c r="AJ54" s="1364">
        <f>IFERROR(IF(OR(M54="",M55="",M57=""),0,ROUNDDOWN(ROUNDDOWN(ROUND(L54*VLOOKUP(K54,【参考】数式用!$A$5:$AB$37,MATCH("新加算Ⅳ",【参考】数式用!$B$4:$AB$4,0)+1,0),0),0)*AF54*0.5,0)),"")</f>
        <v>0</v>
      </c>
      <c r="AK54" s="1348"/>
      <c r="AL54" s="1352">
        <f>IFERROR(IF(OR(M57="ベア加算",M57=""),0, IF(OR(T54="新加算Ⅰ",T54="新加算Ⅱ",T54="新加算Ⅲ",T54="新加算Ⅳ"),ROUNDDOWN(ROUND(L54*VLOOKUP(K54,【参考】数式用!$A$5:$I$37,MATCH("ベア加算",【参考】数式用!$B$4:$I$4,0)+1,0),0),0)*AF54,0)),"")</f>
        <v>0</v>
      </c>
      <c r="AM54" s="1338"/>
      <c r="AN54" s="1344"/>
      <c r="AO54" s="1340"/>
      <c r="AP54" s="1340"/>
      <c r="AQ54" s="1342"/>
      <c r="AR54" s="1322"/>
      <c r="AS54" s="466" t="str">
        <f t="shared" ref="AS54" si="103">IF(AU54="","",IF(U54&lt;N54,"！加算の要件上は問題ありませんが、令和６年４・５月と比較して令和６年６月に加算率が下がる計画になっています。",""))</f>
        <v/>
      </c>
      <c r="AT54" s="557"/>
      <c r="AU54" s="1310" t="str">
        <f>IF(K54&lt;&gt;"","V列に色付け","")</f>
        <v/>
      </c>
      <c r="AV54" s="558" t="str">
        <f>IF('別紙様式2-2（４・５月分）'!N44="","",'別紙様式2-2（４・５月分）'!N44)</f>
        <v/>
      </c>
      <c r="AW54" s="1312" t="str">
        <f>IF(SUM('別紙様式2-2（４・５月分）'!O44:O46)=0,"",SUM('別紙様式2-2（４・５月分）'!O44:O46))</f>
        <v/>
      </c>
      <c r="AX54" s="1313" t="str">
        <f>IFERROR(VLOOKUP(K54,【参考】数式用!$AH$2:$AI$34,2,FALSE),"")</f>
        <v/>
      </c>
      <c r="AY54" s="1229" t="s">
        <v>1959</v>
      </c>
      <c r="AZ54" s="1229" t="s">
        <v>1960</v>
      </c>
      <c r="BA54" s="1229" t="s">
        <v>1961</v>
      </c>
      <c r="BB54" s="1229" t="s">
        <v>1962</v>
      </c>
      <c r="BC54" s="1229" t="str">
        <f>IF(AND(O54&lt;&gt;"新加算Ⅰ",O54&lt;&gt;"新加算Ⅱ",O54&lt;&gt;"新加算Ⅲ",O54&lt;&gt;"新加算Ⅳ"),O54,IF(P56&lt;&gt;"",P56,""))</f>
        <v/>
      </c>
      <c r="BD54" s="1229"/>
      <c r="BE54" s="1229" t="str">
        <f t="shared" ref="BE54" si="104">IF(AL54&lt;&gt;0,IF(AM54="○","入力済","未入力"),"")</f>
        <v/>
      </c>
      <c r="BF54" s="1229" t="str">
        <f>IF(OR(T54="新加算Ⅰ",T54="新加算Ⅱ",T54="新加算Ⅲ",T54="新加算Ⅳ",T54="新加算Ⅴ（１）",T54="新加算Ⅴ（２）",T54="新加算Ⅴ（３）",T54="新加算ⅠⅤ（４）",T54="新加算Ⅴ（５）",T54="新加算Ⅴ（６）",T54="新加算Ⅴ（８）",T54="新加算Ⅴ（11）"),IF(OR(AN54="○",AN54="令和６年度中に満たす"),"入力済","未入力"),"")</f>
        <v/>
      </c>
      <c r="BG54" s="1229" t="str">
        <f>IF(OR(T54="新加算Ⅴ（７）",T54="新加算Ⅴ（９）",T54="新加算Ⅴ（10）",T54="新加算Ⅴ（12）",T54="新加算Ⅴ（13）",T54="新加算Ⅴ（14）"),IF(OR(AO54="○",AO54="令和６年度中に満たす"),"入力済","未入力"),"")</f>
        <v/>
      </c>
      <c r="BH54" s="1330" t="str">
        <f t="shared" ref="BH54" si="105">IF(OR(T54="新加算Ⅰ",T54="新加算Ⅱ",T54="新加算Ⅲ",T54="新加算Ⅴ（１）",T54="新加算Ⅴ（３）",T54="新加算Ⅴ（８）"),IF(OR(AP54="○",AP54="令和６年度中に満たす"),"入力済","未入力"),"")</f>
        <v/>
      </c>
      <c r="BI54" s="1332" t="str">
        <f t="shared" ref="BI54" si="106">IF(OR(T54="新加算Ⅰ",T54="新加算Ⅱ",T54="新加算Ⅴ（１）",T54="新加算Ⅴ（２）",T54="新加算Ⅴ（３）",T54="新加算Ⅴ（４）",T54="新加算Ⅴ（５）",T54="新加算Ⅴ（６）",T54="新加算Ⅴ（７）",T54="新加算Ⅴ（９）",T54="新加算Ⅴ（10）",T54="新加算Ⅴ（12）"),1,"")</f>
        <v/>
      </c>
      <c r="BJ54" s="1310" t="str">
        <f>IF(OR(T54="新加算Ⅰ",T54="新加算Ⅴ（１）",T54="新加算Ⅴ（２）",T54="新加算Ⅴ（５）",T54="新加算Ⅴ（７）",T54="新加算Ⅴ（10）"),IF(AR54="","未入力","入力済"),"")</f>
        <v/>
      </c>
      <c r="BK54" s="453" t="str">
        <f>G54</f>
        <v/>
      </c>
    </row>
    <row r="55" spans="1:63" ht="15" customHeight="1">
      <c r="A55" s="1274"/>
      <c r="B55" s="1242"/>
      <c r="C55" s="1243"/>
      <c r="D55" s="1243"/>
      <c r="E55" s="1243"/>
      <c r="F55" s="1244"/>
      <c r="G55" s="1259"/>
      <c r="H55" s="1259"/>
      <c r="I55" s="1259"/>
      <c r="J55" s="1422"/>
      <c r="K55" s="1259"/>
      <c r="L55" s="1283"/>
      <c r="M55" s="1378" t="str">
        <f>IF('別紙様式2-2（４・５月分）'!P45="","",'別紙様式2-2（４・５月分）'!P45)</f>
        <v/>
      </c>
      <c r="N55" s="1399"/>
      <c r="O55" s="1405"/>
      <c r="P55" s="1406"/>
      <c r="Q55" s="1407"/>
      <c r="R55" s="1409"/>
      <c r="S55" s="1411"/>
      <c r="T55" s="1413"/>
      <c r="U55" s="1415"/>
      <c r="V55" s="1417"/>
      <c r="W55" s="1355"/>
      <c r="X55" s="1357"/>
      <c r="Y55" s="1355"/>
      <c r="Z55" s="1357"/>
      <c r="AA55" s="1355"/>
      <c r="AB55" s="1357"/>
      <c r="AC55" s="1355"/>
      <c r="AD55" s="1357"/>
      <c r="AE55" s="1357"/>
      <c r="AF55" s="1357"/>
      <c r="AG55" s="1359"/>
      <c r="AH55" s="1361"/>
      <c r="AI55" s="1363"/>
      <c r="AJ55" s="1365"/>
      <c r="AK55" s="1349"/>
      <c r="AL55" s="1353"/>
      <c r="AM55" s="1339"/>
      <c r="AN55" s="1345"/>
      <c r="AO55" s="1341"/>
      <c r="AP55" s="1341"/>
      <c r="AQ55" s="1343"/>
      <c r="AR55" s="1323"/>
      <c r="AS55" s="1309" t="str">
        <f t="shared" ref="AS55" si="107">IF(AU54="","",IF(AF54&gt;10,"！令和６年度の新加算の「算定対象月」が10か月を超えています。標準的な「算定対象月」は令和６年６月から令和７年３月です。",IF(OR(AA54&lt;&gt;7,AC54&lt;&gt;3),"！算定期間の終わりが令和７年３月になっていません。区分変更を行う場合は、別紙様式2-4に記入してください。","")))</f>
        <v/>
      </c>
      <c r="AT55" s="557"/>
      <c r="AU55" s="1310"/>
      <c r="AV55" s="1311" t="str">
        <f>IF('別紙様式2-2（４・５月分）'!N45="","",'別紙様式2-2（４・５月分）'!N45)</f>
        <v/>
      </c>
      <c r="AW55" s="1312"/>
      <c r="AX55" s="1313"/>
      <c r="AY55" s="1229"/>
      <c r="AZ55" s="1229"/>
      <c r="BA55" s="1229"/>
      <c r="BB55" s="1229"/>
      <c r="BC55" s="1229"/>
      <c r="BD55" s="1229"/>
      <c r="BE55" s="1229"/>
      <c r="BF55" s="1229"/>
      <c r="BG55" s="1229"/>
      <c r="BH55" s="1331"/>
      <c r="BI55" s="1333"/>
      <c r="BJ55" s="1310"/>
      <c r="BK55" s="453" t="str">
        <f>G54</f>
        <v/>
      </c>
    </row>
    <row r="56" spans="1:63" ht="15" customHeight="1">
      <c r="A56" s="1302"/>
      <c r="B56" s="1242"/>
      <c r="C56" s="1243"/>
      <c r="D56" s="1243"/>
      <c r="E56" s="1243"/>
      <c r="F56" s="1244"/>
      <c r="G56" s="1259"/>
      <c r="H56" s="1259"/>
      <c r="I56" s="1259"/>
      <c r="J56" s="1422"/>
      <c r="K56" s="1259"/>
      <c r="L56" s="1283"/>
      <c r="M56" s="1379"/>
      <c r="N56" s="1400"/>
      <c r="O56" s="1380" t="s">
        <v>2025</v>
      </c>
      <c r="P56" s="1382" t="str">
        <f>IFERROR(VLOOKUP('別紙様式2-2（４・５月分）'!AQ44,【参考】数式用!$AR$5:$AT$22,3,FALSE),"")</f>
        <v/>
      </c>
      <c r="Q56" s="1384" t="s">
        <v>2036</v>
      </c>
      <c r="R56" s="1386" t="str">
        <f>IFERROR(VLOOKUP(K54,【参考】数式用!$A$5:$AB$37,MATCH(P56,【参考】数式用!$B$4:$AB$4,0)+1,0),"")</f>
        <v/>
      </c>
      <c r="S56" s="1388" t="s">
        <v>161</v>
      </c>
      <c r="T56" s="1390"/>
      <c r="U56" s="1392" t="str">
        <f>IFERROR(VLOOKUP(K54,【参考】数式用!$A$5:$AB$37,MATCH(T56,【参考】数式用!$B$4:$AB$4,0)+1,0),"")</f>
        <v/>
      </c>
      <c r="V56" s="1394" t="s">
        <v>15</v>
      </c>
      <c r="W56" s="1396">
        <v>7</v>
      </c>
      <c r="X56" s="1370" t="s">
        <v>10</v>
      </c>
      <c r="Y56" s="1396">
        <v>4</v>
      </c>
      <c r="Z56" s="1370" t="s">
        <v>38</v>
      </c>
      <c r="AA56" s="1396">
        <v>8</v>
      </c>
      <c r="AB56" s="1370" t="s">
        <v>10</v>
      </c>
      <c r="AC56" s="1396">
        <v>3</v>
      </c>
      <c r="AD56" s="1370" t="s">
        <v>13</v>
      </c>
      <c r="AE56" s="1370" t="s">
        <v>20</v>
      </c>
      <c r="AF56" s="1370">
        <f>IF(W56&gt;=1,(AA56*12+AC56)-(W56*12+Y56)+1,"")</f>
        <v>12</v>
      </c>
      <c r="AG56" s="1366" t="s">
        <v>33</v>
      </c>
      <c r="AH56" s="1372" t="str">
        <f t="shared" ref="AH56" si="108">IFERROR(ROUNDDOWN(ROUND(L54*U56,0),0)*AF56,"")</f>
        <v/>
      </c>
      <c r="AI56" s="1374" t="str">
        <f t="shared" ref="AI56" si="109">IFERROR(ROUNDDOWN(ROUND((L54*(U56-AW54)),0),0)*AF56,"")</f>
        <v/>
      </c>
      <c r="AJ56" s="1376">
        <f>IFERROR(IF(OR(M54="",M55="",M57=""),0,ROUNDDOWN(ROUNDDOWN(ROUND(L54*VLOOKUP(K54,【参考】数式用!$A$5:$AB$37,MATCH("新加算Ⅳ",【参考】数式用!$B$4:$AB$4,0)+1,0),0),0)*AF56*0.5,0)),"")</f>
        <v>0</v>
      </c>
      <c r="AK56" s="1346" t="str">
        <f t="shared" ref="AK56" si="110">IF(T56&lt;&gt;"","新規に適用","")</f>
        <v/>
      </c>
      <c r="AL56" s="1350">
        <f>IFERROR(IF(OR(M57="ベア加算",M57=""),0, IF(OR(T54="新加算Ⅰ",T54="新加算Ⅱ",T54="新加算Ⅲ",T54="新加算Ⅳ"),0,ROUNDDOWN(ROUND(L54*VLOOKUP(K54,【参考】数式用!$A$5:$I$37,MATCH("ベア加算",【参考】数式用!$B$4:$I$4,0)+1,0),0),0)*AF56)),"")</f>
        <v>0</v>
      </c>
      <c r="AM56" s="1320" t="str">
        <f>IF(AND(T56&lt;&gt;"",AM54=""),"新規に適用",IF(AND(T56&lt;&gt;"",AM54&lt;&gt;""),"継続で適用",""))</f>
        <v/>
      </c>
      <c r="AN56" s="1320" t="str">
        <f>IF(AND(T56&lt;&gt;"",AN54=""),"新規に適用",IF(AND(T56&lt;&gt;"",AN54&lt;&gt;""),"継続で適用",""))</f>
        <v/>
      </c>
      <c r="AO56" s="1368"/>
      <c r="AP56" s="1320" t="str">
        <f>IF(AND(T56&lt;&gt;"",AP54=""),"新規に適用",IF(AND(T56&lt;&gt;"",AP54&lt;&gt;""),"継続で適用",""))</f>
        <v/>
      </c>
      <c r="AQ56" s="1324" t="str">
        <f t="shared" si="66"/>
        <v/>
      </c>
      <c r="AR56" s="1320" t="str">
        <f>IF(AND(T56&lt;&gt;"",AR54=""),"新規に適用",IF(AND(T56&lt;&gt;"",AR54&lt;&gt;""),"継続で適用",""))</f>
        <v/>
      </c>
      <c r="AS56" s="1309"/>
      <c r="AT56" s="557"/>
      <c r="AU56" s="1310" t="str">
        <f>IF(K54&lt;&gt;"","V列に色付け","")</f>
        <v/>
      </c>
      <c r="AV56" s="1311"/>
      <c r="AW56" s="1312"/>
      <c r="AX56" s="87"/>
      <c r="AY56" s="87"/>
      <c r="AZ56" s="87"/>
      <c r="BA56" s="87"/>
      <c r="BB56" s="87"/>
      <c r="BC56" s="87"/>
      <c r="BD56" s="87"/>
      <c r="BE56" s="87"/>
      <c r="BF56" s="87"/>
      <c r="BG56" s="87"/>
      <c r="BH56" s="87"/>
      <c r="BI56" s="87"/>
      <c r="BJ56" s="87"/>
      <c r="BK56" s="453" t="str">
        <f>G54</f>
        <v/>
      </c>
    </row>
    <row r="57" spans="1:63" ht="30" customHeight="1" thickBot="1">
      <c r="A57" s="1275"/>
      <c r="B57" s="1418"/>
      <c r="C57" s="1419"/>
      <c r="D57" s="1419"/>
      <c r="E57" s="1419"/>
      <c r="F57" s="1420"/>
      <c r="G57" s="1260"/>
      <c r="H57" s="1260"/>
      <c r="I57" s="1260"/>
      <c r="J57" s="1423"/>
      <c r="K57" s="1260"/>
      <c r="L57" s="1284"/>
      <c r="M57" s="556" t="str">
        <f>IF('別紙様式2-2（４・５月分）'!P46="","",'別紙様式2-2（４・５月分）'!P46)</f>
        <v/>
      </c>
      <c r="N57" s="1401"/>
      <c r="O57" s="1381"/>
      <c r="P57" s="1383"/>
      <c r="Q57" s="1385"/>
      <c r="R57" s="1387"/>
      <c r="S57" s="1389"/>
      <c r="T57" s="1391"/>
      <c r="U57" s="1393"/>
      <c r="V57" s="1395"/>
      <c r="W57" s="1397"/>
      <c r="X57" s="1371"/>
      <c r="Y57" s="1397"/>
      <c r="Z57" s="1371"/>
      <c r="AA57" s="1397"/>
      <c r="AB57" s="1371"/>
      <c r="AC57" s="1397"/>
      <c r="AD57" s="1371"/>
      <c r="AE57" s="1371"/>
      <c r="AF57" s="1371"/>
      <c r="AG57" s="1367"/>
      <c r="AH57" s="1373"/>
      <c r="AI57" s="1375"/>
      <c r="AJ57" s="1377"/>
      <c r="AK57" s="1347"/>
      <c r="AL57" s="1351"/>
      <c r="AM57" s="1321"/>
      <c r="AN57" s="1321"/>
      <c r="AO57" s="1369"/>
      <c r="AP57" s="1321"/>
      <c r="AQ57" s="1325"/>
      <c r="AR57" s="1321"/>
      <c r="AS57" s="491" t="str">
        <f t="shared" ref="AS57" si="111">IF(AU54="","",IF(OR(T54="",AND(M57="ベア加算なし",OR(T54="新加算Ⅰ",T54="新加算Ⅱ",T54="新加算Ⅲ",T54="新加算Ⅳ"),AM54=""),AND(OR(T54="新加算Ⅰ",T54="新加算Ⅱ",T54="新加算Ⅲ",T54="新加算Ⅳ",T54="新加算Ⅴ（１）",T54="新加算Ⅴ（２）",T54="新加算Ⅴ（３）",T54="新加算Ⅴ（４）",T54="新加算Ⅴ（５）",T54="新加算Ⅴ（６）",T54="新加算Ⅴ（８）",T54="新加算Ⅴ（11）"),AN54=""),AND(OR(T54="新加算Ⅴ（７）",T54="新加算Ⅴ（９）",T54="新加算Ⅴ（10）",T54="新加算Ⅴ（12）",T54="新加算Ⅴ（13）",T54="新加算Ⅴ（14）"),AO54=""),AND(OR(T54="新加算Ⅰ",T54="新加算Ⅱ",T54="新加算Ⅲ",T54="新加算Ⅴ（１）",T54="新加算Ⅴ（３）",T54="新加算Ⅴ（８）"),AP54=""),AND(OR(T54="新加算Ⅰ",T54="新加算Ⅱ",T54="新加算Ⅴ（１）",T54="新加算Ⅴ（２）",T54="新加算Ⅴ（３）",T54="新加算Ⅴ（４）",T54="新加算Ⅴ（５）",T54="新加算Ⅴ（６）",T54="新加算Ⅴ（７）",T54="新加算Ⅴ（９）",T54="新加算Ⅴ（10）",T54="新加算Ⅴ（12）"),AQ54=""),AND(OR(T54="新加算Ⅰ",T54="新加算Ⅴ（１）",T54="新加算Ⅴ（２）",T54="新加算Ⅴ（５）",T54="新加算Ⅴ（７）",T54="新加算Ⅴ（10）"),AR54="")),"！記入が必要な欄（ピンク色のセル）に空欄があります。空欄を埋めてください。",""))</f>
        <v/>
      </c>
      <c r="AT57" s="557"/>
      <c r="AU57" s="1310"/>
      <c r="AV57" s="558" t="str">
        <f>IF('別紙様式2-2（４・５月分）'!N46="","",'別紙様式2-2（４・５月分）'!N46)</f>
        <v/>
      </c>
      <c r="AW57" s="1312"/>
      <c r="AX57" s="87"/>
      <c r="AY57" s="87"/>
      <c r="AZ57" s="87"/>
      <c r="BA57" s="87"/>
      <c r="BB57" s="87"/>
      <c r="BC57" s="87"/>
      <c r="BD57" s="87"/>
      <c r="BE57" s="87"/>
      <c r="BF57" s="87"/>
      <c r="BG57" s="87"/>
      <c r="BH57" s="87"/>
      <c r="BI57" s="87"/>
      <c r="BJ57" s="87"/>
      <c r="BK57" s="453" t="str">
        <f>G54</f>
        <v/>
      </c>
    </row>
    <row r="58" spans="1:63" ht="30" customHeight="1">
      <c r="A58" s="1300">
        <v>12</v>
      </c>
      <c r="B58" s="1242" t="str">
        <f>IF(基本情報入力シート!C65="","",基本情報入力シート!C65)</f>
        <v/>
      </c>
      <c r="C58" s="1243"/>
      <c r="D58" s="1243"/>
      <c r="E58" s="1243"/>
      <c r="F58" s="1244"/>
      <c r="G58" s="1259" t="str">
        <f>IF(基本情報入力シート!M65="","",基本情報入力シート!M65)</f>
        <v/>
      </c>
      <c r="H58" s="1259" t="str">
        <f>IF(基本情報入力シート!R65="","",基本情報入力シート!R65)</f>
        <v/>
      </c>
      <c r="I58" s="1259" t="str">
        <f>IF(基本情報入力シート!W65="","",基本情報入力シート!W65)</f>
        <v/>
      </c>
      <c r="J58" s="1422" t="str">
        <f>IF(基本情報入力シート!X65="","",基本情報入力シート!X65)</f>
        <v/>
      </c>
      <c r="K58" s="1259" t="str">
        <f>IF(基本情報入力シート!Y65="","",基本情報入力シート!Y65)</f>
        <v/>
      </c>
      <c r="L58" s="1283" t="str">
        <f>IF(基本情報入力シート!AB65="","",基本情報入力シート!AB65)</f>
        <v/>
      </c>
      <c r="M58" s="553" t="str">
        <f>IF('別紙様式2-2（４・５月分）'!P47="","",'別紙様式2-2（４・５月分）'!P47)</f>
        <v/>
      </c>
      <c r="N58" s="1398" t="str">
        <f>IF(SUM('別紙様式2-2（４・５月分）'!Q47:Q49)=0,"",SUM('別紙様式2-2（４・５月分）'!Q47:Q49))</f>
        <v/>
      </c>
      <c r="O58" s="1402" t="str">
        <f>IFERROR(VLOOKUP('別紙様式2-2（４・５月分）'!AQ47,【参考】数式用!$AR$5:$AS$22,2,FALSE),"")</f>
        <v/>
      </c>
      <c r="P58" s="1403"/>
      <c r="Q58" s="1404"/>
      <c r="R58" s="1408" t="str">
        <f>IFERROR(VLOOKUP(K58,【参考】数式用!$A$5:$AB$37,MATCH(O58,【参考】数式用!$B$4:$AB$4,0)+1,0),"")</f>
        <v/>
      </c>
      <c r="S58" s="1410" t="s">
        <v>2021</v>
      </c>
      <c r="T58" s="1412"/>
      <c r="U58" s="1414" t="str">
        <f>IFERROR(VLOOKUP(K58,【参考】数式用!$A$5:$AB$37,MATCH(T58,【参考】数式用!$B$4:$AB$4,0)+1,0),"")</f>
        <v/>
      </c>
      <c r="V58" s="1416" t="s">
        <v>15</v>
      </c>
      <c r="W58" s="1354">
        <v>6</v>
      </c>
      <c r="X58" s="1356" t="s">
        <v>10</v>
      </c>
      <c r="Y58" s="1354">
        <v>6</v>
      </c>
      <c r="Z58" s="1356" t="s">
        <v>38</v>
      </c>
      <c r="AA58" s="1354">
        <v>7</v>
      </c>
      <c r="AB58" s="1356" t="s">
        <v>10</v>
      </c>
      <c r="AC58" s="1354">
        <v>3</v>
      </c>
      <c r="AD58" s="1356" t="s">
        <v>13</v>
      </c>
      <c r="AE58" s="1356" t="s">
        <v>20</v>
      </c>
      <c r="AF58" s="1356">
        <f>IF(W58&gt;=1,(AA58*12+AC58)-(W58*12+Y58)+1,"")</f>
        <v>10</v>
      </c>
      <c r="AG58" s="1358" t="s">
        <v>33</v>
      </c>
      <c r="AH58" s="1360" t="str">
        <f t="shared" ref="AH58" si="112">IFERROR(ROUNDDOWN(ROUND(L58*U58,0),0)*AF58,"")</f>
        <v/>
      </c>
      <c r="AI58" s="1362" t="str">
        <f t="shared" ref="AI58" si="113">IFERROR(ROUNDDOWN(ROUND((L58*(U58-AW58)),0),0)*AF58,"")</f>
        <v/>
      </c>
      <c r="AJ58" s="1364">
        <f>IFERROR(IF(OR(M58="",M59="",M61=""),0,ROUNDDOWN(ROUNDDOWN(ROUND(L58*VLOOKUP(K58,【参考】数式用!$A$5:$AB$37,MATCH("新加算Ⅳ",【参考】数式用!$B$4:$AB$4,0)+1,0),0),0)*AF58*0.5,0)),"")</f>
        <v>0</v>
      </c>
      <c r="AK58" s="1348"/>
      <c r="AL58" s="1352">
        <f>IFERROR(IF(OR(M61="ベア加算",M61=""),0, IF(OR(T58="新加算Ⅰ",T58="新加算Ⅱ",T58="新加算Ⅲ",T58="新加算Ⅳ"),ROUNDDOWN(ROUND(L58*VLOOKUP(K58,【参考】数式用!$A$5:$I$37,MATCH("ベア加算",【参考】数式用!$B$4:$I$4,0)+1,0),0),0)*AF58,0)),"")</f>
        <v>0</v>
      </c>
      <c r="AM58" s="1338"/>
      <c r="AN58" s="1344"/>
      <c r="AO58" s="1340"/>
      <c r="AP58" s="1340"/>
      <c r="AQ58" s="1342"/>
      <c r="AR58" s="1322"/>
      <c r="AS58" s="466" t="str">
        <f t="shared" ref="AS58" si="114">IF(AU58="","",IF(U58&lt;N58,"！加算の要件上は問題ありませんが、令和６年４・５月と比較して令和６年６月に加算率が下がる計画になっています。",""))</f>
        <v/>
      </c>
      <c r="AT58" s="557"/>
      <c r="AU58" s="1310" t="str">
        <f>IF(K58&lt;&gt;"","V列に色付け","")</f>
        <v/>
      </c>
      <c r="AV58" s="558" t="str">
        <f>IF('別紙様式2-2（４・５月分）'!N47="","",'別紙様式2-2（４・５月分）'!N47)</f>
        <v/>
      </c>
      <c r="AW58" s="1312" t="str">
        <f>IF(SUM('別紙様式2-2（４・５月分）'!O47:O49)=0,"",SUM('別紙様式2-2（４・５月分）'!O47:O49))</f>
        <v/>
      </c>
      <c r="AX58" s="1313" t="str">
        <f>IFERROR(VLOOKUP(K58,【参考】数式用!$AH$2:$AI$34,2,FALSE),"")</f>
        <v/>
      </c>
      <c r="AY58" s="1229" t="s">
        <v>1959</v>
      </c>
      <c r="AZ58" s="1229" t="s">
        <v>1960</v>
      </c>
      <c r="BA58" s="1229" t="s">
        <v>1961</v>
      </c>
      <c r="BB58" s="1229" t="s">
        <v>1962</v>
      </c>
      <c r="BC58" s="1229" t="str">
        <f>IF(AND(O58&lt;&gt;"新加算Ⅰ",O58&lt;&gt;"新加算Ⅱ",O58&lt;&gt;"新加算Ⅲ",O58&lt;&gt;"新加算Ⅳ"),O58,IF(P60&lt;&gt;"",P60,""))</f>
        <v/>
      </c>
      <c r="BD58" s="1229"/>
      <c r="BE58" s="1229" t="str">
        <f t="shared" ref="BE58" si="115">IF(AL58&lt;&gt;0,IF(AM58="○","入力済","未入力"),"")</f>
        <v/>
      </c>
      <c r="BF58" s="1229" t="str">
        <f>IF(OR(T58="新加算Ⅰ",T58="新加算Ⅱ",T58="新加算Ⅲ",T58="新加算Ⅳ",T58="新加算Ⅴ（１）",T58="新加算Ⅴ（２）",T58="新加算Ⅴ（３）",T58="新加算ⅠⅤ（４）",T58="新加算Ⅴ（５）",T58="新加算Ⅴ（６）",T58="新加算Ⅴ（８）",T58="新加算Ⅴ（11）"),IF(OR(AN58="○",AN58="令和６年度中に満たす"),"入力済","未入力"),"")</f>
        <v/>
      </c>
      <c r="BG58" s="1229" t="str">
        <f>IF(OR(T58="新加算Ⅴ（７）",T58="新加算Ⅴ（９）",T58="新加算Ⅴ（10）",T58="新加算Ⅴ（12）",T58="新加算Ⅴ（13）",T58="新加算Ⅴ（14）"),IF(OR(AO58="○",AO58="令和６年度中に満たす"),"入力済","未入力"),"")</f>
        <v/>
      </c>
      <c r="BH58" s="1330" t="str">
        <f t="shared" ref="BH58" si="116">IF(OR(T58="新加算Ⅰ",T58="新加算Ⅱ",T58="新加算Ⅲ",T58="新加算Ⅴ（１）",T58="新加算Ⅴ（３）",T58="新加算Ⅴ（８）"),IF(OR(AP58="○",AP58="令和６年度中に満たす"),"入力済","未入力"),"")</f>
        <v/>
      </c>
      <c r="BI58" s="1332" t="str">
        <f t="shared" ref="BI58" si="117">IF(OR(T58="新加算Ⅰ",T58="新加算Ⅱ",T58="新加算Ⅴ（１）",T58="新加算Ⅴ（２）",T58="新加算Ⅴ（３）",T58="新加算Ⅴ（４）",T58="新加算Ⅴ（５）",T58="新加算Ⅴ（６）",T58="新加算Ⅴ（７）",T58="新加算Ⅴ（９）",T58="新加算Ⅴ（10）",T58="新加算Ⅴ（12）"),1,"")</f>
        <v/>
      </c>
      <c r="BJ58" s="1310" t="str">
        <f>IF(OR(T58="新加算Ⅰ",T58="新加算Ⅴ（１）",T58="新加算Ⅴ（２）",T58="新加算Ⅴ（５）",T58="新加算Ⅴ（７）",T58="新加算Ⅴ（10）"),IF(AR58="","未入力","入力済"),"")</f>
        <v/>
      </c>
      <c r="BK58" s="453" t="str">
        <f>G58</f>
        <v/>
      </c>
    </row>
    <row r="59" spans="1:63" ht="15" customHeight="1">
      <c r="A59" s="1274"/>
      <c r="B59" s="1242"/>
      <c r="C59" s="1243"/>
      <c r="D59" s="1243"/>
      <c r="E59" s="1243"/>
      <c r="F59" s="1244"/>
      <c r="G59" s="1259"/>
      <c r="H59" s="1259"/>
      <c r="I59" s="1259"/>
      <c r="J59" s="1422"/>
      <c r="K59" s="1259"/>
      <c r="L59" s="1283"/>
      <c r="M59" s="1378" t="str">
        <f>IF('別紙様式2-2（４・５月分）'!P48="","",'別紙様式2-2（４・５月分）'!P48)</f>
        <v/>
      </c>
      <c r="N59" s="1399"/>
      <c r="O59" s="1405"/>
      <c r="P59" s="1406"/>
      <c r="Q59" s="1407"/>
      <c r="R59" s="1409"/>
      <c r="S59" s="1411"/>
      <c r="T59" s="1413"/>
      <c r="U59" s="1415"/>
      <c r="V59" s="1417"/>
      <c r="W59" s="1355"/>
      <c r="X59" s="1357"/>
      <c r="Y59" s="1355"/>
      <c r="Z59" s="1357"/>
      <c r="AA59" s="1355"/>
      <c r="AB59" s="1357"/>
      <c r="AC59" s="1355"/>
      <c r="AD59" s="1357"/>
      <c r="AE59" s="1357"/>
      <c r="AF59" s="1357"/>
      <c r="AG59" s="1359"/>
      <c r="AH59" s="1361"/>
      <c r="AI59" s="1363"/>
      <c r="AJ59" s="1365"/>
      <c r="AK59" s="1349"/>
      <c r="AL59" s="1353"/>
      <c r="AM59" s="1339"/>
      <c r="AN59" s="1345"/>
      <c r="AO59" s="1341"/>
      <c r="AP59" s="1341"/>
      <c r="AQ59" s="1343"/>
      <c r="AR59" s="1323"/>
      <c r="AS59" s="1309" t="str">
        <f t="shared" ref="AS59" si="118">IF(AU58="","",IF(AF58&gt;10,"！令和６年度の新加算の「算定対象月」が10か月を超えています。標準的な「算定対象月」は令和６年６月から令和７年３月です。",IF(OR(AA58&lt;&gt;7,AC58&lt;&gt;3),"！算定期間の終わりが令和７年３月になっていません。区分変更を行う場合は、別紙様式2-4に記入してください。","")))</f>
        <v/>
      </c>
      <c r="AT59" s="557"/>
      <c r="AU59" s="1310"/>
      <c r="AV59" s="1311" t="str">
        <f>IF('別紙様式2-2（４・５月分）'!N48="","",'別紙様式2-2（４・５月分）'!N48)</f>
        <v/>
      </c>
      <c r="AW59" s="1312"/>
      <c r="AX59" s="1313"/>
      <c r="AY59" s="1229"/>
      <c r="AZ59" s="1229"/>
      <c r="BA59" s="1229"/>
      <c r="BB59" s="1229"/>
      <c r="BC59" s="1229"/>
      <c r="BD59" s="1229"/>
      <c r="BE59" s="1229"/>
      <c r="BF59" s="1229"/>
      <c r="BG59" s="1229"/>
      <c r="BH59" s="1331"/>
      <c r="BI59" s="1333"/>
      <c r="BJ59" s="1310"/>
      <c r="BK59" s="453" t="str">
        <f>G58</f>
        <v/>
      </c>
    </row>
    <row r="60" spans="1:63" ht="15" customHeight="1">
      <c r="A60" s="1302"/>
      <c r="B60" s="1242"/>
      <c r="C60" s="1243"/>
      <c r="D60" s="1243"/>
      <c r="E60" s="1243"/>
      <c r="F60" s="1244"/>
      <c r="G60" s="1259"/>
      <c r="H60" s="1259"/>
      <c r="I60" s="1259"/>
      <c r="J60" s="1422"/>
      <c r="K60" s="1259"/>
      <c r="L60" s="1283"/>
      <c r="M60" s="1379"/>
      <c r="N60" s="1400"/>
      <c r="O60" s="1380" t="s">
        <v>2025</v>
      </c>
      <c r="P60" s="1382" t="str">
        <f>IFERROR(VLOOKUP('別紙様式2-2（４・５月分）'!AQ47,【参考】数式用!$AR$5:$AT$22,3,FALSE),"")</f>
        <v/>
      </c>
      <c r="Q60" s="1384" t="s">
        <v>2036</v>
      </c>
      <c r="R60" s="1386" t="str">
        <f>IFERROR(VLOOKUP(K58,【参考】数式用!$A$5:$AB$37,MATCH(P60,【参考】数式用!$B$4:$AB$4,0)+1,0),"")</f>
        <v/>
      </c>
      <c r="S60" s="1388" t="s">
        <v>161</v>
      </c>
      <c r="T60" s="1390"/>
      <c r="U60" s="1392" t="str">
        <f>IFERROR(VLOOKUP(K58,【参考】数式用!$A$5:$AB$37,MATCH(T60,【参考】数式用!$B$4:$AB$4,0)+1,0),"")</f>
        <v/>
      </c>
      <c r="V60" s="1394" t="s">
        <v>15</v>
      </c>
      <c r="W60" s="1396">
        <v>7</v>
      </c>
      <c r="X60" s="1370" t="s">
        <v>10</v>
      </c>
      <c r="Y60" s="1396">
        <v>4</v>
      </c>
      <c r="Z60" s="1370" t="s">
        <v>38</v>
      </c>
      <c r="AA60" s="1396">
        <v>8</v>
      </c>
      <c r="AB60" s="1370" t="s">
        <v>10</v>
      </c>
      <c r="AC60" s="1396">
        <v>3</v>
      </c>
      <c r="AD60" s="1370" t="s">
        <v>13</v>
      </c>
      <c r="AE60" s="1370" t="s">
        <v>20</v>
      </c>
      <c r="AF60" s="1370">
        <f>IF(W60&gt;=1,(AA60*12+AC60)-(W60*12+Y60)+1,"")</f>
        <v>12</v>
      </c>
      <c r="AG60" s="1366" t="s">
        <v>33</v>
      </c>
      <c r="AH60" s="1372" t="str">
        <f t="shared" ref="AH60" si="119">IFERROR(ROUNDDOWN(ROUND(L58*U60,0),0)*AF60,"")</f>
        <v/>
      </c>
      <c r="AI60" s="1374" t="str">
        <f t="shared" ref="AI60" si="120">IFERROR(ROUNDDOWN(ROUND((L58*(U60-AW58)),0),0)*AF60,"")</f>
        <v/>
      </c>
      <c r="AJ60" s="1376">
        <f>IFERROR(IF(OR(M58="",M59="",M61=""),0,ROUNDDOWN(ROUNDDOWN(ROUND(L58*VLOOKUP(K58,【参考】数式用!$A$5:$AB$37,MATCH("新加算Ⅳ",【参考】数式用!$B$4:$AB$4,0)+1,0),0),0)*AF60*0.5,0)),"")</f>
        <v>0</v>
      </c>
      <c r="AK60" s="1346" t="str">
        <f t="shared" ref="AK60" si="121">IF(T60&lt;&gt;"","新規に適用","")</f>
        <v/>
      </c>
      <c r="AL60" s="1350">
        <f>IFERROR(IF(OR(M61="ベア加算",M61=""),0, IF(OR(T58="新加算Ⅰ",T58="新加算Ⅱ",T58="新加算Ⅲ",T58="新加算Ⅳ"),0,ROUNDDOWN(ROUND(L58*VLOOKUP(K58,【参考】数式用!$A$5:$I$37,MATCH("ベア加算",【参考】数式用!$B$4:$I$4,0)+1,0),0),0)*AF60)),"")</f>
        <v>0</v>
      </c>
      <c r="AM60" s="1320" t="str">
        <f>IF(AND(T60&lt;&gt;"",AM58=""),"新規に適用",IF(AND(T60&lt;&gt;"",AM58&lt;&gt;""),"継続で適用",""))</f>
        <v/>
      </c>
      <c r="AN60" s="1320" t="str">
        <f>IF(AND(T60&lt;&gt;"",AN58=""),"新規に適用",IF(AND(T60&lt;&gt;"",AN58&lt;&gt;""),"継続で適用",""))</f>
        <v/>
      </c>
      <c r="AO60" s="1368"/>
      <c r="AP60" s="1320" t="str">
        <f>IF(AND(T60&lt;&gt;"",AP58=""),"新規に適用",IF(AND(T60&lt;&gt;"",AP58&lt;&gt;""),"継続で適用",""))</f>
        <v/>
      </c>
      <c r="AQ60" s="1324" t="str">
        <f t="shared" si="66"/>
        <v/>
      </c>
      <c r="AR60" s="1320" t="str">
        <f>IF(AND(T60&lt;&gt;"",AR58=""),"新規に適用",IF(AND(T60&lt;&gt;"",AR58&lt;&gt;""),"継続で適用",""))</f>
        <v/>
      </c>
      <c r="AS60" s="1309"/>
      <c r="AT60" s="557"/>
      <c r="AU60" s="1310" t="str">
        <f>IF(K58&lt;&gt;"","V列に色付け","")</f>
        <v/>
      </c>
      <c r="AV60" s="1311"/>
      <c r="AW60" s="1312"/>
      <c r="AX60" s="87"/>
      <c r="AY60" s="87"/>
      <c r="AZ60" s="87"/>
      <c r="BA60" s="87"/>
      <c r="BB60" s="87"/>
      <c r="BC60" s="87"/>
      <c r="BD60" s="87"/>
      <c r="BE60" s="87"/>
      <c r="BF60" s="87"/>
      <c r="BG60" s="87"/>
      <c r="BH60" s="87"/>
      <c r="BI60" s="87"/>
      <c r="BJ60" s="87"/>
      <c r="BK60" s="453" t="str">
        <f>G58</f>
        <v/>
      </c>
    </row>
    <row r="61" spans="1:63" ht="30" customHeight="1" thickBot="1">
      <c r="A61" s="1275"/>
      <c r="B61" s="1418"/>
      <c r="C61" s="1419"/>
      <c r="D61" s="1419"/>
      <c r="E61" s="1419"/>
      <c r="F61" s="1420"/>
      <c r="G61" s="1260"/>
      <c r="H61" s="1260"/>
      <c r="I61" s="1260"/>
      <c r="J61" s="1423"/>
      <c r="K61" s="1260"/>
      <c r="L61" s="1284"/>
      <c r="M61" s="556" t="str">
        <f>IF('別紙様式2-2（４・５月分）'!P49="","",'別紙様式2-2（４・５月分）'!P49)</f>
        <v/>
      </c>
      <c r="N61" s="1401"/>
      <c r="O61" s="1381"/>
      <c r="P61" s="1383"/>
      <c r="Q61" s="1385"/>
      <c r="R61" s="1387"/>
      <c r="S61" s="1389"/>
      <c r="T61" s="1391"/>
      <c r="U61" s="1393"/>
      <c r="V61" s="1395"/>
      <c r="W61" s="1397"/>
      <c r="X61" s="1371"/>
      <c r="Y61" s="1397"/>
      <c r="Z61" s="1371"/>
      <c r="AA61" s="1397"/>
      <c r="AB61" s="1371"/>
      <c r="AC61" s="1397"/>
      <c r="AD61" s="1371"/>
      <c r="AE61" s="1371"/>
      <c r="AF61" s="1371"/>
      <c r="AG61" s="1367"/>
      <c r="AH61" s="1373"/>
      <c r="AI61" s="1375"/>
      <c r="AJ61" s="1377"/>
      <c r="AK61" s="1347"/>
      <c r="AL61" s="1351"/>
      <c r="AM61" s="1321"/>
      <c r="AN61" s="1321"/>
      <c r="AO61" s="1369"/>
      <c r="AP61" s="1321"/>
      <c r="AQ61" s="1325"/>
      <c r="AR61" s="1321"/>
      <c r="AS61" s="491" t="str">
        <f t="shared" ref="AS61" si="122">IF(AU58="","",IF(OR(T58="",AND(M61="ベア加算なし",OR(T58="新加算Ⅰ",T58="新加算Ⅱ",T58="新加算Ⅲ",T58="新加算Ⅳ"),AM58=""),AND(OR(T58="新加算Ⅰ",T58="新加算Ⅱ",T58="新加算Ⅲ",T58="新加算Ⅳ",T58="新加算Ⅴ（１）",T58="新加算Ⅴ（２）",T58="新加算Ⅴ（３）",T58="新加算Ⅴ（４）",T58="新加算Ⅴ（５）",T58="新加算Ⅴ（６）",T58="新加算Ⅴ（８）",T58="新加算Ⅴ（11）"),AN58=""),AND(OR(T58="新加算Ⅴ（７）",T58="新加算Ⅴ（９）",T58="新加算Ⅴ（10）",T58="新加算Ⅴ（12）",T58="新加算Ⅴ（13）",T58="新加算Ⅴ（14）"),AO58=""),AND(OR(T58="新加算Ⅰ",T58="新加算Ⅱ",T58="新加算Ⅲ",T58="新加算Ⅴ（１）",T58="新加算Ⅴ（３）",T58="新加算Ⅴ（８）"),AP58=""),AND(OR(T58="新加算Ⅰ",T58="新加算Ⅱ",T58="新加算Ⅴ（１）",T58="新加算Ⅴ（２）",T58="新加算Ⅴ（３）",T58="新加算Ⅴ（４）",T58="新加算Ⅴ（５）",T58="新加算Ⅴ（６）",T58="新加算Ⅴ（７）",T58="新加算Ⅴ（９）",T58="新加算Ⅴ（10）",T58="新加算Ⅴ（12）"),AQ58=""),AND(OR(T58="新加算Ⅰ",T58="新加算Ⅴ（１）",T58="新加算Ⅴ（２）",T58="新加算Ⅴ（５）",T58="新加算Ⅴ（７）",T58="新加算Ⅴ（10）"),AR58="")),"！記入が必要な欄（ピンク色のセル）に空欄があります。空欄を埋めてください。",""))</f>
        <v/>
      </c>
      <c r="AT61" s="557"/>
      <c r="AU61" s="1310"/>
      <c r="AV61" s="558" t="str">
        <f>IF('別紙様式2-2（４・５月分）'!N49="","",'別紙様式2-2（４・５月分）'!N49)</f>
        <v/>
      </c>
      <c r="AW61" s="1312"/>
      <c r="AX61" s="87"/>
      <c r="AY61" s="87"/>
      <c r="AZ61" s="87"/>
      <c r="BA61" s="87"/>
      <c r="BB61" s="87"/>
      <c r="BC61" s="87"/>
      <c r="BD61" s="87"/>
      <c r="BE61" s="87"/>
      <c r="BF61" s="87"/>
      <c r="BG61" s="87"/>
      <c r="BH61" s="87"/>
      <c r="BI61" s="87"/>
      <c r="BJ61" s="87"/>
      <c r="BK61" s="453" t="str">
        <f>G58</f>
        <v/>
      </c>
    </row>
    <row r="62" spans="1:63" ht="30" customHeight="1">
      <c r="A62" s="1273">
        <v>13</v>
      </c>
      <c r="B62" s="1239" t="str">
        <f>IF(基本情報入力シート!C66="","",基本情報入力シート!C66)</f>
        <v/>
      </c>
      <c r="C62" s="1240"/>
      <c r="D62" s="1240"/>
      <c r="E62" s="1240"/>
      <c r="F62" s="1241"/>
      <c r="G62" s="1258" t="str">
        <f>IF(基本情報入力シート!M66="","",基本情報入力シート!M66)</f>
        <v/>
      </c>
      <c r="H62" s="1258" t="str">
        <f>IF(基本情報入力シート!R66="","",基本情報入力シート!R66)</f>
        <v/>
      </c>
      <c r="I62" s="1258" t="str">
        <f>IF(基本情報入力シート!W66="","",基本情報入力シート!W66)</f>
        <v/>
      </c>
      <c r="J62" s="1421" t="str">
        <f>IF(基本情報入力シート!X66="","",基本情報入力シート!X66)</f>
        <v/>
      </c>
      <c r="K62" s="1258" t="str">
        <f>IF(基本情報入力シート!Y66="","",基本情報入力シート!Y66)</f>
        <v/>
      </c>
      <c r="L62" s="1282" t="str">
        <f>IF(基本情報入力シート!AB66="","",基本情報入力シート!AB66)</f>
        <v/>
      </c>
      <c r="M62" s="553" t="str">
        <f>IF('別紙様式2-2（４・５月分）'!P50="","",'別紙様式2-2（４・５月分）'!P50)</f>
        <v/>
      </c>
      <c r="N62" s="1398" t="str">
        <f>IF(SUM('別紙様式2-2（４・５月分）'!Q50:Q52)=0,"",SUM('別紙様式2-2（４・５月分）'!Q50:Q52))</f>
        <v/>
      </c>
      <c r="O62" s="1402" t="str">
        <f>IFERROR(VLOOKUP('別紙様式2-2（４・５月分）'!AQ50,【参考】数式用!$AR$5:$AS$22,2,FALSE),"")</f>
        <v/>
      </c>
      <c r="P62" s="1403"/>
      <c r="Q62" s="1404"/>
      <c r="R62" s="1408" t="str">
        <f>IFERROR(VLOOKUP(K62,【参考】数式用!$A$5:$AB$37,MATCH(O62,【参考】数式用!$B$4:$AB$4,0)+1,0),"")</f>
        <v/>
      </c>
      <c r="S62" s="1410" t="s">
        <v>2021</v>
      </c>
      <c r="T62" s="1412"/>
      <c r="U62" s="1414" t="str">
        <f>IFERROR(VLOOKUP(K62,【参考】数式用!$A$5:$AB$37,MATCH(T62,【参考】数式用!$B$4:$AB$4,0)+1,0),"")</f>
        <v/>
      </c>
      <c r="V62" s="1416" t="s">
        <v>15</v>
      </c>
      <c r="W62" s="1354">
        <v>6</v>
      </c>
      <c r="X62" s="1356" t="s">
        <v>10</v>
      </c>
      <c r="Y62" s="1354">
        <v>6</v>
      </c>
      <c r="Z62" s="1356" t="s">
        <v>38</v>
      </c>
      <c r="AA62" s="1354">
        <v>7</v>
      </c>
      <c r="AB62" s="1356" t="s">
        <v>10</v>
      </c>
      <c r="AC62" s="1354">
        <v>3</v>
      </c>
      <c r="AD62" s="1356" t="s">
        <v>13</v>
      </c>
      <c r="AE62" s="1356" t="s">
        <v>20</v>
      </c>
      <c r="AF62" s="1356">
        <f>IF(W62&gt;=1,(AA62*12+AC62)-(W62*12+Y62)+1,"")</f>
        <v>10</v>
      </c>
      <c r="AG62" s="1358" t="s">
        <v>33</v>
      </c>
      <c r="AH62" s="1360" t="str">
        <f t="shared" ref="AH62" si="123">IFERROR(ROUNDDOWN(ROUND(L62*U62,0),0)*AF62,"")</f>
        <v/>
      </c>
      <c r="AI62" s="1362" t="str">
        <f t="shared" ref="AI62" si="124">IFERROR(ROUNDDOWN(ROUND((L62*(U62-AW62)),0),0)*AF62,"")</f>
        <v/>
      </c>
      <c r="AJ62" s="1364">
        <f>IFERROR(IF(OR(M62="",M63="",M65=""),0,ROUNDDOWN(ROUNDDOWN(ROUND(L62*VLOOKUP(K62,【参考】数式用!$A$5:$AB$37,MATCH("新加算Ⅳ",【参考】数式用!$B$4:$AB$4,0)+1,0),0),0)*AF62*0.5,0)),"")</f>
        <v>0</v>
      </c>
      <c r="AK62" s="1348"/>
      <c r="AL62" s="1352">
        <f>IFERROR(IF(OR(M65="ベア加算",M65=""),0, IF(OR(T62="新加算Ⅰ",T62="新加算Ⅱ",T62="新加算Ⅲ",T62="新加算Ⅳ"),ROUNDDOWN(ROUND(L62*VLOOKUP(K62,【参考】数式用!$A$5:$I$37,MATCH("ベア加算",【参考】数式用!$B$4:$I$4,0)+1,0),0),0)*AF62,0)),"")</f>
        <v>0</v>
      </c>
      <c r="AM62" s="1338"/>
      <c r="AN62" s="1344"/>
      <c r="AO62" s="1340"/>
      <c r="AP62" s="1340"/>
      <c r="AQ62" s="1342"/>
      <c r="AR62" s="1322"/>
      <c r="AS62" s="466" t="str">
        <f t="shared" ref="AS62" si="125">IF(AU62="","",IF(U62&lt;N62,"！加算の要件上は問題ありませんが、令和６年４・５月と比較して令和６年６月に加算率が下がる計画になっています。",""))</f>
        <v/>
      </c>
      <c r="AT62" s="557"/>
      <c r="AU62" s="1310" t="str">
        <f>IF(K62&lt;&gt;"","V列に色付け","")</f>
        <v/>
      </c>
      <c r="AV62" s="558" t="str">
        <f>IF('別紙様式2-2（４・５月分）'!N50="","",'別紙様式2-2（４・５月分）'!N50)</f>
        <v/>
      </c>
      <c r="AW62" s="1312" t="str">
        <f>IF(SUM('別紙様式2-2（４・５月分）'!O50:O52)=0,"",SUM('別紙様式2-2（４・５月分）'!O50:O52))</f>
        <v/>
      </c>
      <c r="AX62" s="1313" t="str">
        <f>IFERROR(VLOOKUP(K62,【参考】数式用!$AH$2:$AI$34,2,FALSE),"")</f>
        <v/>
      </c>
      <c r="AY62" s="1229" t="s">
        <v>1959</v>
      </c>
      <c r="AZ62" s="1229" t="s">
        <v>1960</v>
      </c>
      <c r="BA62" s="1229" t="s">
        <v>1961</v>
      </c>
      <c r="BB62" s="1229" t="s">
        <v>1962</v>
      </c>
      <c r="BC62" s="1229" t="str">
        <f>IF(AND(O62&lt;&gt;"新加算Ⅰ",O62&lt;&gt;"新加算Ⅱ",O62&lt;&gt;"新加算Ⅲ",O62&lt;&gt;"新加算Ⅳ"),O62,IF(P64&lt;&gt;"",P64,""))</f>
        <v/>
      </c>
      <c r="BD62" s="1229"/>
      <c r="BE62" s="1229" t="str">
        <f t="shared" ref="BE62" si="126">IF(AL62&lt;&gt;0,IF(AM62="○","入力済","未入力"),"")</f>
        <v/>
      </c>
      <c r="BF62" s="1229" t="str">
        <f>IF(OR(T62="新加算Ⅰ",T62="新加算Ⅱ",T62="新加算Ⅲ",T62="新加算Ⅳ",T62="新加算Ⅴ（１）",T62="新加算Ⅴ（２）",T62="新加算Ⅴ（３）",T62="新加算ⅠⅤ（４）",T62="新加算Ⅴ（５）",T62="新加算Ⅴ（６）",T62="新加算Ⅴ（８）",T62="新加算Ⅴ（11）"),IF(OR(AN62="○",AN62="令和６年度中に満たす"),"入力済","未入力"),"")</f>
        <v/>
      </c>
      <c r="BG62" s="1229" t="str">
        <f>IF(OR(T62="新加算Ⅴ（７）",T62="新加算Ⅴ（９）",T62="新加算Ⅴ（10）",T62="新加算Ⅴ（12）",T62="新加算Ⅴ（13）",T62="新加算Ⅴ（14）"),IF(OR(AO62="○",AO62="令和６年度中に満たす"),"入力済","未入力"),"")</f>
        <v/>
      </c>
      <c r="BH62" s="1330" t="str">
        <f t="shared" ref="BH62" si="127">IF(OR(T62="新加算Ⅰ",T62="新加算Ⅱ",T62="新加算Ⅲ",T62="新加算Ⅴ（１）",T62="新加算Ⅴ（３）",T62="新加算Ⅴ（８）"),IF(OR(AP62="○",AP62="令和６年度中に満たす"),"入力済","未入力"),"")</f>
        <v/>
      </c>
      <c r="BI62" s="1332" t="str">
        <f t="shared" ref="BI62" si="128">IF(OR(T62="新加算Ⅰ",T62="新加算Ⅱ",T62="新加算Ⅴ（１）",T62="新加算Ⅴ（２）",T62="新加算Ⅴ（３）",T62="新加算Ⅴ（４）",T62="新加算Ⅴ（５）",T62="新加算Ⅴ（６）",T62="新加算Ⅴ（７）",T62="新加算Ⅴ（９）",T62="新加算Ⅴ（10）",T62="新加算Ⅴ（12）"),1,"")</f>
        <v/>
      </c>
      <c r="BJ62" s="1310" t="str">
        <f>IF(OR(T62="新加算Ⅰ",T62="新加算Ⅴ（１）",T62="新加算Ⅴ（２）",T62="新加算Ⅴ（５）",T62="新加算Ⅴ（７）",T62="新加算Ⅴ（10）"),IF(AR62="","未入力","入力済"),"")</f>
        <v/>
      </c>
      <c r="BK62" s="453" t="str">
        <f>G62</f>
        <v/>
      </c>
    </row>
    <row r="63" spans="1:63" ht="15" customHeight="1">
      <c r="A63" s="1274"/>
      <c r="B63" s="1242"/>
      <c r="C63" s="1243"/>
      <c r="D63" s="1243"/>
      <c r="E63" s="1243"/>
      <c r="F63" s="1244"/>
      <c r="G63" s="1259"/>
      <c r="H63" s="1259"/>
      <c r="I63" s="1259"/>
      <c r="J63" s="1422"/>
      <c r="K63" s="1259"/>
      <c r="L63" s="1283"/>
      <c r="M63" s="1378" t="str">
        <f>IF('別紙様式2-2（４・５月分）'!P51="","",'別紙様式2-2（４・５月分）'!P51)</f>
        <v/>
      </c>
      <c r="N63" s="1399"/>
      <c r="O63" s="1405"/>
      <c r="P63" s="1406"/>
      <c r="Q63" s="1407"/>
      <c r="R63" s="1409"/>
      <c r="S63" s="1411"/>
      <c r="T63" s="1413"/>
      <c r="U63" s="1415"/>
      <c r="V63" s="1417"/>
      <c r="W63" s="1355"/>
      <c r="X63" s="1357"/>
      <c r="Y63" s="1355"/>
      <c r="Z63" s="1357"/>
      <c r="AA63" s="1355"/>
      <c r="AB63" s="1357"/>
      <c r="AC63" s="1355"/>
      <c r="AD63" s="1357"/>
      <c r="AE63" s="1357"/>
      <c r="AF63" s="1357"/>
      <c r="AG63" s="1359"/>
      <c r="AH63" s="1361"/>
      <c r="AI63" s="1363"/>
      <c r="AJ63" s="1365"/>
      <c r="AK63" s="1349"/>
      <c r="AL63" s="1353"/>
      <c r="AM63" s="1339"/>
      <c r="AN63" s="1345"/>
      <c r="AO63" s="1341"/>
      <c r="AP63" s="1341"/>
      <c r="AQ63" s="1343"/>
      <c r="AR63" s="1323"/>
      <c r="AS63" s="1309" t="str">
        <f t="shared" ref="AS63" si="129">IF(AU62="","",IF(AF62&gt;10,"！令和６年度の新加算の「算定対象月」が10か月を超えています。標準的な「算定対象月」は令和６年６月から令和７年３月です。",IF(OR(AA62&lt;&gt;7,AC62&lt;&gt;3),"！算定期間の終わりが令和７年３月になっていません。区分変更を行う場合は、別紙様式2-4に記入してください。","")))</f>
        <v/>
      </c>
      <c r="AT63" s="557"/>
      <c r="AU63" s="1310"/>
      <c r="AV63" s="1311" t="str">
        <f>IF('別紙様式2-2（４・５月分）'!N51="","",'別紙様式2-2（４・５月分）'!N51)</f>
        <v/>
      </c>
      <c r="AW63" s="1312"/>
      <c r="AX63" s="1313"/>
      <c r="AY63" s="1229"/>
      <c r="AZ63" s="1229"/>
      <c r="BA63" s="1229"/>
      <c r="BB63" s="1229"/>
      <c r="BC63" s="1229"/>
      <c r="BD63" s="1229"/>
      <c r="BE63" s="1229"/>
      <c r="BF63" s="1229"/>
      <c r="BG63" s="1229"/>
      <c r="BH63" s="1331"/>
      <c r="BI63" s="1333"/>
      <c r="BJ63" s="1310"/>
      <c r="BK63" s="453" t="str">
        <f>G62</f>
        <v/>
      </c>
    </row>
    <row r="64" spans="1:63" ht="15" customHeight="1">
      <c r="A64" s="1302"/>
      <c r="B64" s="1242"/>
      <c r="C64" s="1243"/>
      <c r="D64" s="1243"/>
      <c r="E64" s="1243"/>
      <c r="F64" s="1244"/>
      <c r="G64" s="1259"/>
      <c r="H64" s="1259"/>
      <c r="I64" s="1259"/>
      <c r="J64" s="1422"/>
      <c r="K64" s="1259"/>
      <c r="L64" s="1283"/>
      <c r="M64" s="1379"/>
      <c r="N64" s="1400"/>
      <c r="O64" s="1380" t="s">
        <v>2025</v>
      </c>
      <c r="P64" s="1382" t="str">
        <f>IFERROR(VLOOKUP('別紙様式2-2（４・５月分）'!AQ50,【参考】数式用!$AR$5:$AT$22,3,FALSE),"")</f>
        <v/>
      </c>
      <c r="Q64" s="1384" t="s">
        <v>2036</v>
      </c>
      <c r="R64" s="1386" t="str">
        <f>IFERROR(VLOOKUP(K62,【参考】数式用!$A$5:$AB$37,MATCH(P64,【参考】数式用!$B$4:$AB$4,0)+1,0),"")</f>
        <v/>
      </c>
      <c r="S64" s="1388" t="s">
        <v>161</v>
      </c>
      <c r="T64" s="1390"/>
      <c r="U64" s="1392" t="str">
        <f>IFERROR(VLOOKUP(K62,【参考】数式用!$A$5:$AB$37,MATCH(T64,【参考】数式用!$B$4:$AB$4,0)+1,0),"")</f>
        <v/>
      </c>
      <c r="V64" s="1394" t="s">
        <v>15</v>
      </c>
      <c r="W64" s="1396">
        <v>7</v>
      </c>
      <c r="X64" s="1370" t="s">
        <v>10</v>
      </c>
      <c r="Y64" s="1396">
        <v>4</v>
      </c>
      <c r="Z64" s="1370" t="s">
        <v>38</v>
      </c>
      <c r="AA64" s="1396">
        <v>8</v>
      </c>
      <c r="AB64" s="1370" t="s">
        <v>10</v>
      </c>
      <c r="AC64" s="1396">
        <v>3</v>
      </c>
      <c r="AD64" s="1370" t="s">
        <v>13</v>
      </c>
      <c r="AE64" s="1370" t="s">
        <v>20</v>
      </c>
      <c r="AF64" s="1370">
        <f>IF(W64&gt;=1,(AA64*12+AC64)-(W64*12+Y64)+1,"")</f>
        <v>12</v>
      </c>
      <c r="AG64" s="1366" t="s">
        <v>33</v>
      </c>
      <c r="AH64" s="1372" t="str">
        <f t="shared" ref="AH64" si="130">IFERROR(ROUNDDOWN(ROUND(L62*U64,0),0)*AF64,"")</f>
        <v/>
      </c>
      <c r="AI64" s="1374" t="str">
        <f t="shared" ref="AI64" si="131">IFERROR(ROUNDDOWN(ROUND((L62*(U64-AW62)),0),0)*AF64,"")</f>
        <v/>
      </c>
      <c r="AJ64" s="1376">
        <f>IFERROR(IF(OR(M62="",M63="",M65=""),0,ROUNDDOWN(ROUNDDOWN(ROUND(L62*VLOOKUP(K62,【参考】数式用!$A$5:$AB$37,MATCH("新加算Ⅳ",【参考】数式用!$B$4:$AB$4,0)+1,0),0),0)*AF64*0.5,0)),"")</f>
        <v>0</v>
      </c>
      <c r="AK64" s="1346" t="str">
        <f t="shared" ref="AK64" si="132">IF(T64&lt;&gt;"","新規に適用","")</f>
        <v/>
      </c>
      <c r="AL64" s="1350">
        <f>IFERROR(IF(OR(M65="ベア加算",M65=""),0, IF(OR(T62="新加算Ⅰ",T62="新加算Ⅱ",T62="新加算Ⅲ",T62="新加算Ⅳ"),0,ROUNDDOWN(ROUND(L62*VLOOKUP(K62,【参考】数式用!$A$5:$I$37,MATCH("ベア加算",【参考】数式用!$B$4:$I$4,0)+1,0),0),0)*AF64)),"")</f>
        <v>0</v>
      </c>
      <c r="AM64" s="1320" t="str">
        <f>IF(AND(T64&lt;&gt;"",AM62=""),"新規に適用",IF(AND(T64&lt;&gt;"",AM62&lt;&gt;""),"継続で適用",""))</f>
        <v/>
      </c>
      <c r="AN64" s="1320" t="str">
        <f>IF(AND(T64&lt;&gt;"",AN62=""),"新規に適用",IF(AND(T64&lt;&gt;"",AN62&lt;&gt;""),"継続で適用",""))</f>
        <v/>
      </c>
      <c r="AO64" s="1368"/>
      <c r="AP64" s="1320" t="str">
        <f>IF(AND(T64&lt;&gt;"",AP62=""),"新規に適用",IF(AND(T64&lt;&gt;"",AP62&lt;&gt;""),"継続で適用",""))</f>
        <v/>
      </c>
      <c r="AQ64" s="1324" t="str">
        <f t="shared" si="66"/>
        <v/>
      </c>
      <c r="AR64" s="1320" t="str">
        <f>IF(AND(T64&lt;&gt;"",AR62=""),"新規に適用",IF(AND(T64&lt;&gt;"",AR62&lt;&gt;""),"継続で適用",""))</f>
        <v/>
      </c>
      <c r="AS64" s="1309"/>
      <c r="AT64" s="557"/>
      <c r="AU64" s="1310" t="str">
        <f>IF(K62&lt;&gt;"","V列に色付け","")</f>
        <v/>
      </c>
      <c r="AV64" s="1311"/>
      <c r="AW64" s="1312"/>
      <c r="AX64" s="87"/>
      <c r="AY64" s="87"/>
      <c r="AZ64" s="87"/>
      <c r="BA64" s="87"/>
      <c r="BB64" s="87"/>
      <c r="BC64" s="87"/>
      <c r="BD64" s="87"/>
      <c r="BE64" s="87"/>
      <c r="BF64" s="87"/>
      <c r="BG64" s="87"/>
      <c r="BH64" s="87"/>
      <c r="BI64" s="87"/>
      <c r="BJ64" s="87"/>
      <c r="BK64" s="453" t="str">
        <f>G62</f>
        <v/>
      </c>
    </row>
    <row r="65" spans="1:63" ht="30" customHeight="1" thickBot="1">
      <c r="A65" s="1275"/>
      <c r="B65" s="1418"/>
      <c r="C65" s="1419"/>
      <c r="D65" s="1419"/>
      <c r="E65" s="1419"/>
      <c r="F65" s="1420"/>
      <c r="G65" s="1260"/>
      <c r="H65" s="1260"/>
      <c r="I65" s="1260"/>
      <c r="J65" s="1423"/>
      <c r="K65" s="1260"/>
      <c r="L65" s="1284"/>
      <c r="M65" s="556" t="str">
        <f>IF('別紙様式2-2（４・５月分）'!P52="","",'別紙様式2-2（４・５月分）'!P52)</f>
        <v/>
      </c>
      <c r="N65" s="1401"/>
      <c r="O65" s="1381"/>
      <c r="P65" s="1383"/>
      <c r="Q65" s="1385"/>
      <c r="R65" s="1387"/>
      <c r="S65" s="1389"/>
      <c r="T65" s="1391"/>
      <c r="U65" s="1393"/>
      <c r="V65" s="1395"/>
      <c r="W65" s="1397"/>
      <c r="X65" s="1371"/>
      <c r="Y65" s="1397"/>
      <c r="Z65" s="1371"/>
      <c r="AA65" s="1397"/>
      <c r="AB65" s="1371"/>
      <c r="AC65" s="1397"/>
      <c r="AD65" s="1371"/>
      <c r="AE65" s="1371"/>
      <c r="AF65" s="1371"/>
      <c r="AG65" s="1367"/>
      <c r="AH65" s="1373"/>
      <c r="AI65" s="1375"/>
      <c r="AJ65" s="1377"/>
      <c r="AK65" s="1347"/>
      <c r="AL65" s="1351"/>
      <c r="AM65" s="1321"/>
      <c r="AN65" s="1321"/>
      <c r="AO65" s="1369"/>
      <c r="AP65" s="1321"/>
      <c r="AQ65" s="1325"/>
      <c r="AR65" s="1321"/>
      <c r="AS65" s="491" t="str">
        <f t="shared" ref="AS65" si="133">IF(AU62="","",IF(OR(T62="",AND(M65="ベア加算なし",OR(T62="新加算Ⅰ",T62="新加算Ⅱ",T62="新加算Ⅲ",T62="新加算Ⅳ"),AM62=""),AND(OR(T62="新加算Ⅰ",T62="新加算Ⅱ",T62="新加算Ⅲ",T62="新加算Ⅳ",T62="新加算Ⅴ（１）",T62="新加算Ⅴ（２）",T62="新加算Ⅴ（３）",T62="新加算Ⅴ（４）",T62="新加算Ⅴ（５）",T62="新加算Ⅴ（６）",T62="新加算Ⅴ（８）",T62="新加算Ⅴ（11）"),AN62=""),AND(OR(T62="新加算Ⅴ（７）",T62="新加算Ⅴ（９）",T62="新加算Ⅴ（10）",T62="新加算Ⅴ（12）",T62="新加算Ⅴ（13）",T62="新加算Ⅴ（14）"),AO62=""),AND(OR(T62="新加算Ⅰ",T62="新加算Ⅱ",T62="新加算Ⅲ",T62="新加算Ⅴ（１）",T62="新加算Ⅴ（３）",T62="新加算Ⅴ（８）"),AP62=""),AND(OR(T62="新加算Ⅰ",T62="新加算Ⅱ",T62="新加算Ⅴ（１）",T62="新加算Ⅴ（２）",T62="新加算Ⅴ（３）",T62="新加算Ⅴ（４）",T62="新加算Ⅴ（５）",T62="新加算Ⅴ（６）",T62="新加算Ⅴ（７）",T62="新加算Ⅴ（９）",T62="新加算Ⅴ（10）",T62="新加算Ⅴ（12）"),AQ62=""),AND(OR(T62="新加算Ⅰ",T62="新加算Ⅴ（１）",T62="新加算Ⅴ（２）",T62="新加算Ⅴ（５）",T62="新加算Ⅴ（７）",T62="新加算Ⅴ（10）"),AR62="")),"！記入が必要な欄（ピンク色のセル）に空欄があります。空欄を埋めてください。",""))</f>
        <v/>
      </c>
      <c r="AT65" s="557"/>
      <c r="AU65" s="1310"/>
      <c r="AV65" s="558" t="str">
        <f>IF('別紙様式2-2（４・５月分）'!N52="","",'別紙様式2-2（４・５月分）'!N52)</f>
        <v/>
      </c>
      <c r="AW65" s="1312"/>
      <c r="AX65" s="87"/>
      <c r="AY65" s="87"/>
      <c r="AZ65" s="87"/>
      <c r="BA65" s="87"/>
      <c r="BB65" s="87"/>
      <c r="BC65" s="87"/>
      <c r="BD65" s="87"/>
      <c r="BE65" s="87"/>
      <c r="BF65" s="87"/>
      <c r="BG65" s="87"/>
      <c r="BH65" s="87"/>
      <c r="BI65" s="87"/>
      <c r="BJ65" s="87"/>
      <c r="BK65" s="453" t="str">
        <f>G62</f>
        <v/>
      </c>
    </row>
    <row r="66" spans="1:63" ht="30" customHeight="1">
      <c r="A66" s="1300">
        <v>14</v>
      </c>
      <c r="B66" s="1242" t="str">
        <f>IF(基本情報入力シート!C67="","",基本情報入力シート!C67)</f>
        <v/>
      </c>
      <c r="C66" s="1243"/>
      <c r="D66" s="1243"/>
      <c r="E66" s="1243"/>
      <c r="F66" s="1244"/>
      <c r="G66" s="1259" t="str">
        <f>IF(基本情報入力シート!M67="","",基本情報入力シート!M67)</f>
        <v/>
      </c>
      <c r="H66" s="1259" t="str">
        <f>IF(基本情報入力シート!R67="","",基本情報入力シート!R67)</f>
        <v/>
      </c>
      <c r="I66" s="1259" t="str">
        <f>IF(基本情報入力シート!W67="","",基本情報入力シート!W67)</f>
        <v/>
      </c>
      <c r="J66" s="1422" t="str">
        <f>IF(基本情報入力シート!X67="","",基本情報入力シート!X67)</f>
        <v/>
      </c>
      <c r="K66" s="1259" t="str">
        <f>IF(基本情報入力シート!Y67="","",基本情報入力シート!Y67)</f>
        <v/>
      </c>
      <c r="L66" s="1283" t="str">
        <f>IF(基本情報入力シート!AB67="","",基本情報入力シート!AB67)</f>
        <v/>
      </c>
      <c r="M66" s="553" t="str">
        <f>IF('別紙様式2-2（４・５月分）'!P53="","",'別紙様式2-2（４・５月分）'!P53)</f>
        <v/>
      </c>
      <c r="N66" s="1398" t="str">
        <f>IF(SUM('別紙様式2-2（４・５月分）'!Q53:Q55)=0,"",SUM('別紙様式2-2（４・５月分）'!Q53:Q55))</f>
        <v/>
      </c>
      <c r="O66" s="1402" t="str">
        <f>IFERROR(VLOOKUP('別紙様式2-2（４・５月分）'!AQ53,【参考】数式用!$AR$5:$AS$22,2,FALSE),"")</f>
        <v/>
      </c>
      <c r="P66" s="1403"/>
      <c r="Q66" s="1404"/>
      <c r="R66" s="1408" t="str">
        <f>IFERROR(VLOOKUP(K66,【参考】数式用!$A$5:$AB$37,MATCH(O66,【参考】数式用!$B$4:$AB$4,0)+1,0),"")</f>
        <v/>
      </c>
      <c r="S66" s="1410" t="s">
        <v>2021</v>
      </c>
      <c r="T66" s="1412"/>
      <c r="U66" s="1414" t="str">
        <f>IFERROR(VLOOKUP(K66,【参考】数式用!$A$5:$AB$37,MATCH(T66,【参考】数式用!$B$4:$AB$4,0)+1,0),"")</f>
        <v/>
      </c>
      <c r="V66" s="1416" t="s">
        <v>15</v>
      </c>
      <c r="W66" s="1354">
        <v>6</v>
      </c>
      <c r="X66" s="1356" t="s">
        <v>10</v>
      </c>
      <c r="Y66" s="1354">
        <v>6</v>
      </c>
      <c r="Z66" s="1356" t="s">
        <v>38</v>
      </c>
      <c r="AA66" s="1354">
        <v>7</v>
      </c>
      <c r="AB66" s="1356" t="s">
        <v>10</v>
      </c>
      <c r="AC66" s="1354">
        <v>3</v>
      </c>
      <c r="AD66" s="1356" t="s">
        <v>13</v>
      </c>
      <c r="AE66" s="1356" t="s">
        <v>20</v>
      </c>
      <c r="AF66" s="1356">
        <f>IF(W66&gt;=1,(AA66*12+AC66)-(W66*12+Y66)+1,"")</f>
        <v>10</v>
      </c>
      <c r="AG66" s="1358" t="s">
        <v>33</v>
      </c>
      <c r="AH66" s="1360" t="str">
        <f t="shared" ref="AH66" si="134">IFERROR(ROUNDDOWN(ROUND(L66*U66,0),0)*AF66,"")</f>
        <v/>
      </c>
      <c r="AI66" s="1362" t="str">
        <f t="shared" ref="AI66" si="135">IFERROR(ROUNDDOWN(ROUND((L66*(U66-AW66)),0),0)*AF66,"")</f>
        <v/>
      </c>
      <c r="AJ66" s="1364">
        <f>IFERROR(IF(OR(M66="",M67="",M69=""),0,ROUNDDOWN(ROUNDDOWN(ROUND(L66*VLOOKUP(K66,【参考】数式用!$A$5:$AB$37,MATCH("新加算Ⅳ",【参考】数式用!$B$4:$AB$4,0)+1,0),0),0)*AF66*0.5,0)),"")</f>
        <v>0</v>
      </c>
      <c r="AK66" s="1348"/>
      <c r="AL66" s="1352">
        <f>IFERROR(IF(OR(M69="ベア加算",M69=""),0, IF(OR(T66="新加算Ⅰ",T66="新加算Ⅱ",T66="新加算Ⅲ",T66="新加算Ⅳ"),ROUNDDOWN(ROUND(L66*VLOOKUP(K66,【参考】数式用!$A$5:$I$37,MATCH("ベア加算",【参考】数式用!$B$4:$I$4,0)+1,0),0),0)*AF66,0)),"")</f>
        <v>0</v>
      </c>
      <c r="AM66" s="1338"/>
      <c r="AN66" s="1344"/>
      <c r="AO66" s="1340"/>
      <c r="AP66" s="1340"/>
      <c r="AQ66" s="1342"/>
      <c r="AR66" s="1322"/>
      <c r="AS66" s="466" t="str">
        <f t="shared" ref="AS66" si="136">IF(AU66="","",IF(U66&lt;N66,"！加算の要件上は問題ありませんが、令和６年４・５月と比較して令和６年６月に加算率が下がる計画になっています。",""))</f>
        <v/>
      </c>
      <c r="AT66" s="557"/>
      <c r="AU66" s="1310" t="str">
        <f>IF(K66&lt;&gt;"","V列に色付け","")</f>
        <v/>
      </c>
      <c r="AV66" s="558" t="str">
        <f>IF('別紙様式2-2（４・５月分）'!N53="","",'別紙様式2-2（４・５月分）'!N53)</f>
        <v/>
      </c>
      <c r="AW66" s="1312" t="str">
        <f>IF(SUM('別紙様式2-2（４・５月分）'!O53:O55)=0,"",SUM('別紙様式2-2（４・５月分）'!O53:O55))</f>
        <v/>
      </c>
      <c r="AX66" s="1313" t="str">
        <f>IFERROR(VLOOKUP(K66,【参考】数式用!$AH$2:$AI$34,2,FALSE),"")</f>
        <v/>
      </c>
      <c r="AY66" s="1229" t="s">
        <v>1959</v>
      </c>
      <c r="AZ66" s="1229" t="s">
        <v>1960</v>
      </c>
      <c r="BA66" s="1229" t="s">
        <v>1961</v>
      </c>
      <c r="BB66" s="1229" t="s">
        <v>1962</v>
      </c>
      <c r="BC66" s="1229" t="str">
        <f>IF(AND(O66&lt;&gt;"新加算Ⅰ",O66&lt;&gt;"新加算Ⅱ",O66&lt;&gt;"新加算Ⅲ",O66&lt;&gt;"新加算Ⅳ"),O66,IF(P68&lt;&gt;"",P68,""))</f>
        <v/>
      </c>
      <c r="BD66" s="1229"/>
      <c r="BE66" s="1229" t="str">
        <f t="shared" ref="BE66" si="137">IF(AL66&lt;&gt;0,IF(AM66="○","入力済","未入力"),"")</f>
        <v/>
      </c>
      <c r="BF66" s="1229" t="str">
        <f>IF(OR(T66="新加算Ⅰ",T66="新加算Ⅱ",T66="新加算Ⅲ",T66="新加算Ⅳ",T66="新加算Ⅴ（１）",T66="新加算Ⅴ（２）",T66="新加算Ⅴ（３）",T66="新加算ⅠⅤ（４）",T66="新加算Ⅴ（５）",T66="新加算Ⅴ（６）",T66="新加算Ⅴ（８）",T66="新加算Ⅴ（11）"),IF(OR(AN66="○",AN66="令和６年度中に満たす"),"入力済","未入力"),"")</f>
        <v/>
      </c>
      <c r="BG66" s="1229" t="str">
        <f>IF(OR(T66="新加算Ⅴ（７）",T66="新加算Ⅴ（９）",T66="新加算Ⅴ（10）",T66="新加算Ⅴ（12）",T66="新加算Ⅴ（13）",T66="新加算Ⅴ（14）"),IF(OR(AO66="○",AO66="令和６年度中に満たす"),"入力済","未入力"),"")</f>
        <v/>
      </c>
      <c r="BH66" s="1330" t="str">
        <f t="shared" ref="BH66" si="138">IF(OR(T66="新加算Ⅰ",T66="新加算Ⅱ",T66="新加算Ⅲ",T66="新加算Ⅴ（１）",T66="新加算Ⅴ（３）",T66="新加算Ⅴ（８）"),IF(OR(AP66="○",AP66="令和６年度中に満たす"),"入力済","未入力"),"")</f>
        <v/>
      </c>
      <c r="BI66" s="1332" t="str">
        <f t="shared" ref="BI66" si="139">IF(OR(T66="新加算Ⅰ",T66="新加算Ⅱ",T66="新加算Ⅴ（１）",T66="新加算Ⅴ（２）",T66="新加算Ⅴ（３）",T66="新加算Ⅴ（４）",T66="新加算Ⅴ（５）",T66="新加算Ⅴ（６）",T66="新加算Ⅴ（７）",T66="新加算Ⅴ（９）",T66="新加算Ⅴ（10）",T66="新加算Ⅴ（12）"),1,"")</f>
        <v/>
      </c>
      <c r="BJ66" s="1310" t="str">
        <f>IF(OR(T66="新加算Ⅰ",T66="新加算Ⅴ（１）",T66="新加算Ⅴ（２）",T66="新加算Ⅴ（５）",T66="新加算Ⅴ（７）",T66="新加算Ⅴ（10）"),IF(AR66="","未入力","入力済"),"")</f>
        <v/>
      </c>
      <c r="BK66" s="453" t="str">
        <f>G66</f>
        <v/>
      </c>
    </row>
    <row r="67" spans="1:63" ht="15" customHeight="1">
      <c r="A67" s="1274"/>
      <c r="B67" s="1242"/>
      <c r="C67" s="1243"/>
      <c r="D67" s="1243"/>
      <c r="E67" s="1243"/>
      <c r="F67" s="1244"/>
      <c r="G67" s="1259"/>
      <c r="H67" s="1259"/>
      <c r="I67" s="1259"/>
      <c r="J67" s="1422"/>
      <c r="K67" s="1259"/>
      <c r="L67" s="1283"/>
      <c r="M67" s="1378" t="str">
        <f>IF('別紙様式2-2（４・５月分）'!P54="","",'別紙様式2-2（４・５月分）'!P54)</f>
        <v/>
      </c>
      <c r="N67" s="1399"/>
      <c r="O67" s="1405"/>
      <c r="P67" s="1406"/>
      <c r="Q67" s="1407"/>
      <c r="R67" s="1409"/>
      <c r="S67" s="1411"/>
      <c r="T67" s="1413"/>
      <c r="U67" s="1415"/>
      <c r="V67" s="1417"/>
      <c r="W67" s="1355"/>
      <c r="X67" s="1357"/>
      <c r="Y67" s="1355"/>
      <c r="Z67" s="1357"/>
      <c r="AA67" s="1355"/>
      <c r="AB67" s="1357"/>
      <c r="AC67" s="1355"/>
      <c r="AD67" s="1357"/>
      <c r="AE67" s="1357"/>
      <c r="AF67" s="1357"/>
      <c r="AG67" s="1359"/>
      <c r="AH67" s="1361"/>
      <c r="AI67" s="1363"/>
      <c r="AJ67" s="1365"/>
      <c r="AK67" s="1349"/>
      <c r="AL67" s="1353"/>
      <c r="AM67" s="1339"/>
      <c r="AN67" s="1345"/>
      <c r="AO67" s="1341"/>
      <c r="AP67" s="1341"/>
      <c r="AQ67" s="1343"/>
      <c r="AR67" s="1323"/>
      <c r="AS67" s="1309" t="str">
        <f t="shared" ref="AS67" si="140">IF(AU66="","",IF(AF66&gt;10,"！令和６年度の新加算の「算定対象月」が10か月を超えています。標準的な「算定対象月」は令和６年６月から令和７年３月です。",IF(OR(AA66&lt;&gt;7,AC66&lt;&gt;3),"！算定期間の終わりが令和７年３月になっていません。区分変更を行う場合は、別紙様式2-4に記入してください。","")))</f>
        <v/>
      </c>
      <c r="AT67" s="557"/>
      <c r="AU67" s="1310"/>
      <c r="AV67" s="1311" t="str">
        <f>IF('別紙様式2-2（４・５月分）'!N54="","",'別紙様式2-2（４・５月分）'!N54)</f>
        <v/>
      </c>
      <c r="AW67" s="1312"/>
      <c r="AX67" s="1313"/>
      <c r="AY67" s="1229"/>
      <c r="AZ67" s="1229"/>
      <c r="BA67" s="1229"/>
      <c r="BB67" s="1229"/>
      <c r="BC67" s="1229"/>
      <c r="BD67" s="1229"/>
      <c r="BE67" s="1229"/>
      <c r="BF67" s="1229"/>
      <c r="BG67" s="1229"/>
      <c r="BH67" s="1331"/>
      <c r="BI67" s="1333"/>
      <c r="BJ67" s="1310"/>
      <c r="BK67" s="453" t="str">
        <f>G66</f>
        <v/>
      </c>
    </row>
    <row r="68" spans="1:63" ht="15" customHeight="1">
      <c r="A68" s="1302"/>
      <c r="B68" s="1242"/>
      <c r="C68" s="1243"/>
      <c r="D68" s="1243"/>
      <c r="E68" s="1243"/>
      <c r="F68" s="1244"/>
      <c r="G68" s="1259"/>
      <c r="H68" s="1259"/>
      <c r="I68" s="1259"/>
      <c r="J68" s="1422"/>
      <c r="K68" s="1259"/>
      <c r="L68" s="1283"/>
      <c r="M68" s="1379"/>
      <c r="N68" s="1400"/>
      <c r="O68" s="1380" t="s">
        <v>2025</v>
      </c>
      <c r="P68" s="1382" t="str">
        <f>IFERROR(VLOOKUP('別紙様式2-2（４・５月分）'!AQ53,【参考】数式用!$AR$5:$AT$22,3,FALSE),"")</f>
        <v/>
      </c>
      <c r="Q68" s="1384" t="s">
        <v>2036</v>
      </c>
      <c r="R68" s="1386" t="str">
        <f>IFERROR(VLOOKUP(K66,【参考】数式用!$A$5:$AB$37,MATCH(P68,【参考】数式用!$B$4:$AB$4,0)+1,0),"")</f>
        <v/>
      </c>
      <c r="S68" s="1388" t="s">
        <v>161</v>
      </c>
      <c r="T68" s="1390"/>
      <c r="U68" s="1392" t="str">
        <f>IFERROR(VLOOKUP(K66,【参考】数式用!$A$5:$AB$37,MATCH(T68,【参考】数式用!$B$4:$AB$4,0)+1,0),"")</f>
        <v/>
      </c>
      <c r="V68" s="1394" t="s">
        <v>15</v>
      </c>
      <c r="W68" s="1396">
        <v>7</v>
      </c>
      <c r="X68" s="1370" t="s">
        <v>10</v>
      </c>
      <c r="Y68" s="1396">
        <v>4</v>
      </c>
      <c r="Z68" s="1370" t="s">
        <v>38</v>
      </c>
      <c r="AA68" s="1396">
        <v>8</v>
      </c>
      <c r="AB68" s="1370" t="s">
        <v>10</v>
      </c>
      <c r="AC68" s="1396">
        <v>3</v>
      </c>
      <c r="AD68" s="1370" t="s">
        <v>13</v>
      </c>
      <c r="AE68" s="1370" t="s">
        <v>20</v>
      </c>
      <c r="AF68" s="1370">
        <f>IF(W68&gt;=1,(AA68*12+AC68)-(W68*12+Y68)+1,"")</f>
        <v>12</v>
      </c>
      <c r="AG68" s="1366" t="s">
        <v>33</v>
      </c>
      <c r="AH68" s="1372" t="str">
        <f t="shared" ref="AH68" si="141">IFERROR(ROUNDDOWN(ROUND(L66*U68,0),0)*AF68,"")</f>
        <v/>
      </c>
      <c r="AI68" s="1374" t="str">
        <f t="shared" ref="AI68" si="142">IFERROR(ROUNDDOWN(ROUND((L66*(U68-AW66)),0),0)*AF68,"")</f>
        <v/>
      </c>
      <c r="AJ68" s="1376">
        <f>IFERROR(IF(OR(M66="",M67="",M69=""),0,ROUNDDOWN(ROUNDDOWN(ROUND(L66*VLOOKUP(K66,【参考】数式用!$A$5:$AB$37,MATCH("新加算Ⅳ",【参考】数式用!$B$4:$AB$4,0)+1,0),0),0)*AF68*0.5,0)),"")</f>
        <v>0</v>
      </c>
      <c r="AK68" s="1346" t="str">
        <f t="shared" ref="AK68" si="143">IF(T68&lt;&gt;"","新規に適用","")</f>
        <v/>
      </c>
      <c r="AL68" s="1350">
        <f>IFERROR(IF(OR(M69="ベア加算",M69=""),0, IF(OR(T66="新加算Ⅰ",T66="新加算Ⅱ",T66="新加算Ⅲ",T66="新加算Ⅳ"),0,ROUNDDOWN(ROUND(L66*VLOOKUP(K66,【参考】数式用!$A$5:$I$37,MATCH("ベア加算",【参考】数式用!$B$4:$I$4,0)+1,0),0),0)*AF68)),"")</f>
        <v>0</v>
      </c>
      <c r="AM68" s="1320" t="str">
        <f>IF(AND(T68&lt;&gt;"",AM66=""),"新規に適用",IF(AND(T68&lt;&gt;"",AM66&lt;&gt;""),"継続で適用",""))</f>
        <v/>
      </c>
      <c r="AN68" s="1320" t="str">
        <f>IF(AND(T68&lt;&gt;"",AN66=""),"新規に適用",IF(AND(T68&lt;&gt;"",AN66&lt;&gt;""),"継続で適用",""))</f>
        <v/>
      </c>
      <c r="AO68" s="1368"/>
      <c r="AP68" s="1320" t="str">
        <f>IF(AND(T68&lt;&gt;"",AP66=""),"新規に適用",IF(AND(T68&lt;&gt;"",AP66&lt;&gt;""),"継続で適用",""))</f>
        <v/>
      </c>
      <c r="AQ68" s="1324" t="str">
        <f t="shared" si="66"/>
        <v/>
      </c>
      <c r="AR68" s="1320" t="str">
        <f>IF(AND(T68&lt;&gt;"",AR66=""),"新規に適用",IF(AND(T68&lt;&gt;"",AR66&lt;&gt;""),"継続で適用",""))</f>
        <v/>
      </c>
      <c r="AS68" s="1309"/>
      <c r="AT68" s="557"/>
      <c r="AU68" s="1310" t="str">
        <f>IF(K66&lt;&gt;"","V列に色付け","")</f>
        <v/>
      </c>
      <c r="AV68" s="1311"/>
      <c r="AW68" s="1312"/>
      <c r="AX68" s="87"/>
      <c r="AY68" s="87"/>
      <c r="AZ68" s="87"/>
      <c r="BA68" s="87"/>
      <c r="BB68" s="87"/>
      <c r="BC68" s="87"/>
      <c r="BD68" s="87"/>
      <c r="BE68" s="87"/>
      <c r="BF68" s="87"/>
      <c r="BG68" s="87"/>
      <c r="BH68" s="87"/>
      <c r="BI68" s="87"/>
      <c r="BJ68" s="87"/>
      <c r="BK68" s="453" t="str">
        <f>G66</f>
        <v/>
      </c>
    </row>
    <row r="69" spans="1:63" ht="30" customHeight="1" thickBot="1">
      <c r="A69" s="1275"/>
      <c r="B69" s="1418"/>
      <c r="C69" s="1419"/>
      <c r="D69" s="1419"/>
      <c r="E69" s="1419"/>
      <c r="F69" s="1420"/>
      <c r="G69" s="1260"/>
      <c r="H69" s="1260"/>
      <c r="I69" s="1260"/>
      <c r="J69" s="1423"/>
      <c r="K69" s="1260"/>
      <c r="L69" s="1284"/>
      <c r="M69" s="556" t="str">
        <f>IF('別紙様式2-2（４・５月分）'!P55="","",'別紙様式2-2（４・５月分）'!P55)</f>
        <v/>
      </c>
      <c r="N69" s="1401"/>
      <c r="O69" s="1381"/>
      <c r="P69" s="1383"/>
      <c r="Q69" s="1385"/>
      <c r="R69" s="1387"/>
      <c r="S69" s="1389"/>
      <c r="T69" s="1391"/>
      <c r="U69" s="1393"/>
      <c r="V69" s="1395"/>
      <c r="W69" s="1397"/>
      <c r="X69" s="1371"/>
      <c r="Y69" s="1397"/>
      <c r="Z69" s="1371"/>
      <c r="AA69" s="1397"/>
      <c r="AB69" s="1371"/>
      <c r="AC69" s="1397"/>
      <c r="AD69" s="1371"/>
      <c r="AE69" s="1371"/>
      <c r="AF69" s="1371"/>
      <c r="AG69" s="1367"/>
      <c r="AH69" s="1373"/>
      <c r="AI69" s="1375"/>
      <c r="AJ69" s="1377"/>
      <c r="AK69" s="1347"/>
      <c r="AL69" s="1351"/>
      <c r="AM69" s="1321"/>
      <c r="AN69" s="1321"/>
      <c r="AO69" s="1369"/>
      <c r="AP69" s="1321"/>
      <c r="AQ69" s="1325"/>
      <c r="AR69" s="1321"/>
      <c r="AS69" s="491" t="str">
        <f t="shared" ref="AS69" si="144">IF(AU66="","",IF(OR(T66="",AND(M69="ベア加算なし",OR(T66="新加算Ⅰ",T66="新加算Ⅱ",T66="新加算Ⅲ",T66="新加算Ⅳ"),AM66=""),AND(OR(T66="新加算Ⅰ",T66="新加算Ⅱ",T66="新加算Ⅲ",T66="新加算Ⅳ",T66="新加算Ⅴ（１）",T66="新加算Ⅴ（２）",T66="新加算Ⅴ（３）",T66="新加算Ⅴ（４）",T66="新加算Ⅴ（５）",T66="新加算Ⅴ（６）",T66="新加算Ⅴ（８）",T66="新加算Ⅴ（11）"),AN66=""),AND(OR(T66="新加算Ⅴ（７）",T66="新加算Ⅴ（９）",T66="新加算Ⅴ（10）",T66="新加算Ⅴ（12）",T66="新加算Ⅴ（13）",T66="新加算Ⅴ（14）"),AO66=""),AND(OR(T66="新加算Ⅰ",T66="新加算Ⅱ",T66="新加算Ⅲ",T66="新加算Ⅴ（１）",T66="新加算Ⅴ（３）",T66="新加算Ⅴ（８）"),AP66=""),AND(OR(T66="新加算Ⅰ",T66="新加算Ⅱ",T66="新加算Ⅴ（１）",T66="新加算Ⅴ（２）",T66="新加算Ⅴ（３）",T66="新加算Ⅴ（４）",T66="新加算Ⅴ（５）",T66="新加算Ⅴ（６）",T66="新加算Ⅴ（７）",T66="新加算Ⅴ（９）",T66="新加算Ⅴ（10）",T66="新加算Ⅴ（12）"),AQ66=""),AND(OR(T66="新加算Ⅰ",T66="新加算Ⅴ（１）",T66="新加算Ⅴ（２）",T66="新加算Ⅴ（５）",T66="新加算Ⅴ（７）",T66="新加算Ⅴ（10）"),AR66="")),"！記入が必要な欄（ピンク色のセル）に空欄があります。空欄を埋めてください。",""))</f>
        <v/>
      </c>
      <c r="AT69" s="557"/>
      <c r="AU69" s="1310"/>
      <c r="AV69" s="558" t="str">
        <f>IF('別紙様式2-2（４・５月分）'!N55="","",'別紙様式2-2（４・５月分）'!N55)</f>
        <v/>
      </c>
      <c r="AW69" s="1312"/>
      <c r="AX69" s="87"/>
      <c r="AY69" s="87"/>
      <c r="AZ69" s="87"/>
      <c r="BA69" s="87"/>
      <c r="BB69" s="87"/>
      <c r="BC69" s="87"/>
      <c r="BD69" s="87"/>
      <c r="BE69" s="87"/>
      <c r="BF69" s="87"/>
      <c r="BG69" s="87"/>
      <c r="BH69" s="87"/>
      <c r="BI69" s="87"/>
      <c r="BJ69" s="87"/>
      <c r="BK69" s="453" t="str">
        <f>G66</f>
        <v/>
      </c>
    </row>
    <row r="70" spans="1:63" ht="30" customHeight="1">
      <c r="A70" s="1273">
        <v>15</v>
      </c>
      <c r="B70" s="1239" t="str">
        <f>IF(基本情報入力シート!C68="","",基本情報入力シート!C68)</f>
        <v/>
      </c>
      <c r="C70" s="1240"/>
      <c r="D70" s="1240"/>
      <c r="E70" s="1240"/>
      <c r="F70" s="1241"/>
      <c r="G70" s="1258" t="str">
        <f>IF(基本情報入力シート!M68="","",基本情報入力シート!M68)</f>
        <v/>
      </c>
      <c r="H70" s="1258" t="str">
        <f>IF(基本情報入力シート!R68="","",基本情報入力シート!R68)</f>
        <v/>
      </c>
      <c r="I70" s="1258" t="str">
        <f>IF(基本情報入力シート!W68="","",基本情報入力シート!W68)</f>
        <v/>
      </c>
      <c r="J70" s="1421" t="str">
        <f>IF(基本情報入力シート!X68="","",基本情報入力シート!X68)</f>
        <v/>
      </c>
      <c r="K70" s="1258" t="str">
        <f>IF(基本情報入力シート!Y68="","",基本情報入力シート!Y68)</f>
        <v/>
      </c>
      <c r="L70" s="1282" t="str">
        <f>IF(基本情報入力シート!AB68="","",基本情報入力シート!AB68)</f>
        <v/>
      </c>
      <c r="M70" s="553" t="str">
        <f>IF('別紙様式2-2（４・５月分）'!P56="","",'別紙様式2-2（４・５月分）'!P56)</f>
        <v/>
      </c>
      <c r="N70" s="1398" t="str">
        <f>IF(SUM('別紙様式2-2（４・５月分）'!Q56:Q58)=0,"",SUM('別紙様式2-2（４・５月分）'!Q56:Q58))</f>
        <v/>
      </c>
      <c r="O70" s="1402" t="str">
        <f>IFERROR(VLOOKUP('別紙様式2-2（４・５月分）'!AQ56,【参考】数式用!$AR$5:$AS$22,2,FALSE),"")</f>
        <v/>
      </c>
      <c r="P70" s="1403"/>
      <c r="Q70" s="1404"/>
      <c r="R70" s="1408" t="str">
        <f>IFERROR(VLOOKUP(K70,【参考】数式用!$A$5:$AB$37,MATCH(O70,【参考】数式用!$B$4:$AB$4,0)+1,0),"")</f>
        <v/>
      </c>
      <c r="S70" s="1410" t="s">
        <v>2021</v>
      </c>
      <c r="T70" s="1412"/>
      <c r="U70" s="1414" t="str">
        <f>IFERROR(VLOOKUP(K70,【参考】数式用!$A$5:$AB$37,MATCH(T70,【参考】数式用!$B$4:$AB$4,0)+1,0),"")</f>
        <v/>
      </c>
      <c r="V70" s="1416" t="s">
        <v>15</v>
      </c>
      <c r="W70" s="1354">
        <v>6</v>
      </c>
      <c r="X70" s="1356" t="s">
        <v>10</v>
      </c>
      <c r="Y70" s="1354">
        <v>6</v>
      </c>
      <c r="Z70" s="1356" t="s">
        <v>38</v>
      </c>
      <c r="AA70" s="1354">
        <v>7</v>
      </c>
      <c r="AB70" s="1356" t="s">
        <v>10</v>
      </c>
      <c r="AC70" s="1354">
        <v>3</v>
      </c>
      <c r="AD70" s="1356" t="s">
        <v>13</v>
      </c>
      <c r="AE70" s="1356" t="s">
        <v>20</v>
      </c>
      <c r="AF70" s="1356">
        <f>IF(W70&gt;=1,(AA70*12+AC70)-(W70*12+Y70)+1,"")</f>
        <v>10</v>
      </c>
      <c r="AG70" s="1358" t="s">
        <v>33</v>
      </c>
      <c r="AH70" s="1360" t="str">
        <f t="shared" ref="AH70" si="145">IFERROR(ROUNDDOWN(ROUND(L70*U70,0),0)*AF70,"")</f>
        <v/>
      </c>
      <c r="AI70" s="1362" t="str">
        <f t="shared" ref="AI70" si="146">IFERROR(ROUNDDOWN(ROUND((L70*(U70-AW70)),0),0)*AF70,"")</f>
        <v/>
      </c>
      <c r="AJ70" s="1364">
        <f>IFERROR(IF(OR(M70="",M71="",M73=""),0,ROUNDDOWN(ROUNDDOWN(ROUND(L70*VLOOKUP(K70,【参考】数式用!$A$5:$AB$37,MATCH("新加算Ⅳ",【参考】数式用!$B$4:$AB$4,0)+1,0),0),0)*AF70*0.5,0)),"")</f>
        <v>0</v>
      </c>
      <c r="AK70" s="1348"/>
      <c r="AL70" s="1352">
        <f>IFERROR(IF(OR(M73="ベア加算",M73=""),0, IF(OR(T70="新加算Ⅰ",T70="新加算Ⅱ",T70="新加算Ⅲ",T70="新加算Ⅳ"),ROUNDDOWN(ROUND(L70*VLOOKUP(K70,【参考】数式用!$A$5:$I$37,MATCH("ベア加算",【参考】数式用!$B$4:$I$4,0)+1,0),0),0)*AF70,0)),"")</f>
        <v>0</v>
      </c>
      <c r="AM70" s="1338"/>
      <c r="AN70" s="1344"/>
      <c r="AO70" s="1340"/>
      <c r="AP70" s="1340"/>
      <c r="AQ70" s="1342"/>
      <c r="AR70" s="1322"/>
      <c r="AS70" s="466" t="str">
        <f t="shared" ref="AS70" si="147">IF(AU70="","",IF(U70&lt;N70,"！加算の要件上は問題ありませんが、令和６年４・５月と比較して令和６年６月に加算率が下がる計画になっています。",""))</f>
        <v/>
      </c>
      <c r="AT70" s="557"/>
      <c r="AU70" s="1310" t="str">
        <f>IF(K70&lt;&gt;"","V列に色付け","")</f>
        <v/>
      </c>
      <c r="AV70" s="558" t="str">
        <f>IF('別紙様式2-2（４・５月分）'!N56="","",'別紙様式2-2（４・５月分）'!N56)</f>
        <v/>
      </c>
      <c r="AW70" s="1312" t="str">
        <f>IF(SUM('別紙様式2-2（４・５月分）'!O56:O58)=0,"",SUM('別紙様式2-2（４・５月分）'!O56:O58))</f>
        <v/>
      </c>
      <c r="AX70" s="1313" t="str">
        <f>IFERROR(VLOOKUP(K70,【参考】数式用!$AH$2:$AI$34,2,FALSE),"")</f>
        <v/>
      </c>
      <c r="AY70" s="1229" t="s">
        <v>1959</v>
      </c>
      <c r="AZ70" s="1229" t="s">
        <v>1960</v>
      </c>
      <c r="BA70" s="1229" t="s">
        <v>1961</v>
      </c>
      <c r="BB70" s="1229" t="s">
        <v>1962</v>
      </c>
      <c r="BC70" s="1229" t="str">
        <f>IF(AND(O70&lt;&gt;"新加算Ⅰ",O70&lt;&gt;"新加算Ⅱ",O70&lt;&gt;"新加算Ⅲ",O70&lt;&gt;"新加算Ⅳ"),O70,IF(P72&lt;&gt;"",P72,""))</f>
        <v/>
      </c>
      <c r="BD70" s="1229"/>
      <c r="BE70" s="1229" t="str">
        <f t="shared" ref="BE70" si="148">IF(AL70&lt;&gt;0,IF(AM70="○","入力済","未入力"),"")</f>
        <v/>
      </c>
      <c r="BF70" s="1229" t="str">
        <f>IF(OR(T70="新加算Ⅰ",T70="新加算Ⅱ",T70="新加算Ⅲ",T70="新加算Ⅳ",T70="新加算Ⅴ（１）",T70="新加算Ⅴ（２）",T70="新加算Ⅴ（３）",T70="新加算ⅠⅤ（４）",T70="新加算Ⅴ（５）",T70="新加算Ⅴ（６）",T70="新加算Ⅴ（８）",T70="新加算Ⅴ（11）"),IF(OR(AN70="○",AN70="令和６年度中に満たす"),"入力済","未入力"),"")</f>
        <v/>
      </c>
      <c r="BG70" s="1229" t="str">
        <f>IF(OR(T70="新加算Ⅴ（７）",T70="新加算Ⅴ（９）",T70="新加算Ⅴ（10）",T70="新加算Ⅴ（12）",T70="新加算Ⅴ（13）",T70="新加算Ⅴ（14）"),IF(OR(AO70="○",AO70="令和６年度中に満たす"),"入力済","未入力"),"")</f>
        <v/>
      </c>
      <c r="BH70" s="1330" t="str">
        <f t="shared" ref="BH70" si="149">IF(OR(T70="新加算Ⅰ",T70="新加算Ⅱ",T70="新加算Ⅲ",T70="新加算Ⅴ（１）",T70="新加算Ⅴ（３）",T70="新加算Ⅴ（８）"),IF(OR(AP70="○",AP70="令和６年度中に満たす"),"入力済","未入力"),"")</f>
        <v/>
      </c>
      <c r="BI70" s="1332" t="str">
        <f t="shared" ref="BI70" si="150">IF(OR(T70="新加算Ⅰ",T70="新加算Ⅱ",T70="新加算Ⅴ（１）",T70="新加算Ⅴ（２）",T70="新加算Ⅴ（３）",T70="新加算Ⅴ（４）",T70="新加算Ⅴ（５）",T70="新加算Ⅴ（６）",T70="新加算Ⅴ（７）",T70="新加算Ⅴ（９）",T70="新加算Ⅴ（10）",T70="新加算Ⅴ（12）"),1,"")</f>
        <v/>
      </c>
      <c r="BJ70" s="1310" t="str">
        <f>IF(OR(T70="新加算Ⅰ",T70="新加算Ⅴ（１）",T70="新加算Ⅴ（２）",T70="新加算Ⅴ（５）",T70="新加算Ⅴ（７）",T70="新加算Ⅴ（10）"),IF(AR70="","未入力","入力済"),"")</f>
        <v/>
      </c>
      <c r="BK70" s="453" t="str">
        <f>G70</f>
        <v/>
      </c>
    </row>
    <row r="71" spans="1:63" ht="15" customHeight="1">
      <c r="A71" s="1274"/>
      <c r="B71" s="1242"/>
      <c r="C71" s="1243"/>
      <c r="D71" s="1243"/>
      <c r="E71" s="1243"/>
      <c r="F71" s="1244"/>
      <c r="G71" s="1259"/>
      <c r="H71" s="1259"/>
      <c r="I71" s="1259"/>
      <c r="J71" s="1422"/>
      <c r="K71" s="1259"/>
      <c r="L71" s="1283"/>
      <c r="M71" s="1378" t="str">
        <f>IF('別紙様式2-2（４・５月分）'!P57="","",'別紙様式2-2（４・５月分）'!P57)</f>
        <v/>
      </c>
      <c r="N71" s="1399"/>
      <c r="O71" s="1405"/>
      <c r="P71" s="1406"/>
      <c r="Q71" s="1407"/>
      <c r="R71" s="1409"/>
      <c r="S71" s="1411"/>
      <c r="T71" s="1413"/>
      <c r="U71" s="1415"/>
      <c r="V71" s="1417"/>
      <c r="W71" s="1355"/>
      <c r="X71" s="1357"/>
      <c r="Y71" s="1355"/>
      <c r="Z71" s="1357"/>
      <c r="AA71" s="1355"/>
      <c r="AB71" s="1357"/>
      <c r="AC71" s="1355"/>
      <c r="AD71" s="1357"/>
      <c r="AE71" s="1357"/>
      <c r="AF71" s="1357"/>
      <c r="AG71" s="1359"/>
      <c r="AH71" s="1361"/>
      <c r="AI71" s="1363"/>
      <c r="AJ71" s="1365"/>
      <c r="AK71" s="1349"/>
      <c r="AL71" s="1353"/>
      <c r="AM71" s="1339"/>
      <c r="AN71" s="1345"/>
      <c r="AO71" s="1341"/>
      <c r="AP71" s="1341"/>
      <c r="AQ71" s="1343"/>
      <c r="AR71" s="1323"/>
      <c r="AS71" s="1309" t="str">
        <f t="shared" ref="AS71" si="151">IF(AU70="","",IF(AF70&gt;10,"！令和６年度の新加算の「算定対象月」が10か月を超えています。標準的な「算定対象月」は令和６年６月から令和７年３月です。",IF(OR(AA70&lt;&gt;7,AC70&lt;&gt;3),"！算定期間の終わりが令和７年３月になっていません。区分変更を行う場合は、別紙様式2-4に記入してください。","")))</f>
        <v/>
      </c>
      <c r="AT71" s="557"/>
      <c r="AU71" s="1310"/>
      <c r="AV71" s="1311" t="str">
        <f>IF('別紙様式2-2（４・５月分）'!N57="","",'別紙様式2-2（４・５月分）'!N57)</f>
        <v/>
      </c>
      <c r="AW71" s="1312"/>
      <c r="AX71" s="1313"/>
      <c r="AY71" s="1229"/>
      <c r="AZ71" s="1229"/>
      <c r="BA71" s="1229"/>
      <c r="BB71" s="1229"/>
      <c r="BC71" s="1229"/>
      <c r="BD71" s="1229"/>
      <c r="BE71" s="1229"/>
      <c r="BF71" s="1229"/>
      <c r="BG71" s="1229"/>
      <c r="BH71" s="1331"/>
      <c r="BI71" s="1333"/>
      <c r="BJ71" s="1310"/>
      <c r="BK71" s="453" t="str">
        <f>G70</f>
        <v/>
      </c>
    </row>
    <row r="72" spans="1:63" ht="15" customHeight="1">
      <c r="A72" s="1302"/>
      <c r="B72" s="1242"/>
      <c r="C72" s="1243"/>
      <c r="D72" s="1243"/>
      <c r="E72" s="1243"/>
      <c r="F72" s="1244"/>
      <c r="G72" s="1259"/>
      <c r="H72" s="1259"/>
      <c r="I72" s="1259"/>
      <c r="J72" s="1422"/>
      <c r="K72" s="1259"/>
      <c r="L72" s="1283"/>
      <c r="M72" s="1379"/>
      <c r="N72" s="1400"/>
      <c r="O72" s="1380" t="s">
        <v>2025</v>
      </c>
      <c r="P72" s="1382" t="str">
        <f>IFERROR(VLOOKUP('別紙様式2-2（４・５月分）'!AQ56,【参考】数式用!$AR$5:$AT$22,3,FALSE),"")</f>
        <v/>
      </c>
      <c r="Q72" s="1384" t="s">
        <v>2036</v>
      </c>
      <c r="R72" s="1386" t="str">
        <f>IFERROR(VLOOKUP(K70,【参考】数式用!$A$5:$AB$37,MATCH(P72,【参考】数式用!$B$4:$AB$4,0)+1,0),"")</f>
        <v/>
      </c>
      <c r="S72" s="1388" t="s">
        <v>161</v>
      </c>
      <c r="T72" s="1390"/>
      <c r="U72" s="1392" t="str">
        <f>IFERROR(VLOOKUP(K70,【参考】数式用!$A$5:$AB$37,MATCH(T72,【参考】数式用!$B$4:$AB$4,0)+1,0),"")</f>
        <v/>
      </c>
      <c r="V72" s="1394" t="s">
        <v>15</v>
      </c>
      <c r="W72" s="1396">
        <v>7</v>
      </c>
      <c r="X72" s="1370" t="s">
        <v>10</v>
      </c>
      <c r="Y72" s="1396">
        <v>4</v>
      </c>
      <c r="Z72" s="1370" t="s">
        <v>38</v>
      </c>
      <c r="AA72" s="1396">
        <v>8</v>
      </c>
      <c r="AB72" s="1370" t="s">
        <v>10</v>
      </c>
      <c r="AC72" s="1396">
        <v>3</v>
      </c>
      <c r="AD72" s="1370" t="s">
        <v>13</v>
      </c>
      <c r="AE72" s="1370" t="s">
        <v>20</v>
      </c>
      <c r="AF72" s="1370">
        <f>IF(W72&gt;=1,(AA72*12+AC72)-(W72*12+Y72)+1,"")</f>
        <v>12</v>
      </c>
      <c r="AG72" s="1366" t="s">
        <v>33</v>
      </c>
      <c r="AH72" s="1372" t="str">
        <f t="shared" ref="AH72" si="152">IFERROR(ROUNDDOWN(ROUND(L70*U72,0),0)*AF72,"")</f>
        <v/>
      </c>
      <c r="AI72" s="1374" t="str">
        <f t="shared" ref="AI72" si="153">IFERROR(ROUNDDOWN(ROUND((L70*(U72-AW70)),0),0)*AF72,"")</f>
        <v/>
      </c>
      <c r="AJ72" s="1376">
        <f>IFERROR(IF(OR(M70="",M71="",M73=""),0,ROUNDDOWN(ROUNDDOWN(ROUND(L70*VLOOKUP(K70,【参考】数式用!$A$5:$AB$37,MATCH("新加算Ⅳ",【参考】数式用!$B$4:$AB$4,0)+1,0),0),0)*AF72*0.5,0)),"")</f>
        <v>0</v>
      </c>
      <c r="AK72" s="1346" t="str">
        <f t="shared" ref="AK72" si="154">IF(T72&lt;&gt;"","新規に適用","")</f>
        <v/>
      </c>
      <c r="AL72" s="1350">
        <f>IFERROR(IF(OR(M73="ベア加算",M73=""),0, IF(OR(T70="新加算Ⅰ",T70="新加算Ⅱ",T70="新加算Ⅲ",T70="新加算Ⅳ"),0,ROUNDDOWN(ROUND(L70*VLOOKUP(K70,【参考】数式用!$A$5:$I$37,MATCH("ベア加算",【参考】数式用!$B$4:$I$4,0)+1,0),0),0)*AF72)),"")</f>
        <v>0</v>
      </c>
      <c r="AM72" s="1320" t="str">
        <f>IF(AND(T72&lt;&gt;"",AM70=""),"新規に適用",IF(AND(T72&lt;&gt;"",AM70&lt;&gt;""),"継続で適用",""))</f>
        <v/>
      </c>
      <c r="AN72" s="1320" t="str">
        <f>IF(AND(T72&lt;&gt;"",AN70=""),"新規に適用",IF(AND(T72&lt;&gt;"",AN70&lt;&gt;""),"継続で適用",""))</f>
        <v/>
      </c>
      <c r="AO72" s="1368"/>
      <c r="AP72" s="1320" t="str">
        <f>IF(AND(T72&lt;&gt;"",AP70=""),"新規に適用",IF(AND(T72&lt;&gt;"",AP70&lt;&gt;""),"継続で適用",""))</f>
        <v/>
      </c>
      <c r="AQ72" s="1324" t="str">
        <f t="shared" si="66"/>
        <v/>
      </c>
      <c r="AR72" s="1320" t="str">
        <f>IF(AND(T72&lt;&gt;"",AR70=""),"新規に適用",IF(AND(T72&lt;&gt;"",AR70&lt;&gt;""),"継続で適用",""))</f>
        <v/>
      </c>
      <c r="AS72" s="1309"/>
      <c r="AT72" s="557"/>
      <c r="AU72" s="1310" t="str">
        <f>IF(K70&lt;&gt;"","V列に色付け","")</f>
        <v/>
      </c>
      <c r="AV72" s="1311"/>
      <c r="AW72" s="1312"/>
      <c r="AX72" s="87"/>
      <c r="AY72" s="87"/>
      <c r="AZ72" s="87"/>
      <c r="BA72" s="87"/>
      <c r="BB72" s="87"/>
      <c r="BC72" s="87"/>
      <c r="BD72" s="87"/>
      <c r="BE72" s="87"/>
      <c r="BF72" s="87"/>
      <c r="BG72" s="87"/>
      <c r="BH72" s="87"/>
      <c r="BI72" s="87"/>
      <c r="BJ72" s="87"/>
      <c r="BK72" s="453" t="str">
        <f>G70</f>
        <v/>
      </c>
    </row>
    <row r="73" spans="1:63" ht="30" customHeight="1" thickBot="1">
      <c r="A73" s="1275"/>
      <c r="B73" s="1418"/>
      <c r="C73" s="1419"/>
      <c r="D73" s="1419"/>
      <c r="E73" s="1419"/>
      <c r="F73" s="1420"/>
      <c r="G73" s="1260"/>
      <c r="H73" s="1260"/>
      <c r="I73" s="1260"/>
      <c r="J73" s="1423"/>
      <c r="K73" s="1260"/>
      <c r="L73" s="1284"/>
      <c r="M73" s="556" t="str">
        <f>IF('別紙様式2-2（４・５月分）'!P58="","",'別紙様式2-2（４・５月分）'!P58)</f>
        <v/>
      </c>
      <c r="N73" s="1401"/>
      <c r="O73" s="1381"/>
      <c r="P73" s="1383"/>
      <c r="Q73" s="1385"/>
      <c r="R73" s="1387"/>
      <c r="S73" s="1389"/>
      <c r="T73" s="1391"/>
      <c r="U73" s="1393"/>
      <c r="V73" s="1395"/>
      <c r="W73" s="1397"/>
      <c r="X73" s="1371"/>
      <c r="Y73" s="1397"/>
      <c r="Z73" s="1371"/>
      <c r="AA73" s="1397"/>
      <c r="AB73" s="1371"/>
      <c r="AC73" s="1397"/>
      <c r="AD73" s="1371"/>
      <c r="AE73" s="1371"/>
      <c r="AF73" s="1371"/>
      <c r="AG73" s="1367"/>
      <c r="AH73" s="1373"/>
      <c r="AI73" s="1375"/>
      <c r="AJ73" s="1377"/>
      <c r="AK73" s="1347"/>
      <c r="AL73" s="1351"/>
      <c r="AM73" s="1321"/>
      <c r="AN73" s="1321"/>
      <c r="AO73" s="1369"/>
      <c r="AP73" s="1321"/>
      <c r="AQ73" s="1325"/>
      <c r="AR73" s="1321"/>
      <c r="AS73" s="491" t="str">
        <f t="shared" ref="AS73" si="155">IF(AU70="","",IF(OR(T70="",AND(M73="ベア加算なし",OR(T70="新加算Ⅰ",T70="新加算Ⅱ",T70="新加算Ⅲ",T70="新加算Ⅳ"),AM70=""),AND(OR(T70="新加算Ⅰ",T70="新加算Ⅱ",T70="新加算Ⅲ",T70="新加算Ⅳ",T70="新加算Ⅴ（１）",T70="新加算Ⅴ（２）",T70="新加算Ⅴ（３）",T70="新加算Ⅴ（４）",T70="新加算Ⅴ（５）",T70="新加算Ⅴ（６）",T70="新加算Ⅴ（８）",T70="新加算Ⅴ（11）"),AN70=""),AND(OR(T70="新加算Ⅴ（７）",T70="新加算Ⅴ（９）",T70="新加算Ⅴ（10）",T70="新加算Ⅴ（12）",T70="新加算Ⅴ（13）",T70="新加算Ⅴ（14）"),AO70=""),AND(OR(T70="新加算Ⅰ",T70="新加算Ⅱ",T70="新加算Ⅲ",T70="新加算Ⅴ（１）",T70="新加算Ⅴ（３）",T70="新加算Ⅴ（８）"),AP70=""),AND(OR(T70="新加算Ⅰ",T70="新加算Ⅱ",T70="新加算Ⅴ（１）",T70="新加算Ⅴ（２）",T70="新加算Ⅴ（３）",T70="新加算Ⅴ（４）",T70="新加算Ⅴ（５）",T70="新加算Ⅴ（６）",T70="新加算Ⅴ（７）",T70="新加算Ⅴ（９）",T70="新加算Ⅴ（10）",T70="新加算Ⅴ（12）"),AQ70=""),AND(OR(T70="新加算Ⅰ",T70="新加算Ⅴ（１）",T70="新加算Ⅴ（２）",T70="新加算Ⅴ（５）",T70="新加算Ⅴ（７）",T70="新加算Ⅴ（10）"),AR70="")),"！記入が必要な欄（ピンク色のセル）に空欄があります。空欄を埋めてください。",""))</f>
        <v/>
      </c>
      <c r="AT73" s="557"/>
      <c r="AU73" s="1310"/>
      <c r="AV73" s="558" t="str">
        <f>IF('別紙様式2-2（４・５月分）'!N58="","",'別紙様式2-2（４・５月分）'!N58)</f>
        <v/>
      </c>
      <c r="AW73" s="1312"/>
      <c r="AX73" s="87"/>
      <c r="AY73" s="87"/>
      <c r="AZ73" s="87"/>
      <c r="BA73" s="87"/>
      <c r="BB73" s="87"/>
      <c r="BC73" s="87"/>
      <c r="BD73" s="87"/>
      <c r="BE73" s="87"/>
      <c r="BF73" s="87"/>
      <c r="BG73" s="87"/>
      <c r="BH73" s="87"/>
      <c r="BI73" s="87"/>
      <c r="BJ73" s="87"/>
      <c r="BK73" s="453" t="str">
        <f>G70</f>
        <v/>
      </c>
    </row>
    <row r="74" spans="1:63" ht="30" customHeight="1">
      <c r="A74" s="1300">
        <v>16</v>
      </c>
      <c r="B74" s="1242" t="str">
        <f>IF(基本情報入力シート!C69="","",基本情報入力シート!C69)</f>
        <v/>
      </c>
      <c r="C74" s="1243"/>
      <c r="D74" s="1243"/>
      <c r="E74" s="1243"/>
      <c r="F74" s="1244"/>
      <c r="G74" s="1259" t="str">
        <f>IF(基本情報入力シート!M69="","",基本情報入力シート!M69)</f>
        <v/>
      </c>
      <c r="H74" s="1259" t="str">
        <f>IF(基本情報入力シート!R69="","",基本情報入力シート!R69)</f>
        <v/>
      </c>
      <c r="I74" s="1259" t="str">
        <f>IF(基本情報入力シート!W69="","",基本情報入力シート!W69)</f>
        <v/>
      </c>
      <c r="J74" s="1422" t="str">
        <f>IF(基本情報入力シート!X69="","",基本情報入力シート!X69)</f>
        <v/>
      </c>
      <c r="K74" s="1259" t="str">
        <f>IF(基本情報入力シート!Y69="","",基本情報入力シート!Y69)</f>
        <v/>
      </c>
      <c r="L74" s="1283" t="str">
        <f>IF(基本情報入力シート!AB69="","",基本情報入力シート!AB69)</f>
        <v/>
      </c>
      <c r="M74" s="553" t="str">
        <f>IF('別紙様式2-2（４・５月分）'!P59="","",'別紙様式2-2（４・５月分）'!P59)</f>
        <v/>
      </c>
      <c r="N74" s="1398" t="str">
        <f>IF(SUM('別紙様式2-2（４・５月分）'!Q59:Q61)=0,"",SUM('別紙様式2-2（４・５月分）'!Q59:Q61))</f>
        <v/>
      </c>
      <c r="O74" s="1402" t="str">
        <f>IFERROR(VLOOKUP('別紙様式2-2（４・５月分）'!AQ59,【参考】数式用!$AR$5:$AS$22,2,FALSE),"")</f>
        <v/>
      </c>
      <c r="P74" s="1403"/>
      <c r="Q74" s="1404"/>
      <c r="R74" s="1408" t="str">
        <f>IFERROR(VLOOKUP(K74,【参考】数式用!$A$5:$AB$37,MATCH(O74,【参考】数式用!$B$4:$AB$4,0)+1,0),"")</f>
        <v/>
      </c>
      <c r="S74" s="1410" t="s">
        <v>2021</v>
      </c>
      <c r="T74" s="1412"/>
      <c r="U74" s="1414" t="str">
        <f>IFERROR(VLOOKUP(K74,【参考】数式用!$A$5:$AB$37,MATCH(T74,【参考】数式用!$B$4:$AB$4,0)+1,0),"")</f>
        <v/>
      </c>
      <c r="V74" s="1416" t="s">
        <v>15</v>
      </c>
      <c r="W74" s="1354">
        <v>6</v>
      </c>
      <c r="X74" s="1356" t="s">
        <v>10</v>
      </c>
      <c r="Y74" s="1354">
        <v>6</v>
      </c>
      <c r="Z74" s="1356" t="s">
        <v>38</v>
      </c>
      <c r="AA74" s="1354">
        <v>7</v>
      </c>
      <c r="AB74" s="1356" t="s">
        <v>10</v>
      </c>
      <c r="AC74" s="1354">
        <v>3</v>
      </c>
      <c r="AD74" s="1356" t="s">
        <v>13</v>
      </c>
      <c r="AE74" s="1356" t="s">
        <v>20</v>
      </c>
      <c r="AF74" s="1356">
        <f>IF(W74&gt;=1,(AA74*12+AC74)-(W74*12+Y74)+1,"")</f>
        <v>10</v>
      </c>
      <c r="AG74" s="1358" t="s">
        <v>33</v>
      </c>
      <c r="AH74" s="1360" t="str">
        <f t="shared" ref="AH74" si="156">IFERROR(ROUNDDOWN(ROUND(L74*U74,0),0)*AF74,"")</f>
        <v/>
      </c>
      <c r="AI74" s="1362" t="str">
        <f t="shared" ref="AI74" si="157">IFERROR(ROUNDDOWN(ROUND((L74*(U74-AW74)),0),0)*AF74,"")</f>
        <v/>
      </c>
      <c r="AJ74" s="1364">
        <f>IFERROR(IF(OR(M74="",M75="",M77=""),0,ROUNDDOWN(ROUNDDOWN(ROUND(L74*VLOOKUP(K74,【参考】数式用!$A$5:$AB$37,MATCH("新加算Ⅳ",【参考】数式用!$B$4:$AB$4,0)+1,0),0),0)*AF74*0.5,0)),"")</f>
        <v>0</v>
      </c>
      <c r="AK74" s="1348"/>
      <c r="AL74" s="1352">
        <f>IFERROR(IF(OR(M77="ベア加算",M77=""),0, IF(OR(T74="新加算Ⅰ",T74="新加算Ⅱ",T74="新加算Ⅲ",T74="新加算Ⅳ"),ROUNDDOWN(ROUND(L74*VLOOKUP(K74,【参考】数式用!$A$5:$I$37,MATCH("ベア加算",【参考】数式用!$B$4:$I$4,0)+1,0),0),0)*AF74,0)),"")</f>
        <v>0</v>
      </c>
      <c r="AM74" s="1338"/>
      <c r="AN74" s="1344"/>
      <c r="AO74" s="1340"/>
      <c r="AP74" s="1340"/>
      <c r="AQ74" s="1342"/>
      <c r="AR74" s="1322"/>
      <c r="AS74" s="466" t="str">
        <f t="shared" ref="AS74" si="158">IF(AU74="","",IF(U74&lt;N74,"！加算の要件上は問題ありませんが、令和６年４・５月と比較して令和６年６月に加算率が下がる計画になっています。",""))</f>
        <v/>
      </c>
      <c r="AT74" s="557"/>
      <c r="AU74" s="1310" t="str">
        <f>IF(K74&lt;&gt;"","V列に色付け","")</f>
        <v/>
      </c>
      <c r="AV74" s="558" t="str">
        <f>IF('別紙様式2-2（４・５月分）'!N59="","",'別紙様式2-2（４・５月分）'!N59)</f>
        <v/>
      </c>
      <c r="AW74" s="1312" t="str">
        <f>IF(SUM('別紙様式2-2（４・５月分）'!O59:O61)=0,"",SUM('別紙様式2-2（４・５月分）'!O59:O61))</f>
        <v/>
      </c>
      <c r="AX74" s="1313" t="str">
        <f>IFERROR(VLOOKUP(K74,【参考】数式用!$AH$2:$AI$34,2,FALSE),"")</f>
        <v/>
      </c>
      <c r="AY74" s="1229" t="s">
        <v>1959</v>
      </c>
      <c r="AZ74" s="1229" t="s">
        <v>1960</v>
      </c>
      <c r="BA74" s="1229" t="s">
        <v>1961</v>
      </c>
      <c r="BB74" s="1229" t="s">
        <v>1962</v>
      </c>
      <c r="BC74" s="1229" t="str">
        <f>IF(AND(O74&lt;&gt;"新加算Ⅰ",O74&lt;&gt;"新加算Ⅱ",O74&lt;&gt;"新加算Ⅲ",O74&lt;&gt;"新加算Ⅳ"),O74,IF(P76&lt;&gt;"",P76,""))</f>
        <v/>
      </c>
      <c r="BD74" s="1229"/>
      <c r="BE74" s="1229" t="str">
        <f t="shared" ref="BE74" si="159">IF(AL74&lt;&gt;0,IF(AM74="○","入力済","未入力"),"")</f>
        <v/>
      </c>
      <c r="BF74" s="1229" t="str">
        <f>IF(OR(T74="新加算Ⅰ",T74="新加算Ⅱ",T74="新加算Ⅲ",T74="新加算Ⅳ",T74="新加算Ⅴ（１）",T74="新加算Ⅴ（２）",T74="新加算Ⅴ（３）",T74="新加算ⅠⅤ（４）",T74="新加算Ⅴ（５）",T74="新加算Ⅴ（６）",T74="新加算Ⅴ（８）",T74="新加算Ⅴ（11）"),IF(OR(AN74="○",AN74="令和６年度中に満たす"),"入力済","未入力"),"")</f>
        <v/>
      </c>
      <c r="BG74" s="1229" t="str">
        <f>IF(OR(T74="新加算Ⅴ（７）",T74="新加算Ⅴ（９）",T74="新加算Ⅴ（10）",T74="新加算Ⅴ（12）",T74="新加算Ⅴ（13）",T74="新加算Ⅴ（14）"),IF(OR(AO74="○",AO74="令和６年度中に満たす"),"入力済","未入力"),"")</f>
        <v/>
      </c>
      <c r="BH74" s="1330" t="str">
        <f t="shared" ref="BH74" si="160">IF(OR(T74="新加算Ⅰ",T74="新加算Ⅱ",T74="新加算Ⅲ",T74="新加算Ⅴ（１）",T74="新加算Ⅴ（３）",T74="新加算Ⅴ（８）"),IF(OR(AP74="○",AP74="令和６年度中に満たす"),"入力済","未入力"),"")</f>
        <v/>
      </c>
      <c r="BI74" s="1332" t="str">
        <f t="shared" ref="BI74" si="161">IF(OR(T74="新加算Ⅰ",T74="新加算Ⅱ",T74="新加算Ⅴ（１）",T74="新加算Ⅴ（２）",T74="新加算Ⅴ（３）",T74="新加算Ⅴ（４）",T74="新加算Ⅴ（５）",T74="新加算Ⅴ（６）",T74="新加算Ⅴ（７）",T74="新加算Ⅴ（９）",T74="新加算Ⅴ（10）",T74="新加算Ⅴ（12）"),1,"")</f>
        <v/>
      </c>
      <c r="BJ74" s="1310" t="str">
        <f>IF(OR(T74="新加算Ⅰ",T74="新加算Ⅴ（１）",T74="新加算Ⅴ（２）",T74="新加算Ⅴ（５）",T74="新加算Ⅴ（７）",T74="新加算Ⅴ（10）"),IF(AR74="","未入力","入力済"),"")</f>
        <v/>
      </c>
      <c r="BK74" s="453" t="str">
        <f>G74</f>
        <v/>
      </c>
    </row>
    <row r="75" spans="1:63" ht="15" customHeight="1">
      <c r="A75" s="1274"/>
      <c r="B75" s="1242"/>
      <c r="C75" s="1243"/>
      <c r="D75" s="1243"/>
      <c r="E75" s="1243"/>
      <c r="F75" s="1244"/>
      <c r="G75" s="1259"/>
      <c r="H75" s="1259"/>
      <c r="I75" s="1259"/>
      <c r="J75" s="1422"/>
      <c r="K75" s="1259"/>
      <c r="L75" s="1283"/>
      <c r="M75" s="1378" t="str">
        <f>IF('別紙様式2-2（４・５月分）'!P60="","",'別紙様式2-2（４・５月分）'!P60)</f>
        <v/>
      </c>
      <c r="N75" s="1399"/>
      <c r="O75" s="1405"/>
      <c r="P75" s="1406"/>
      <c r="Q75" s="1407"/>
      <c r="R75" s="1409"/>
      <c r="S75" s="1411"/>
      <c r="T75" s="1413"/>
      <c r="U75" s="1415"/>
      <c r="V75" s="1417"/>
      <c r="W75" s="1355"/>
      <c r="X75" s="1357"/>
      <c r="Y75" s="1355"/>
      <c r="Z75" s="1357"/>
      <c r="AA75" s="1355"/>
      <c r="AB75" s="1357"/>
      <c r="AC75" s="1355"/>
      <c r="AD75" s="1357"/>
      <c r="AE75" s="1357"/>
      <c r="AF75" s="1357"/>
      <c r="AG75" s="1359"/>
      <c r="AH75" s="1361"/>
      <c r="AI75" s="1363"/>
      <c r="AJ75" s="1365"/>
      <c r="AK75" s="1349"/>
      <c r="AL75" s="1353"/>
      <c r="AM75" s="1339"/>
      <c r="AN75" s="1345"/>
      <c r="AO75" s="1341"/>
      <c r="AP75" s="1341"/>
      <c r="AQ75" s="1343"/>
      <c r="AR75" s="1323"/>
      <c r="AS75" s="1309" t="str">
        <f t="shared" ref="AS75" si="162">IF(AU74="","",IF(AF74&gt;10,"！令和６年度の新加算の「算定対象月」が10か月を超えています。標準的な「算定対象月」は令和６年６月から令和７年３月です。",IF(OR(AA74&lt;&gt;7,AC74&lt;&gt;3),"！算定期間の終わりが令和７年３月になっていません。区分変更を行う場合は、別紙様式2-4に記入してください。","")))</f>
        <v/>
      </c>
      <c r="AT75" s="557"/>
      <c r="AU75" s="1310"/>
      <c r="AV75" s="1311" t="str">
        <f>IF('別紙様式2-2（４・５月分）'!N60="","",'別紙様式2-2（４・５月分）'!N60)</f>
        <v/>
      </c>
      <c r="AW75" s="1312"/>
      <c r="AX75" s="1313"/>
      <c r="AY75" s="1229"/>
      <c r="AZ75" s="1229"/>
      <c r="BA75" s="1229"/>
      <c r="BB75" s="1229"/>
      <c r="BC75" s="1229"/>
      <c r="BD75" s="1229"/>
      <c r="BE75" s="1229"/>
      <c r="BF75" s="1229"/>
      <c r="BG75" s="1229"/>
      <c r="BH75" s="1331"/>
      <c r="BI75" s="1333"/>
      <c r="BJ75" s="1310"/>
      <c r="BK75" s="453" t="str">
        <f>G74</f>
        <v/>
      </c>
    </row>
    <row r="76" spans="1:63" ht="15" customHeight="1">
      <c r="A76" s="1302"/>
      <c r="B76" s="1242"/>
      <c r="C76" s="1243"/>
      <c r="D76" s="1243"/>
      <c r="E76" s="1243"/>
      <c r="F76" s="1244"/>
      <c r="G76" s="1259"/>
      <c r="H76" s="1259"/>
      <c r="I76" s="1259"/>
      <c r="J76" s="1422"/>
      <c r="K76" s="1259"/>
      <c r="L76" s="1283"/>
      <c r="M76" s="1379"/>
      <c r="N76" s="1400"/>
      <c r="O76" s="1380" t="s">
        <v>2025</v>
      </c>
      <c r="P76" s="1382" t="str">
        <f>IFERROR(VLOOKUP('別紙様式2-2（４・５月分）'!AQ59,【参考】数式用!$AR$5:$AT$22,3,FALSE),"")</f>
        <v/>
      </c>
      <c r="Q76" s="1384" t="s">
        <v>2036</v>
      </c>
      <c r="R76" s="1386" t="str">
        <f>IFERROR(VLOOKUP(K74,【参考】数式用!$A$5:$AB$37,MATCH(P76,【参考】数式用!$B$4:$AB$4,0)+1,0),"")</f>
        <v/>
      </c>
      <c r="S76" s="1388" t="s">
        <v>161</v>
      </c>
      <c r="T76" s="1390"/>
      <c r="U76" s="1392" t="str">
        <f>IFERROR(VLOOKUP(K74,【参考】数式用!$A$5:$AB$37,MATCH(T76,【参考】数式用!$B$4:$AB$4,0)+1,0),"")</f>
        <v/>
      </c>
      <c r="V76" s="1394" t="s">
        <v>15</v>
      </c>
      <c r="W76" s="1396">
        <v>7</v>
      </c>
      <c r="X76" s="1370" t="s">
        <v>10</v>
      </c>
      <c r="Y76" s="1396">
        <v>4</v>
      </c>
      <c r="Z76" s="1370" t="s">
        <v>38</v>
      </c>
      <c r="AA76" s="1396">
        <v>8</v>
      </c>
      <c r="AB76" s="1370" t="s">
        <v>10</v>
      </c>
      <c r="AC76" s="1396">
        <v>3</v>
      </c>
      <c r="AD76" s="1370" t="s">
        <v>13</v>
      </c>
      <c r="AE76" s="1370" t="s">
        <v>20</v>
      </c>
      <c r="AF76" s="1370">
        <f>IF(W76&gt;=1,(AA76*12+AC76)-(W76*12+Y76)+1,"")</f>
        <v>12</v>
      </c>
      <c r="AG76" s="1366" t="s">
        <v>33</v>
      </c>
      <c r="AH76" s="1372" t="str">
        <f t="shared" ref="AH76" si="163">IFERROR(ROUNDDOWN(ROUND(L74*U76,0),0)*AF76,"")</f>
        <v/>
      </c>
      <c r="AI76" s="1374" t="str">
        <f t="shared" ref="AI76" si="164">IFERROR(ROUNDDOWN(ROUND((L74*(U76-AW74)),0),0)*AF76,"")</f>
        <v/>
      </c>
      <c r="AJ76" s="1376">
        <f>IFERROR(IF(OR(M74="",M75="",M77=""),0,ROUNDDOWN(ROUNDDOWN(ROUND(L74*VLOOKUP(K74,【参考】数式用!$A$5:$AB$37,MATCH("新加算Ⅳ",【参考】数式用!$B$4:$AB$4,0)+1,0),0),0)*AF76*0.5,0)),"")</f>
        <v>0</v>
      </c>
      <c r="AK76" s="1346" t="str">
        <f t="shared" ref="AK76" si="165">IF(T76&lt;&gt;"","新規に適用","")</f>
        <v/>
      </c>
      <c r="AL76" s="1350">
        <f>IFERROR(IF(OR(M77="ベア加算",M77=""),0, IF(OR(T74="新加算Ⅰ",T74="新加算Ⅱ",T74="新加算Ⅲ",T74="新加算Ⅳ"),0,ROUNDDOWN(ROUND(L74*VLOOKUP(K74,【参考】数式用!$A$5:$I$37,MATCH("ベア加算",【参考】数式用!$B$4:$I$4,0)+1,0),0),0)*AF76)),"")</f>
        <v>0</v>
      </c>
      <c r="AM76" s="1320" t="str">
        <f>IF(AND(T76&lt;&gt;"",AM74=""),"新規に適用",IF(AND(T76&lt;&gt;"",AM74&lt;&gt;""),"継続で適用",""))</f>
        <v/>
      </c>
      <c r="AN76" s="1320" t="str">
        <f>IF(AND(T76&lt;&gt;"",AN74=""),"新規に適用",IF(AND(T76&lt;&gt;"",AN74&lt;&gt;""),"継続で適用",""))</f>
        <v/>
      </c>
      <c r="AO76" s="1368"/>
      <c r="AP76" s="1320" t="str">
        <f>IF(AND(T76&lt;&gt;"",AP74=""),"新規に適用",IF(AND(T76&lt;&gt;"",AP74&lt;&gt;""),"継続で適用",""))</f>
        <v/>
      </c>
      <c r="AQ76" s="1324" t="str">
        <f t="shared" si="66"/>
        <v/>
      </c>
      <c r="AR76" s="1320" t="str">
        <f>IF(AND(T76&lt;&gt;"",AR74=""),"新規に適用",IF(AND(T76&lt;&gt;"",AR74&lt;&gt;""),"継続で適用",""))</f>
        <v/>
      </c>
      <c r="AS76" s="1309"/>
      <c r="AT76" s="557"/>
      <c r="AU76" s="1310" t="str">
        <f>IF(K74&lt;&gt;"","V列に色付け","")</f>
        <v/>
      </c>
      <c r="AV76" s="1311"/>
      <c r="AW76" s="1312"/>
      <c r="AX76" s="87"/>
      <c r="AY76" s="87"/>
      <c r="AZ76" s="87"/>
      <c r="BA76" s="87"/>
      <c r="BB76" s="87"/>
      <c r="BC76" s="87"/>
      <c r="BD76" s="87"/>
      <c r="BE76" s="87"/>
      <c r="BF76" s="87"/>
      <c r="BG76" s="87"/>
      <c r="BH76" s="87"/>
      <c r="BI76" s="87"/>
      <c r="BJ76" s="87"/>
      <c r="BK76" s="453" t="str">
        <f>G74</f>
        <v/>
      </c>
    </row>
    <row r="77" spans="1:63" ht="30" customHeight="1" thickBot="1">
      <c r="A77" s="1275"/>
      <c r="B77" s="1418"/>
      <c r="C77" s="1419"/>
      <c r="D77" s="1419"/>
      <c r="E77" s="1419"/>
      <c r="F77" s="1420"/>
      <c r="G77" s="1260"/>
      <c r="H77" s="1260"/>
      <c r="I77" s="1260"/>
      <c r="J77" s="1423"/>
      <c r="K77" s="1260"/>
      <c r="L77" s="1284"/>
      <c r="M77" s="556" t="str">
        <f>IF('別紙様式2-2（４・５月分）'!P61="","",'別紙様式2-2（４・５月分）'!P61)</f>
        <v/>
      </c>
      <c r="N77" s="1401"/>
      <c r="O77" s="1381"/>
      <c r="P77" s="1383"/>
      <c r="Q77" s="1385"/>
      <c r="R77" s="1387"/>
      <c r="S77" s="1389"/>
      <c r="T77" s="1391"/>
      <c r="U77" s="1393"/>
      <c r="V77" s="1395"/>
      <c r="W77" s="1397"/>
      <c r="X77" s="1371"/>
      <c r="Y77" s="1397"/>
      <c r="Z77" s="1371"/>
      <c r="AA77" s="1397"/>
      <c r="AB77" s="1371"/>
      <c r="AC77" s="1397"/>
      <c r="AD77" s="1371"/>
      <c r="AE77" s="1371"/>
      <c r="AF77" s="1371"/>
      <c r="AG77" s="1367"/>
      <c r="AH77" s="1373"/>
      <c r="AI77" s="1375"/>
      <c r="AJ77" s="1377"/>
      <c r="AK77" s="1347"/>
      <c r="AL77" s="1351"/>
      <c r="AM77" s="1321"/>
      <c r="AN77" s="1321"/>
      <c r="AO77" s="1369"/>
      <c r="AP77" s="1321"/>
      <c r="AQ77" s="1325"/>
      <c r="AR77" s="1321"/>
      <c r="AS77" s="491" t="str">
        <f t="shared" ref="AS77" si="166">IF(AU74="","",IF(OR(T74="",AND(M77="ベア加算なし",OR(T74="新加算Ⅰ",T74="新加算Ⅱ",T74="新加算Ⅲ",T74="新加算Ⅳ"),AM74=""),AND(OR(T74="新加算Ⅰ",T74="新加算Ⅱ",T74="新加算Ⅲ",T74="新加算Ⅳ",T74="新加算Ⅴ（１）",T74="新加算Ⅴ（２）",T74="新加算Ⅴ（３）",T74="新加算Ⅴ（４）",T74="新加算Ⅴ（５）",T74="新加算Ⅴ（６）",T74="新加算Ⅴ（８）",T74="新加算Ⅴ（11）"),AN74=""),AND(OR(T74="新加算Ⅴ（７）",T74="新加算Ⅴ（９）",T74="新加算Ⅴ（10）",T74="新加算Ⅴ（12）",T74="新加算Ⅴ（13）",T74="新加算Ⅴ（14）"),AO74=""),AND(OR(T74="新加算Ⅰ",T74="新加算Ⅱ",T74="新加算Ⅲ",T74="新加算Ⅴ（１）",T74="新加算Ⅴ（３）",T74="新加算Ⅴ（８）"),AP74=""),AND(OR(T74="新加算Ⅰ",T74="新加算Ⅱ",T74="新加算Ⅴ（１）",T74="新加算Ⅴ（２）",T74="新加算Ⅴ（３）",T74="新加算Ⅴ（４）",T74="新加算Ⅴ（５）",T74="新加算Ⅴ（６）",T74="新加算Ⅴ（７）",T74="新加算Ⅴ（９）",T74="新加算Ⅴ（10）",T74="新加算Ⅴ（12）"),AQ74=""),AND(OR(T74="新加算Ⅰ",T74="新加算Ⅴ（１）",T74="新加算Ⅴ（２）",T74="新加算Ⅴ（５）",T74="新加算Ⅴ（７）",T74="新加算Ⅴ（10）"),AR74="")),"！記入が必要な欄（ピンク色のセル）に空欄があります。空欄を埋めてください。",""))</f>
        <v/>
      </c>
      <c r="AT77" s="557"/>
      <c r="AU77" s="1310"/>
      <c r="AV77" s="558" t="str">
        <f>IF('別紙様式2-2（４・５月分）'!N61="","",'別紙様式2-2（４・５月分）'!N61)</f>
        <v/>
      </c>
      <c r="AW77" s="1312"/>
      <c r="AX77" s="87"/>
      <c r="AY77" s="87"/>
      <c r="AZ77" s="87"/>
      <c r="BA77" s="87"/>
      <c r="BB77" s="87"/>
      <c r="BC77" s="87"/>
      <c r="BD77" s="87"/>
      <c r="BE77" s="87"/>
      <c r="BF77" s="87"/>
      <c r="BG77" s="87"/>
      <c r="BH77" s="87"/>
      <c r="BI77" s="87"/>
      <c r="BJ77" s="87"/>
      <c r="BK77" s="453" t="str">
        <f>G74</f>
        <v/>
      </c>
    </row>
    <row r="78" spans="1:63" ht="30" customHeight="1">
      <c r="A78" s="1273">
        <v>17</v>
      </c>
      <c r="B78" s="1239" t="str">
        <f>IF(基本情報入力シート!C70="","",基本情報入力シート!C70)</f>
        <v/>
      </c>
      <c r="C78" s="1240"/>
      <c r="D78" s="1240"/>
      <c r="E78" s="1240"/>
      <c r="F78" s="1241"/>
      <c r="G78" s="1258" t="str">
        <f>IF(基本情報入力シート!M70="","",基本情報入力シート!M70)</f>
        <v/>
      </c>
      <c r="H78" s="1258" t="str">
        <f>IF(基本情報入力シート!R70="","",基本情報入力シート!R70)</f>
        <v/>
      </c>
      <c r="I78" s="1258" t="str">
        <f>IF(基本情報入力シート!W70="","",基本情報入力シート!W70)</f>
        <v/>
      </c>
      <c r="J78" s="1421" t="str">
        <f>IF(基本情報入力シート!X70="","",基本情報入力シート!X70)</f>
        <v/>
      </c>
      <c r="K78" s="1258" t="str">
        <f>IF(基本情報入力シート!Y70="","",基本情報入力シート!Y70)</f>
        <v/>
      </c>
      <c r="L78" s="1282" t="str">
        <f>IF(基本情報入力シート!AB70="","",基本情報入力シート!AB70)</f>
        <v/>
      </c>
      <c r="M78" s="553" t="str">
        <f>IF('別紙様式2-2（４・５月分）'!P62="","",'別紙様式2-2（４・５月分）'!P62)</f>
        <v/>
      </c>
      <c r="N78" s="1398" t="str">
        <f>IF(SUM('別紙様式2-2（４・５月分）'!Q62:Q64)=0,"",SUM('別紙様式2-2（４・５月分）'!Q62:Q64))</f>
        <v/>
      </c>
      <c r="O78" s="1402" t="str">
        <f>IFERROR(VLOOKUP('別紙様式2-2（４・５月分）'!AQ62,【参考】数式用!$AR$5:$AS$22,2,FALSE),"")</f>
        <v/>
      </c>
      <c r="P78" s="1403"/>
      <c r="Q78" s="1404"/>
      <c r="R78" s="1408" t="str">
        <f>IFERROR(VLOOKUP(K78,【参考】数式用!$A$5:$AB$37,MATCH(O78,【参考】数式用!$B$4:$AB$4,0)+1,0),"")</f>
        <v/>
      </c>
      <c r="S78" s="1410" t="s">
        <v>2021</v>
      </c>
      <c r="T78" s="1412"/>
      <c r="U78" s="1414" t="str">
        <f>IFERROR(VLOOKUP(K78,【参考】数式用!$A$5:$AB$37,MATCH(T78,【参考】数式用!$B$4:$AB$4,0)+1,0),"")</f>
        <v/>
      </c>
      <c r="V78" s="1416" t="s">
        <v>15</v>
      </c>
      <c r="W78" s="1354">
        <v>6</v>
      </c>
      <c r="X78" s="1356" t="s">
        <v>10</v>
      </c>
      <c r="Y78" s="1354">
        <v>6</v>
      </c>
      <c r="Z78" s="1356" t="s">
        <v>38</v>
      </c>
      <c r="AA78" s="1354">
        <v>7</v>
      </c>
      <c r="AB78" s="1356" t="s">
        <v>10</v>
      </c>
      <c r="AC78" s="1354">
        <v>3</v>
      </c>
      <c r="AD78" s="1356" t="s">
        <v>13</v>
      </c>
      <c r="AE78" s="1356" t="s">
        <v>20</v>
      </c>
      <c r="AF78" s="1356">
        <f>IF(W78&gt;=1,(AA78*12+AC78)-(W78*12+Y78)+1,"")</f>
        <v>10</v>
      </c>
      <c r="AG78" s="1358" t="s">
        <v>33</v>
      </c>
      <c r="AH78" s="1360" t="str">
        <f t="shared" ref="AH78" si="167">IFERROR(ROUNDDOWN(ROUND(L78*U78,0),0)*AF78,"")</f>
        <v/>
      </c>
      <c r="AI78" s="1362" t="str">
        <f t="shared" ref="AI78" si="168">IFERROR(ROUNDDOWN(ROUND((L78*(U78-AW78)),0),0)*AF78,"")</f>
        <v/>
      </c>
      <c r="AJ78" s="1364">
        <f>IFERROR(IF(OR(M78="",M79="",M81=""),0,ROUNDDOWN(ROUNDDOWN(ROUND(L78*VLOOKUP(K78,【参考】数式用!$A$5:$AB$37,MATCH("新加算Ⅳ",【参考】数式用!$B$4:$AB$4,0)+1,0),0),0)*AF78*0.5,0)),"")</f>
        <v>0</v>
      </c>
      <c r="AK78" s="1348"/>
      <c r="AL78" s="1352">
        <f>IFERROR(IF(OR(M81="ベア加算",M81=""),0, IF(OR(T78="新加算Ⅰ",T78="新加算Ⅱ",T78="新加算Ⅲ",T78="新加算Ⅳ"),ROUNDDOWN(ROUND(L78*VLOOKUP(K78,【参考】数式用!$A$5:$I$37,MATCH("ベア加算",【参考】数式用!$B$4:$I$4,0)+1,0),0),0)*AF78,0)),"")</f>
        <v>0</v>
      </c>
      <c r="AM78" s="1338"/>
      <c r="AN78" s="1344"/>
      <c r="AO78" s="1340"/>
      <c r="AP78" s="1340"/>
      <c r="AQ78" s="1342"/>
      <c r="AR78" s="1322"/>
      <c r="AS78" s="466" t="str">
        <f t="shared" ref="AS78" si="169">IF(AU78="","",IF(U78&lt;N78,"！加算の要件上は問題ありませんが、令和６年４・５月と比較して令和６年６月に加算率が下がる計画になっています。",""))</f>
        <v/>
      </c>
      <c r="AT78" s="557"/>
      <c r="AU78" s="1310" t="str">
        <f>IF(K78&lt;&gt;"","V列に色付け","")</f>
        <v/>
      </c>
      <c r="AV78" s="558" t="str">
        <f>IF('別紙様式2-2（４・５月分）'!N62="","",'別紙様式2-2（４・５月分）'!N62)</f>
        <v/>
      </c>
      <c r="AW78" s="1312" t="str">
        <f>IF(SUM('別紙様式2-2（４・５月分）'!O62:O64)=0,"",SUM('別紙様式2-2（４・５月分）'!O62:O64))</f>
        <v/>
      </c>
      <c r="AX78" s="1313" t="str">
        <f>IFERROR(VLOOKUP(K78,【参考】数式用!$AH$2:$AI$34,2,FALSE),"")</f>
        <v/>
      </c>
      <c r="AY78" s="1229" t="s">
        <v>1959</v>
      </c>
      <c r="AZ78" s="1229" t="s">
        <v>1960</v>
      </c>
      <c r="BA78" s="1229" t="s">
        <v>1961</v>
      </c>
      <c r="BB78" s="1229" t="s">
        <v>1962</v>
      </c>
      <c r="BC78" s="1229" t="str">
        <f>IF(AND(O78&lt;&gt;"新加算Ⅰ",O78&lt;&gt;"新加算Ⅱ",O78&lt;&gt;"新加算Ⅲ",O78&lt;&gt;"新加算Ⅳ"),O78,IF(P80&lt;&gt;"",P80,""))</f>
        <v/>
      </c>
      <c r="BD78" s="1229"/>
      <c r="BE78" s="1229" t="str">
        <f t="shared" ref="BE78" si="170">IF(AL78&lt;&gt;0,IF(AM78="○","入力済","未入力"),"")</f>
        <v/>
      </c>
      <c r="BF78" s="1229" t="str">
        <f>IF(OR(T78="新加算Ⅰ",T78="新加算Ⅱ",T78="新加算Ⅲ",T78="新加算Ⅳ",T78="新加算Ⅴ（１）",T78="新加算Ⅴ（２）",T78="新加算Ⅴ（３）",T78="新加算ⅠⅤ（４）",T78="新加算Ⅴ（５）",T78="新加算Ⅴ（６）",T78="新加算Ⅴ（８）",T78="新加算Ⅴ（11）"),IF(OR(AN78="○",AN78="令和６年度中に満たす"),"入力済","未入力"),"")</f>
        <v/>
      </c>
      <c r="BG78" s="1229" t="str">
        <f>IF(OR(T78="新加算Ⅴ（７）",T78="新加算Ⅴ（９）",T78="新加算Ⅴ（10）",T78="新加算Ⅴ（12）",T78="新加算Ⅴ（13）",T78="新加算Ⅴ（14）"),IF(OR(AO78="○",AO78="令和６年度中に満たす"),"入力済","未入力"),"")</f>
        <v/>
      </c>
      <c r="BH78" s="1330" t="str">
        <f t="shared" ref="BH78" si="171">IF(OR(T78="新加算Ⅰ",T78="新加算Ⅱ",T78="新加算Ⅲ",T78="新加算Ⅴ（１）",T78="新加算Ⅴ（３）",T78="新加算Ⅴ（８）"),IF(OR(AP78="○",AP78="令和６年度中に満たす"),"入力済","未入力"),"")</f>
        <v/>
      </c>
      <c r="BI78" s="1332" t="str">
        <f t="shared" ref="BI78" si="172">IF(OR(T78="新加算Ⅰ",T78="新加算Ⅱ",T78="新加算Ⅴ（１）",T78="新加算Ⅴ（２）",T78="新加算Ⅴ（３）",T78="新加算Ⅴ（４）",T78="新加算Ⅴ（５）",T78="新加算Ⅴ（６）",T78="新加算Ⅴ（７）",T78="新加算Ⅴ（９）",T78="新加算Ⅴ（10）",T78="新加算Ⅴ（12）"),1,"")</f>
        <v/>
      </c>
      <c r="BJ78" s="1310" t="str">
        <f>IF(OR(T78="新加算Ⅰ",T78="新加算Ⅴ（１）",T78="新加算Ⅴ（２）",T78="新加算Ⅴ（５）",T78="新加算Ⅴ（７）",T78="新加算Ⅴ（10）"),IF(AR78="","未入力","入力済"),"")</f>
        <v/>
      </c>
      <c r="BK78" s="453" t="str">
        <f>G78</f>
        <v/>
      </c>
    </row>
    <row r="79" spans="1:63" ht="15" customHeight="1">
      <c r="A79" s="1274"/>
      <c r="B79" s="1242"/>
      <c r="C79" s="1243"/>
      <c r="D79" s="1243"/>
      <c r="E79" s="1243"/>
      <c r="F79" s="1244"/>
      <c r="G79" s="1259"/>
      <c r="H79" s="1259"/>
      <c r="I79" s="1259"/>
      <c r="J79" s="1422"/>
      <c r="K79" s="1259"/>
      <c r="L79" s="1283"/>
      <c r="M79" s="1378" t="str">
        <f>IF('別紙様式2-2（４・５月分）'!P63="","",'別紙様式2-2（４・５月分）'!P63)</f>
        <v/>
      </c>
      <c r="N79" s="1399"/>
      <c r="O79" s="1405"/>
      <c r="P79" s="1406"/>
      <c r="Q79" s="1407"/>
      <c r="R79" s="1409"/>
      <c r="S79" s="1411"/>
      <c r="T79" s="1413"/>
      <c r="U79" s="1415"/>
      <c r="V79" s="1417"/>
      <c r="W79" s="1355"/>
      <c r="X79" s="1357"/>
      <c r="Y79" s="1355"/>
      <c r="Z79" s="1357"/>
      <c r="AA79" s="1355"/>
      <c r="AB79" s="1357"/>
      <c r="AC79" s="1355"/>
      <c r="AD79" s="1357"/>
      <c r="AE79" s="1357"/>
      <c r="AF79" s="1357"/>
      <c r="AG79" s="1359"/>
      <c r="AH79" s="1361"/>
      <c r="AI79" s="1363"/>
      <c r="AJ79" s="1365"/>
      <c r="AK79" s="1349"/>
      <c r="AL79" s="1353"/>
      <c r="AM79" s="1339"/>
      <c r="AN79" s="1345"/>
      <c r="AO79" s="1341"/>
      <c r="AP79" s="1341"/>
      <c r="AQ79" s="1343"/>
      <c r="AR79" s="1323"/>
      <c r="AS79" s="1309" t="str">
        <f t="shared" ref="AS79" si="173">IF(AU78="","",IF(AF78&gt;10,"！令和６年度の新加算の「算定対象月」が10か月を超えています。標準的な「算定対象月」は令和６年６月から令和７年３月です。",IF(OR(AA78&lt;&gt;7,AC78&lt;&gt;3),"！算定期間の終わりが令和７年３月になっていません。区分変更を行う場合は、別紙様式2-4に記入してください。","")))</f>
        <v/>
      </c>
      <c r="AT79" s="557"/>
      <c r="AU79" s="1310"/>
      <c r="AV79" s="1311" t="str">
        <f>IF('別紙様式2-2（４・５月分）'!N63="","",'別紙様式2-2（４・５月分）'!N63)</f>
        <v/>
      </c>
      <c r="AW79" s="1312"/>
      <c r="AX79" s="1313"/>
      <c r="AY79" s="1229"/>
      <c r="AZ79" s="1229"/>
      <c r="BA79" s="1229"/>
      <c r="BB79" s="1229"/>
      <c r="BC79" s="1229"/>
      <c r="BD79" s="1229"/>
      <c r="BE79" s="1229"/>
      <c r="BF79" s="1229"/>
      <c r="BG79" s="1229"/>
      <c r="BH79" s="1331"/>
      <c r="BI79" s="1333"/>
      <c r="BJ79" s="1310"/>
      <c r="BK79" s="453" t="str">
        <f>G78</f>
        <v/>
      </c>
    </row>
    <row r="80" spans="1:63" ht="15" customHeight="1">
      <c r="A80" s="1302"/>
      <c r="B80" s="1242"/>
      <c r="C80" s="1243"/>
      <c r="D80" s="1243"/>
      <c r="E80" s="1243"/>
      <c r="F80" s="1244"/>
      <c r="G80" s="1259"/>
      <c r="H80" s="1259"/>
      <c r="I80" s="1259"/>
      <c r="J80" s="1422"/>
      <c r="K80" s="1259"/>
      <c r="L80" s="1283"/>
      <c r="M80" s="1379"/>
      <c r="N80" s="1400"/>
      <c r="O80" s="1380" t="s">
        <v>2025</v>
      </c>
      <c r="P80" s="1382" t="str">
        <f>IFERROR(VLOOKUP('別紙様式2-2（４・５月分）'!AQ62,【参考】数式用!$AR$5:$AT$22,3,FALSE),"")</f>
        <v/>
      </c>
      <c r="Q80" s="1384" t="s">
        <v>2036</v>
      </c>
      <c r="R80" s="1386" t="str">
        <f>IFERROR(VLOOKUP(K78,【参考】数式用!$A$5:$AB$37,MATCH(P80,【参考】数式用!$B$4:$AB$4,0)+1,0),"")</f>
        <v/>
      </c>
      <c r="S80" s="1388" t="s">
        <v>161</v>
      </c>
      <c r="T80" s="1390"/>
      <c r="U80" s="1392" t="str">
        <f>IFERROR(VLOOKUP(K78,【参考】数式用!$A$5:$AB$37,MATCH(T80,【参考】数式用!$B$4:$AB$4,0)+1,0),"")</f>
        <v/>
      </c>
      <c r="V80" s="1394" t="s">
        <v>15</v>
      </c>
      <c r="W80" s="1396">
        <v>7</v>
      </c>
      <c r="X80" s="1370" t="s">
        <v>10</v>
      </c>
      <c r="Y80" s="1396">
        <v>4</v>
      </c>
      <c r="Z80" s="1370" t="s">
        <v>38</v>
      </c>
      <c r="AA80" s="1396">
        <v>8</v>
      </c>
      <c r="AB80" s="1370" t="s">
        <v>10</v>
      </c>
      <c r="AC80" s="1396">
        <v>3</v>
      </c>
      <c r="AD80" s="1370" t="s">
        <v>13</v>
      </c>
      <c r="AE80" s="1370" t="s">
        <v>20</v>
      </c>
      <c r="AF80" s="1370">
        <f>IF(W80&gt;=1,(AA80*12+AC80)-(W80*12+Y80)+1,"")</f>
        <v>12</v>
      </c>
      <c r="AG80" s="1366" t="s">
        <v>33</v>
      </c>
      <c r="AH80" s="1372" t="str">
        <f t="shared" ref="AH80" si="174">IFERROR(ROUNDDOWN(ROUND(L78*U80,0),0)*AF80,"")</f>
        <v/>
      </c>
      <c r="AI80" s="1374" t="str">
        <f t="shared" ref="AI80" si="175">IFERROR(ROUNDDOWN(ROUND((L78*(U80-AW78)),0),0)*AF80,"")</f>
        <v/>
      </c>
      <c r="AJ80" s="1376">
        <f>IFERROR(IF(OR(M78="",M79="",M81=""),0,ROUNDDOWN(ROUNDDOWN(ROUND(L78*VLOOKUP(K78,【参考】数式用!$A$5:$AB$37,MATCH("新加算Ⅳ",【参考】数式用!$B$4:$AB$4,0)+1,0),0),0)*AF80*0.5,0)),"")</f>
        <v>0</v>
      </c>
      <c r="AK80" s="1346" t="str">
        <f t="shared" ref="AK80" si="176">IF(T80&lt;&gt;"","新規に適用","")</f>
        <v/>
      </c>
      <c r="AL80" s="1350">
        <f>IFERROR(IF(OR(M81="ベア加算",M81=""),0, IF(OR(T78="新加算Ⅰ",T78="新加算Ⅱ",T78="新加算Ⅲ",T78="新加算Ⅳ"),0,ROUNDDOWN(ROUND(L78*VLOOKUP(K78,【参考】数式用!$A$5:$I$37,MATCH("ベア加算",【参考】数式用!$B$4:$I$4,0)+1,0),0),0)*AF80)),"")</f>
        <v>0</v>
      </c>
      <c r="AM80" s="1320" t="str">
        <f>IF(AND(T80&lt;&gt;"",AM78=""),"新規に適用",IF(AND(T80&lt;&gt;"",AM78&lt;&gt;""),"継続で適用",""))</f>
        <v/>
      </c>
      <c r="AN80" s="1320" t="str">
        <f>IF(AND(T80&lt;&gt;"",AN78=""),"新規に適用",IF(AND(T80&lt;&gt;"",AN78&lt;&gt;""),"継続で適用",""))</f>
        <v/>
      </c>
      <c r="AO80" s="1368"/>
      <c r="AP80" s="1320" t="str">
        <f>IF(AND(T80&lt;&gt;"",AP78=""),"新規に適用",IF(AND(T80&lt;&gt;"",AP78&lt;&gt;""),"継続で適用",""))</f>
        <v/>
      </c>
      <c r="AQ80" s="1324" t="str">
        <f t="shared" si="66"/>
        <v/>
      </c>
      <c r="AR80" s="1320" t="str">
        <f>IF(AND(T80&lt;&gt;"",AR78=""),"新規に適用",IF(AND(T80&lt;&gt;"",AR78&lt;&gt;""),"継続で適用",""))</f>
        <v/>
      </c>
      <c r="AS80" s="1309"/>
      <c r="AT80" s="557"/>
      <c r="AU80" s="1310" t="str">
        <f>IF(K78&lt;&gt;"","V列に色付け","")</f>
        <v/>
      </c>
      <c r="AV80" s="1311"/>
      <c r="AW80" s="1312"/>
      <c r="AX80" s="87"/>
      <c r="AY80" s="87"/>
      <c r="AZ80" s="87"/>
      <c r="BA80" s="87"/>
      <c r="BB80" s="87"/>
      <c r="BC80" s="87"/>
      <c r="BD80" s="87"/>
      <c r="BE80" s="87"/>
      <c r="BF80" s="87"/>
      <c r="BG80" s="87"/>
      <c r="BH80" s="87"/>
      <c r="BI80" s="87"/>
      <c r="BJ80" s="87"/>
      <c r="BK80" s="453" t="str">
        <f>G78</f>
        <v/>
      </c>
    </row>
    <row r="81" spans="1:63" ht="30" customHeight="1" thickBot="1">
      <c r="A81" s="1275"/>
      <c r="B81" s="1418"/>
      <c r="C81" s="1419"/>
      <c r="D81" s="1419"/>
      <c r="E81" s="1419"/>
      <c r="F81" s="1420"/>
      <c r="G81" s="1260"/>
      <c r="H81" s="1260"/>
      <c r="I81" s="1260"/>
      <c r="J81" s="1423"/>
      <c r="K81" s="1260"/>
      <c r="L81" s="1284"/>
      <c r="M81" s="556" t="str">
        <f>IF('別紙様式2-2（４・５月分）'!P64="","",'別紙様式2-2（４・５月分）'!P64)</f>
        <v/>
      </c>
      <c r="N81" s="1401"/>
      <c r="O81" s="1381"/>
      <c r="P81" s="1383"/>
      <c r="Q81" s="1385"/>
      <c r="R81" s="1387"/>
      <c r="S81" s="1389"/>
      <c r="T81" s="1391"/>
      <c r="U81" s="1393"/>
      <c r="V81" s="1395"/>
      <c r="W81" s="1397"/>
      <c r="X81" s="1371"/>
      <c r="Y81" s="1397"/>
      <c r="Z81" s="1371"/>
      <c r="AA81" s="1397"/>
      <c r="AB81" s="1371"/>
      <c r="AC81" s="1397"/>
      <c r="AD81" s="1371"/>
      <c r="AE81" s="1371"/>
      <c r="AF81" s="1371"/>
      <c r="AG81" s="1367"/>
      <c r="AH81" s="1373"/>
      <c r="AI81" s="1375"/>
      <c r="AJ81" s="1377"/>
      <c r="AK81" s="1347"/>
      <c r="AL81" s="1351"/>
      <c r="AM81" s="1321"/>
      <c r="AN81" s="1321"/>
      <c r="AO81" s="1369"/>
      <c r="AP81" s="1321"/>
      <c r="AQ81" s="1325"/>
      <c r="AR81" s="1321"/>
      <c r="AS81" s="491" t="str">
        <f t="shared" ref="AS81" si="177">IF(AU78="","",IF(OR(T78="",AND(M81="ベア加算なし",OR(T78="新加算Ⅰ",T78="新加算Ⅱ",T78="新加算Ⅲ",T78="新加算Ⅳ"),AM78=""),AND(OR(T78="新加算Ⅰ",T78="新加算Ⅱ",T78="新加算Ⅲ",T78="新加算Ⅳ",T78="新加算Ⅴ（１）",T78="新加算Ⅴ（２）",T78="新加算Ⅴ（３）",T78="新加算Ⅴ（４）",T78="新加算Ⅴ（５）",T78="新加算Ⅴ（６）",T78="新加算Ⅴ（８）",T78="新加算Ⅴ（11）"),AN78=""),AND(OR(T78="新加算Ⅴ（７）",T78="新加算Ⅴ（９）",T78="新加算Ⅴ（10）",T78="新加算Ⅴ（12）",T78="新加算Ⅴ（13）",T78="新加算Ⅴ（14）"),AO78=""),AND(OR(T78="新加算Ⅰ",T78="新加算Ⅱ",T78="新加算Ⅲ",T78="新加算Ⅴ（１）",T78="新加算Ⅴ（３）",T78="新加算Ⅴ（８）"),AP78=""),AND(OR(T78="新加算Ⅰ",T78="新加算Ⅱ",T78="新加算Ⅴ（１）",T78="新加算Ⅴ（２）",T78="新加算Ⅴ（３）",T78="新加算Ⅴ（４）",T78="新加算Ⅴ（５）",T78="新加算Ⅴ（６）",T78="新加算Ⅴ（７）",T78="新加算Ⅴ（９）",T78="新加算Ⅴ（10）",T78="新加算Ⅴ（12）"),AQ78=""),AND(OR(T78="新加算Ⅰ",T78="新加算Ⅴ（１）",T78="新加算Ⅴ（２）",T78="新加算Ⅴ（５）",T78="新加算Ⅴ（７）",T78="新加算Ⅴ（10）"),AR78="")),"！記入が必要な欄（ピンク色のセル）に空欄があります。空欄を埋めてください。",""))</f>
        <v/>
      </c>
      <c r="AT81" s="557"/>
      <c r="AU81" s="1310"/>
      <c r="AV81" s="558" t="str">
        <f>IF('別紙様式2-2（４・５月分）'!N64="","",'別紙様式2-2（４・５月分）'!N64)</f>
        <v/>
      </c>
      <c r="AW81" s="1312"/>
      <c r="AX81" s="87"/>
      <c r="AY81" s="87"/>
      <c r="AZ81" s="87"/>
      <c r="BA81" s="87"/>
      <c r="BB81" s="87"/>
      <c r="BC81" s="87"/>
      <c r="BD81" s="87"/>
      <c r="BE81" s="87"/>
      <c r="BF81" s="87"/>
      <c r="BG81" s="87"/>
      <c r="BH81" s="87"/>
      <c r="BI81" s="87"/>
      <c r="BJ81" s="87"/>
      <c r="BK81" s="453" t="str">
        <f>G78</f>
        <v/>
      </c>
    </row>
    <row r="82" spans="1:63" ht="30" customHeight="1">
      <c r="A82" s="1300">
        <v>18</v>
      </c>
      <c r="B82" s="1242" t="str">
        <f>IF(基本情報入力シート!C71="","",基本情報入力シート!C71)</f>
        <v/>
      </c>
      <c r="C82" s="1243"/>
      <c r="D82" s="1243"/>
      <c r="E82" s="1243"/>
      <c r="F82" s="1244"/>
      <c r="G82" s="1259" t="str">
        <f>IF(基本情報入力シート!M71="","",基本情報入力シート!M71)</f>
        <v/>
      </c>
      <c r="H82" s="1259" t="str">
        <f>IF(基本情報入力シート!R71="","",基本情報入力シート!R71)</f>
        <v/>
      </c>
      <c r="I82" s="1259" t="str">
        <f>IF(基本情報入力シート!W71="","",基本情報入力シート!W71)</f>
        <v/>
      </c>
      <c r="J82" s="1422" t="str">
        <f>IF(基本情報入力シート!X71="","",基本情報入力シート!X71)</f>
        <v/>
      </c>
      <c r="K82" s="1259" t="str">
        <f>IF(基本情報入力シート!Y71="","",基本情報入力シート!Y71)</f>
        <v/>
      </c>
      <c r="L82" s="1283" t="str">
        <f>IF(基本情報入力シート!AB71="","",基本情報入力シート!AB71)</f>
        <v/>
      </c>
      <c r="M82" s="553" t="str">
        <f>IF('別紙様式2-2（４・５月分）'!P65="","",'別紙様式2-2（４・５月分）'!P65)</f>
        <v/>
      </c>
      <c r="N82" s="1398" t="str">
        <f>IF(SUM('別紙様式2-2（４・５月分）'!Q65:Q67)=0,"",SUM('別紙様式2-2（４・５月分）'!Q65:Q67))</f>
        <v/>
      </c>
      <c r="O82" s="1402" t="str">
        <f>IFERROR(VLOOKUP('別紙様式2-2（４・５月分）'!AQ65,【参考】数式用!$AR$5:$AS$22,2,FALSE),"")</f>
        <v/>
      </c>
      <c r="P82" s="1403"/>
      <c r="Q82" s="1404"/>
      <c r="R82" s="1408" t="str">
        <f>IFERROR(VLOOKUP(K82,【参考】数式用!$A$5:$AB$37,MATCH(O82,【参考】数式用!$B$4:$AB$4,0)+1,0),"")</f>
        <v/>
      </c>
      <c r="S82" s="1410" t="s">
        <v>2021</v>
      </c>
      <c r="T82" s="1412"/>
      <c r="U82" s="1414" t="str">
        <f>IFERROR(VLOOKUP(K82,【参考】数式用!$A$5:$AB$37,MATCH(T82,【参考】数式用!$B$4:$AB$4,0)+1,0),"")</f>
        <v/>
      </c>
      <c r="V82" s="1416" t="s">
        <v>15</v>
      </c>
      <c r="W82" s="1354">
        <v>6</v>
      </c>
      <c r="X82" s="1356" t="s">
        <v>10</v>
      </c>
      <c r="Y82" s="1354">
        <v>6</v>
      </c>
      <c r="Z82" s="1356" t="s">
        <v>38</v>
      </c>
      <c r="AA82" s="1354">
        <v>7</v>
      </c>
      <c r="AB82" s="1356" t="s">
        <v>10</v>
      </c>
      <c r="AC82" s="1354">
        <v>3</v>
      </c>
      <c r="AD82" s="1356" t="s">
        <v>13</v>
      </c>
      <c r="AE82" s="1356" t="s">
        <v>20</v>
      </c>
      <c r="AF82" s="1356">
        <f>IF(W82&gt;=1,(AA82*12+AC82)-(W82*12+Y82)+1,"")</f>
        <v>10</v>
      </c>
      <c r="AG82" s="1358" t="s">
        <v>33</v>
      </c>
      <c r="AH82" s="1360" t="str">
        <f t="shared" ref="AH82" si="178">IFERROR(ROUNDDOWN(ROUND(L82*U82,0),0)*AF82,"")</f>
        <v/>
      </c>
      <c r="AI82" s="1362" t="str">
        <f t="shared" ref="AI82" si="179">IFERROR(ROUNDDOWN(ROUND((L82*(U82-AW82)),0),0)*AF82,"")</f>
        <v/>
      </c>
      <c r="AJ82" s="1364">
        <f>IFERROR(IF(OR(M82="",M83="",M85=""),0,ROUNDDOWN(ROUNDDOWN(ROUND(L82*VLOOKUP(K82,【参考】数式用!$A$5:$AB$37,MATCH("新加算Ⅳ",【参考】数式用!$B$4:$AB$4,0)+1,0),0),0)*AF82*0.5,0)),"")</f>
        <v>0</v>
      </c>
      <c r="AK82" s="1348"/>
      <c r="AL82" s="1352">
        <f>IFERROR(IF(OR(M85="ベア加算",M85=""),0, IF(OR(T82="新加算Ⅰ",T82="新加算Ⅱ",T82="新加算Ⅲ",T82="新加算Ⅳ"),ROUNDDOWN(ROUND(L82*VLOOKUP(K82,【参考】数式用!$A$5:$I$37,MATCH("ベア加算",【参考】数式用!$B$4:$I$4,0)+1,0),0),0)*AF82,0)),"")</f>
        <v>0</v>
      </c>
      <c r="AM82" s="1338"/>
      <c r="AN82" s="1344"/>
      <c r="AO82" s="1340"/>
      <c r="AP82" s="1340"/>
      <c r="AQ82" s="1342"/>
      <c r="AR82" s="1322"/>
      <c r="AS82" s="466" t="str">
        <f t="shared" ref="AS82" si="180">IF(AU82="","",IF(U82&lt;N82,"！加算の要件上は問題ありませんが、令和６年４・５月と比較して令和６年６月に加算率が下がる計画になっています。",""))</f>
        <v/>
      </c>
      <c r="AT82" s="557"/>
      <c r="AU82" s="1310" t="str">
        <f>IF(K82&lt;&gt;"","V列に色付け","")</f>
        <v/>
      </c>
      <c r="AV82" s="558" t="str">
        <f>IF('別紙様式2-2（４・５月分）'!N65="","",'別紙様式2-2（４・５月分）'!N65)</f>
        <v/>
      </c>
      <c r="AW82" s="1312" t="str">
        <f>IF(SUM('別紙様式2-2（４・５月分）'!O65:O67)=0,"",SUM('別紙様式2-2（４・５月分）'!O65:O67))</f>
        <v/>
      </c>
      <c r="AX82" s="1313" t="str">
        <f>IFERROR(VLOOKUP(K82,【参考】数式用!$AH$2:$AI$34,2,FALSE),"")</f>
        <v/>
      </c>
      <c r="AY82" s="1229" t="s">
        <v>1959</v>
      </c>
      <c r="AZ82" s="1229" t="s">
        <v>1960</v>
      </c>
      <c r="BA82" s="1229" t="s">
        <v>1961</v>
      </c>
      <c r="BB82" s="1229" t="s">
        <v>1962</v>
      </c>
      <c r="BC82" s="1229" t="str">
        <f>IF(AND(O82&lt;&gt;"新加算Ⅰ",O82&lt;&gt;"新加算Ⅱ",O82&lt;&gt;"新加算Ⅲ",O82&lt;&gt;"新加算Ⅳ"),O82,IF(P84&lt;&gt;"",P84,""))</f>
        <v/>
      </c>
      <c r="BD82" s="1229"/>
      <c r="BE82" s="1229" t="str">
        <f t="shared" ref="BE82" si="181">IF(AL82&lt;&gt;0,IF(AM82="○","入力済","未入力"),"")</f>
        <v/>
      </c>
      <c r="BF82" s="1229" t="str">
        <f>IF(OR(T82="新加算Ⅰ",T82="新加算Ⅱ",T82="新加算Ⅲ",T82="新加算Ⅳ",T82="新加算Ⅴ（１）",T82="新加算Ⅴ（２）",T82="新加算Ⅴ（３）",T82="新加算ⅠⅤ（４）",T82="新加算Ⅴ（５）",T82="新加算Ⅴ（６）",T82="新加算Ⅴ（８）",T82="新加算Ⅴ（11）"),IF(OR(AN82="○",AN82="令和６年度中に満たす"),"入力済","未入力"),"")</f>
        <v/>
      </c>
      <c r="BG82" s="1229" t="str">
        <f>IF(OR(T82="新加算Ⅴ（７）",T82="新加算Ⅴ（９）",T82="新加算Ⅴ（10）",T82="新加算Ⅴ（12）",T82="新加算Ⅴ（13）",T82="新加算Ⅴ（14）"),IF(OR(AO82="○",AO82="令和６年度中に満たす"),"入力済","未入力"),"")</f>
        <v/>
      </c>
      <c r="BH82" s="1330" t="str">
        <f t="shared" ref="BH82" si="182">IF(OR(T82="新加算Ⅰ",T82="新加算Ⅱ",T82="新加算Ⅲ",T82="新加算Ⅴ（１）",T82="新加算Ⅴ（３）",T82="新加算Ⅴ（８）"),IF(OR(AP82="○",AP82="令和６年度中に満たす"),"入力済","未入力"),"")</f>
        <v/>
      </c>
      <c r="BI82" s="1332" t="str">
        <f t="shared" ref="BI82" si="183">IF(OR(T82="新加算Ⅰ",T82="新加算Ⅱ",T82="新加算Ⅴ（１）",T82="新加算Ⅴ（２）",T82="新加算Ⅴ（３）",T82="新加算Ⅴ（４）",T82="新加算Ⅴ（５）",T82="新加算Ⅴ（６）",T82="新加算Ⅴ（７）",T82="新加算Ⅴ（９）",T82="新加算Ⅴ（10）",T82="新加算Ⅴ（12）"),1,"")</f>
        <v/>
      </c>
      <c r="BJ82" s="1310" t="str">
        <f>IF(OR(T82="新加算Ⅰ",T82="新加算Ⅴ（１）",T82="新加算Ⅴ（２）",T82="新加算Ⅴ（５）",T82="新加算Ⅴ（７）",T82="新加算Ⅴ（10）"),IF(AR82="","未入力","入力済"),"")</f>
        <v/>
      </c>
      <c r="BK82" s="453" t="str">
        <f>G82</f>
        <v/>
      </c>
    </row>
    <row r="83" spans="1:63" ht="15" customHeight="1">
      <c r="A83" s="1274"/>
      <c r="B83" s="1242"/>
      <c r="C83" s="1243"/>
      <c r="D83" s="1243"/>
      <c r="E83" s="1243"/>
      <c r="F83" s="1244"/>
      <c r="G83" s="1259"/>
      <c r="H83" s="1259"/>
      <c r="I83" s="1259"/>
      <c r="J83" s="1422"/>
      <c r="K83" s="1259"/>
      <c r="L83" s="1283"/>
      <c r="M83" s="1378" t="str">
        <f>IF('別紙様式2-2（４・５月分）'!P66="","",'別紙様式2-2（４・５月分）'!P66)</f>
        <v/>
      </c>
      <c r="N83" s="1399"/>
      <c r="O83" s="1405"/>
      <c r="P83" s="1406"/>
      <c r="Q83" s="1407"/>
      <c r="R83" s="1409"/>
      <c r="S83" s="1411"/>
      <c r="T83" s="1413"/>
      <c r="U83" s="1415"/>
      <c r="V83" s="1417"/>
      <c r="W83" s="1355"/>
      <c r="X83" s="1357"/>
      <c r="Y83" s="1355"/>
      <c r="Z83" s="1357"/>
      <c r="AA83" s="1355"/>
      <c r="AB83" s="1357"/>
      <c r="AC83" s="1355"/>
      <c r="AD83" s="1357"/>
      <c r="AE83" s="1357"/>
      <c r="AF83" s="1357"/>
      <c r="AG83" s="1359"/>
      <c r="AH83" s="1361"/>
      <c r="AI83" s="1363"/>
      <c r="AJ83" s="1365"/>
      <c r="AK83" s="1349"/>
      <c r="AL83" s="1353"/>
      <c r="AM83" s="1339"/>
      <c r="AN83" s="1345"/>
      <c r="AO83" s="1341"/>
      <c r="AP83" s="1341"/>
      <c r="AQ83" s="1343"/>
      <c r="AR83" s="1323"/>
      <c r="AS83" s="1309" t="str">
        <f t="shared" ref="AS83" si="184">IF(AU82="","",IF(AF82&gt;10,"！令和６年度の新加算の「算定対象月」が10か月を超えています。標準的な「算定対象月」は令和６年６月から令和７年３月です。",IF(OR(AA82&lt;&gt;7,AC82&lt;&gt;3),"！算定期間の終わりが令和７年３月になっていません。区分変更を行う場合は、別紙様式2-4に記入してください。","")))</f>
        <v/>
      </c>
      <c r="AT83" s="557"/>
      <c r="AU83" s="1310"/>
      <c r="AV83" s="1311" t="str">
        <f>IF('別紙様式2-2（４・５月分）'!N66="","",'別紙様式2-2（４・５月分）'!N66)</f>
        <v/>
      </c>
      <c r="AW83" s="1312"/>
      <c r="AX83" s="1313"/>
      <c r="AY83" s="1229"/>
      <c r="AZ83" s="1229"/>
      <c r="BA83" s="1229"/>
      <c r="BB83" s="1229"/>
      <c r="BC83" s="1229"/>
      <c r="BD83" s="1229"/>
      <c r="BE83" s="1229"/>
      <c r="BF83" s="1229"/>
      <c r="BG83" s="1229"/>
      <c r="BH83" s="1331"/>
      <c r="BI83" s="1333"/>
      <c r="BJ83" s="1310"/>
      <c r="BK83" s="453" t="str">
        <f>G82</f>
        <v/>
      </c>
    </row>
    <row r="84" spans="1:63" ht="15" customHeight="1">
      <c r="A84" s="1302"/>
      <c r="B84" s="1242"/>
      <c r="C84" s="1243"/>
      <c r="D84" s="1243"/>
      <c r="E84" s="1243"/>
      <c r="F84" s="1244"/>
      <c r="G84" s="1259"/>
      <c r="H84" s="1259"/>
      <c r="I84" s="1259"/>
      <c r="J84" s="1422"/>
      <c r="K84" s="1259"/>
      <c r="L84" s="1283"/>
      <c r="M84" s="1379"/>
      <c r="N84" s="1400"/>
      <c r="O84" s="1380" t="s">
        <v>2025</v>
      </c>
      <c r="P84" s="1382" t="str">
        <f>IFERROR(VLOOKUP('別紙様式2-2（４・５月分）'!AQ65,【参考】数式用!$AR$5:$AT$22,3,FALSE),"")</f>
        <v/>
      </c>
      <c r="Q84" s="1384" t="s">
        <v>2036</v>
      </c>
      <c r="R84" s="1386" t="str">
        <f>IFERROR(VLOOKUP(K82,【参考】数式用!$A$5:$AB$37,MATCH(P84,【参考】数式用!$B$4:$AB$4,0)+1,0),"")</f>
        <v/>
      </c>
      <c r="S84" s="1388" t="s">
        <v>161</v>
      </c>
      <c r="T84" s="1390"/>
      <c r="U84" s="1392" t="str">
        <f>IFERROR(VLOOKUP(K82,【参考】数式用!$A$5:$AB$37,MATCH(T84,【参考】数式用!$B$4:$AB$4,0)+1,0),"")</f>
        <v/>
      </c>
      <c r="V84" s="1394" t="s">
        <v>15</v>
      </c>
      <c r="W84" s="1396">
        <v>7</v>
      </c>
      <c r="X84" s="1370" t="s">
        <v>10</v>
      </c>
      <c r="Y84" s="1396">
        <v>4</v>
      </c>
      <c r="Z84" s="1370" t="s">
        <v>38</v>
      </c>
      <c r="AA84" s="1396">
        <v>8</v>
      </c>
      <c r="AB84" s="1370" t="s">
        <v>10</v>
      </c>
      <c r="AC84" s="1396">
        <v>3</v>
      </c>
      <c r="AD84" s="1370" t="s">
        <v>13</v>
      </c>
      <c r="AE84" s="1370" t="s">
        <v>20</v>
      </c>
      <c r="AF84" s="1370">
        <f>IF(W84&gt;=1,(AA84*12+AC84)-(W84*12+Y84)+1,"")</f>
        <v>12</v>
      </c>
      <c r="AG84" s="1366" t="s">
        <v>33</v>
      </c>
      <c r="AH84" s="1372" t="str">
        <f t="shared" ref="AH84" si="185">IFERROR(ROUNDDOWN(ROUND(L82*U84,0),0)*AF84,"")</f>
        <v/>
      </c>
      <c r="AI84" s="1374" t="str">
        <f t="shared" ref="AI84" si="186">IFERROR(ROUNDDOWN(ROUND((L82*(U84-AW82)),0),0)*AF84,"")</f>
        <v/>
      </c>
      <c r="AJ84" s="1376">
        <f>IFERROR(IF(OR(M82="",M83="",M85=""),0,ROUNDDOWN(ROUNDDOWN(ROUND(L82*VLOOKUP(K82,【参考】数式用!$A$5:$AB$37,MATCH("新加算Ⅳ",【参考】数式用!$B$4:$AB$4,0)+1,0),0),0)*AF84*0.5,0)),"")</f>
        <v>0</v>
      </c>
      <c r="AK84" s="1346" t="str">
        <f t="shared" ref="AK84" si="187">IF(T84&lt;&gt;"","新規に適用","")</f>
        <v/>
      </c>
      <c r="AL84" s="1350">
        <f>IFERROR(IF(OR(M85="ベア加算",M85=""),0, IF(OR(T82="新加算Ⅰ",T82="新加算Ⅱ",T82="新加算Ⅲ",T82="新加算Ⅳ"),0,ROUNDDOWN(ROUND(L82*VLOOKUP(K82,【参考】数式用!$A$5:$I$37,MATCH("ベア加算",【参考】数式用!$B$4:$I$4,0)+1,0),0),0)*AF84)),"")</f>
        <v>0</v>
      </c>
      <c r="AM84" s="1320" t="str">
        <f>IF(AND(T84&lt;&gt;"",AM82=""),"新規に適用",IF(AND(T84&lt;&gt;"",AM82&lt;&gt;""),"継続で適用",""))</f>
        <v/>
      </c>
      <c r="AN84" s="1320" t="str">
        <f>IF(AND(T84&lt;&gt;"",AN82=""),"新規に適用",IF(AND(T84&lt;&gt;"",AN82&lt;&gt;""),"継続で適用",""))</f>
        <v/>
      </c>
      <c r="AO84" s="1368"/>
      <c r="AP84" s="1320" t="str">
        <f>IF(AND(T84&lt;&gt;"",AP82=""),"新規に適用",IF(AND(T84&lt;&gt;"",AP82&lt;&gt;""),"継続で適用",""))</f>
        <v/>
      </c>
      <c r="AQ84" s="1324" t="str">
        <f t="shared" si="66"/>
        <v/>
      </c>
      <c r="AR84" s="1320" t="str">
        <f>IF(AND(T84&lt;&gt;"",AR82=""),"新規に適用",IF(AND(T84&lt;&gt;"",AR82&lt;&gt;""),"継続で適用",""))</f>
        <v/>
      </c>
      <c r="AS84" s="1309"/>
      <c r="AT84" s="557"/>
      <c r="AU84" s="1310" t="str">
        <f>IF(K82&lt;&gt;"","V列に色付け","")</f>
        <v/>
      </c>
      <c r="AV84" s="1311"/>
      <c r="AW84" s="1312"/>
      <c r="AX84" s="87"/>
      <c r="AY84" s="87"/>
      <c r="AZ84" s="87"/>
      <c r="BA84" s="87"/>
      <c r="BB84" s="87"/>
      <c r="BC84" s="87"/>
      <c r="BD84" s="87"/>
      <c r="BE84" s="87"/>
      <c r="BF84" s="87"/>
      <c r="BG84" s="87"/>
      <c r="BH84" s="87"/>
      <c r="BI84" s="87"/>
      <c r="BJ84" s="87"/>
      <c r="BK84" s="453" t="str">
        <f>G82</f>
        <v/>
      </c>
    </row>
    <row r="85" spans="1:63" ht="30" customHeight="1" thickBot="1">
      <c r="A85" s="1275"/>
      <c r="B85" s="1418"/>
      <c r="C85" s="1419"/>
      <c r="D85" s="1419"/>
      <c r="E85" s="1419"/>
      <c r="F85" s="1420"/>
      <c r="G85" s="1260"/>
      <c r="H85" s="1260"/>
      <c r="I85" s="1260"/>
      <c r="J85" s="1423"/>
      <c r="K85" s="1260"/>
      <c r="L85" s="1284"/>
      <c r="M85" s="556" t="str">
        <f>IF('別紙様式2-2（４・５月分）'!P67="","",'別紙様式2-2（４・５月分）'!P67)</f>
        <v/>
      </c>
      <c r="N85" s="1401"/>
      <c r="O85" s="1381"/>
      <c r="P85" s="1383"/>
      <c r="Q85" s="1385"/>
      <c r="R85" s="1387"/>
      <c r="S85" s="1389"/>
      <c r="T85" s="1391"/>
      <c r="U85" s="1393"/>
      <c r="V85" s="1395"/>
      <c r="W85" s="1397"/>
      <c r="X85" s="1371"/>
      <c r="Y85" s="1397"/>
      <c r="Z85" s="1371"/>
      <c r="AA85" s="1397"/>
      <c r="AB85" s="1371"/>
      <c r="AC85" s="1397"/>
      <c r="AD85" s="1371"/>
      <c r="AE85" s="1371"/>
      <c r="AF85" s="1371"/>
      <c r="AG85" s="1367"/>
      <c r="AH85" s="1373"/>
      <c r="AI85" s="1375"/>
      <c r="AJ85" s="1377"/>
      <c r="AK85" s="1347"/>
      <c r="AL85" s="1351"/>
      <c r="AM85" s="1321"/>
      <c r="AN85" s="1321"/>
      <c r="AO85" s="1369"/>
      <c r="AP85" s="1321"/>
      <c r="AQ85" s="1325"/>
      <c r="AR85" s="1321"/>
      <c r="AS85" s="491" t="str">
        <f t="shared" ref="AS85" si="188">IF(AU82="","",IF(OR(T82="",AND(M85="ベア加算なし",OR(T82="新加算Ⅰ",T82="新加算Ⅱ",T82="新加算Ⅲ",T82="新加算Ⅳ"),AM82=""),AND(OR(T82="新加算Ⅰ",T82="新加算Ⅱ",T82="新加算Ⅲ",T82="新加算Ⅳ",T82="新加算Ⅴ（１）",T82="新加算Ⅴ（２）",T82="新加算Ⅴ（３）",T82="新加算Ⅴ（４）",T82="新加算Ⅴ（５）",T82="新加算Ⅴ（６）",T82="新加算Ⅴ（８）",T82="新加算Ⅴ（11）"),AN82=""),AND(OR(T82="新加算Ⅴ（７）",T82="新加算Ⅴ（９）",T82="新加算Ⅴ（10）",T82="新加算Ⅴ（12）",T82="新加算Ⅴ（13）",T82="新加算Ⅴ（14）"),AO82=""),AND(OR(T82="新加算Ⅰ",T82="新加算Ⅱ",T82="新加算Ⅲ",T82="新加算Ⅴ（１）",T82="新加算Ⅴ（３）",T82="新加算Ⅴ（８）"),AP82=""),AND(OR(T82="新加算Ⅰ",T82="新加算Ⅱ",T82="新加算Ⅴ（１）",T82="新加算Ⅴ（２）",T82="新加算Ⅴ（３）",T82="新加算Ⅴ（４）",T82="新加算Ⅴ（５）",T82="新加算Ⅴ（６）",T82="新加算Ⅴ（７）",T82="新加算Ⅴ（９）",T82="新加算Ⅴ（10）",T82="新加算Ⅴ（12）"),AQ82=""),AND(OR(T82="新加算Ⅰ",T82="新加算Ⅴ（１）",T82="新加算Ⅴ（２）",T82="新加算Ⅴ（５）",T82="新加算Ⅴ（７）",T82="新加算Ⅴ（10）"),AR82="")),"！記入が必要な欄（ピンク色のセル）に空欄があります。空欄を埋めてください。",""))</f>
        <v/>
      </c>
      <c r="AT85" s="557"/>
      <c r="AU85" s="1310"/>
      <c r="AV85" s="558" t="str">
        <f>IF('別紙様式2-2（４・５月分）'!N67="","",'別紙様式2-2（４・５月分）'!N67)</f>
        <v/>
      </c>
      <c r="AW85" s="1312"/>
      <c r="AX85" s="87"/>
      <c r="AY85" s="87"/>
      <c r="AZ85" s="87"/>
      <c r="BA85" s="87"/>
      <c r="BB85" s="87"/>
      <c r="BC85" s="87"/>
      <c r="BD85" s="87"/>
      <c r="BE85" s="87"/>
      <c r="BF85" s="87"/>
      <c r="BG85" s="87"/>
      <c r="BH85" s="87"/>
      <c r="BI85" s="87"/>
      <c r="BJ85" s="87"/>
      <c r="BK85" s="453" t="str">
        <f>G82</f>
        <v/>
      </c>
    </row>
    <row r="86" spans="1:63" ht="30" customHeight="1">
      <c r="A86" s="1273">
        <v>19</v>
      </c>
      <c r="B86" s="1239" t="str">
        <f>IF(基本情報入力シート!C72="","",基本情報入力シート!C72)</f>
        <v/>
      </c>
      <c r="C86" s="1240"/>
      <c r="D86" s="1240"/>
      <c r="E86" s="1240"/>
      <c r="F86" s="1241"/>
      <c r="G86" s="1258" t="str">
        <f>IF(基本情報入力シート!M72="","",基本情報入力シート!M72)</f>
        <v/>
      </c>
      <c r="H86" s="1258" t="str">
        <f>IF(基本情報入力シート!R72="","",基本情報入力シート!R72)</f>
        <v/>
      </c>
      <c r="I86" s="1258" t="str">
        <f>IF(基本情報入力シート!W72="","",基本情報入力シート!W72)</f>
        <v/>
      </c>
      <c r="J86" s="1421" t="str">
        <f>IF(基本情報入力シート!X72="","",基本情報入力シート!X72)</f>
        <v/>
      </c>
      <c r="K86" s="1258" t="str">
        <f>IF(基本情報入力シート!Y72="","",基本情報入力シート!Y72)</f>
        <v/>
      </c>
      <c r="L86" s="1282" t="str">
        <f>IF(基本情報入力シート!AB72="","",基本情報入力シート!AB72)</f>
        <v/>
      </c>
      <c r="M86" s="553" t="str">
        <f>IF('別紙様式2-2（４・５月分）'!P68="","",'別紙様式2-2（４・５月分）'!P68)</f>
        <v/>
      </c>
      <c r="N86" s="1398" t="str">
        <f>IF(SUM('別紙様式2-2（４・５月分）'!Q68:Q70)=0,"",SUM('別紙様式2-2（４・５月分）'!Q68:Q70))</f>
        <v/>
      </c>
      <c r="O86" s="1402" t="str">
        <f>IFERROR(VLOOKUP('別紙様式2-2（４・５月分）'!AQ68,【参考】数式用!$AR$5:$AS$22,2,FALSE),"")</f>
        <v/>
      </c>
      <c r="P86" s="1403"/>
      <c r="Q86" s="1404"/>
      <c r="R86" s="1408" t="str">
        <f>IFERROR(VLOOKUP(K86,【参考】数式用!$A$5:$AB$37,MATCH(O86,【参考】数式用!$B$4:$AB$4,0)+1,0),"")</f>
        <v/>
      </c>
      <c r="S86" s="1410" t="s">
        <v>2021</v>
      </c>
      <c r="T86" s="1412"/>
      <c r="U86" s="1414" t="str">
        <f>IFERROR(VLOOKUP(K86,【参考】数式用!$A$5:$AB$37,MATCH(T86,【参考】数式用!$B$4:$AB$4,0)+1,0),"")</f>
        <v/>
      </c>
      <c r="V86" s="1416" t="s">
        <v>15</v>
      </c>
      <c r="W86" s="1354">
        <v>6</v>
      </c>
      <c r="X86" s="1356" t="s">
        <v>10</v>
      </c>
      <c r="Y86" s="1354">
        <v>6</v>
      </c>
      <c r="Z86" s="1356" t="s">
        <v>38</v>
      </c>
      <c r="AA86" s="1354">
        <v>7</v>
      </c>
      <c r="AB86" s="1356" t="s">
        <v>10</v>
      </c>
      <c r="AC86" s="1354">
        <v>3</v>
      </c>
      <c r="AD86" s="1356" t="s">
        <v>13</v>
      </c>
      <c r="AE86" s="1356" t="s">
        <v>20</v>
      </c>
      <c r="AF86" s="1356">
        <f>IF(W86&gt;=1,(AA86*12+AC86)-(W86*12+Y86)+1,"")</f>
        <v>10</v>
      </c>
      <c r="AG86" s="1358" t="s">
        <v>33</v>
      </c>
      <c r="AH86" s="1360" t="str">
        <f t="shared" ref="AH86" si="189">IFERROR(ROUNDDOWN(ROUND(L86*U86,0),0)*AF86,"")</f>
        <v/>
      </c>
      <c r="AI86" s="1362" t="str">
        <f t="shared" ref="AI86" si="190">IFERROR(ROUNDDOWN(ROUND((L86*(U86-AW86)),0),0)*AF86,"")</f>
        <v/>
      </c>
      <c r="AJ86" s="1364">
        <f>IFERROR(IF(OR(M86="",M87="",M89=""),0,ROUNDDOWN(ROUNDDOWN(ROUND(L86*VLOOKUP(K86,【参考】数式用!$A$5:$AB$37,MATCH("新加算Ⅳ",【参考】数式用!$B$4:$AB$4,0)+1,0),0),0)*AF86*0.5,0)),"")</f>
        <v>0</v>
      </c>
      <c r="AK86" s="1348"/>
      <c r="AL86" s="1352">
        <f>IFERROR(IF(OR(M89="ベア加算",M89=""),0, IF(OR(T86="新加算Ⅰ",T86="新加算Ⅱ",T86="新加算Ⅲ",T86="新加算Ⅳ"),ROUNDDOWN(ROUND(L86*VLOOKUP(K86,【参考】数式用!$A$5:$I$37,MATCH("ベア加算",【参考】数式用!$B$4:$I$4,0)+1,0),0),0)*AF86,0)),"")</f>
        <v>0</v>
      </c>
      <c r="AM86" s="1338"/>
      <c r="AN86" s="1344"/>
      <c r="AO86" s="1340"/>
      <c r="AP86" s="1340"/>
      <c r="AQ86" s="1342"/>
      <c r="AR86" s="1322"/>
      <c r="AS86" s="466" t="str">
        <f t="shared" ref="AS86" si="191">IF(AU86="","",IF(U86&lt;N86,"！加算の要件上は問題ありませんが、令和６年４・５月と比較して令和６年６月に加算率が下がる計画になっています。",""))</f>
        <v/>
      </c>
      <c r="AT86" s="557"/>
      <c r="AU86" s="1310" t="str">
        <f>IF(K86&lt;&gt;"","V列に色付け","")</f>
        <v/>
      </c>
      <c r="AV86" s="558" t="str">
        <f>IF('別紙様式2-2（４・５月分）'!N68="","",'別紙様式2-2（４・５月分）'!N68)</f>
        <v/>
      </c>
      <c r="AW86" s="1312" t="str">
        <f>IF(SUM('別紙様式2-2（４・５月分）'!O68:O70)=0,"",SUM('別紙様式2-2（４・５月分）'!O68:O70))</f>
        <v/>
      </c>
      <c r="AX86" s="1313" t="str">
        <f>IFERROR(VLOOKUP(K86,【参考】数式用!$AH$2:$AI$34,2,FALSE),"")</f>
        <v/>
      </c>
      <c r="AY86" s="1229" t="s">
        <v>1959</v>
      </c>
      <c r="AZ86" s="1229" t="s">
        <v>1960</v>
      </c>
      <c r="BA86" s="1229" t="s">
        <v>1961</v>
      </c>
      <c r="BB86" s="1229" t="s">
        <v>1962</v>
      </c>
      <c r="BC86" s="1229" t="str">
        <f>IF(AND(O86&lt;&gt;"新加算Ⅰ",O86&lt;&gt;"新加算Ⅱ",O86&lt;&gt;"新加算Ⅲ",O86&lt;&gt;"新加算Ⅳ"),O86,IF(P88&lt;&gt;"",P88,""))</f>
        <v/>
      </c>
      <c r="BD86" s="1229"/>
      <c r="BE86" s="1229" t="str">
        <f t="shared" ref="BE86" si="192">IF(AL86&lt;&gt;0,IF(AM86="○","入力済","未入力"),"")</f>
        <v/>
      </c>
      <c r="BF86" s="1229" t="str">
        <f>IF(OR(T86="新加算Ⅰ",T86="新加算Ⅱ",T86="新加算Ⅲ",T86="新加算Ⅳ",T86="新加算Ⅴ（１）",T86="新加算Ⅴ（２）",T86="新加算Ⅴ（３）",T86="新加算ⅠⅤ（４）",T86="新加算Ⅴ（５）",T86="新加算Ⅴ（６）",T86="新加算Ⅴ（８）",T86="新加算Ⅴ（11）"),IF(OR(AN86="○",AN86="令和６年度中に満たす"),"入力済","未入力"),"")</f>
        <v/>
      </c>
      <c r="BG86" s="1229" t="str">
        <f>IF(OR(T86="新加算Ⅴ（７）",T86="新加算Ⅴ（９）",T86="新加算Ⅴ（10）",T86="新加算Ⅴ（12）",T86="新加算Ⅴ（13）",T86="新加算Ⅴ（14）"),IF(OR(AO86="○",AO86="令和６年度中に満たす"),"入力済","未入力"),"")</f>
        <v/>
      </c>
      <c r="BH86" s="1330" t="str">
        <f t="shared" ref="BH86" si="193">IF(OR(T86="新加算Ⅰ",T86="新加算Ⅱ",T86="新加算Ⅲ",T86="新加算Ⅴ（１）",T86="新加算Ⅴ（３）",T86="新加算Ⅴ（８）"),IF(OR(AP86="○",AP86="令和６年度中に満たす"),"入力済","未入力"),"")</f>
        <v/>
      </c>
      <c r="BI86" s="1332" t="str">
        <f t="shared" ref="BI86" si="194">IF(OR(T86="新加算Ⅰ",T86="新加算Ⅱ",T86="新加算Ⅴ（１）",T86="新加算Ⅴ（２）",T86="新加算Ⅴ（３）",T86="新加算Ⅴ（４）",T86="新加算Ⅴ（５）",T86="新加算Ⅴ（６）",T86="新加算Ⅴ（７）",T86="新加算Ⅴ（９）",T86="新加算Ⅴ（10）",T86="新加算Ⅴ（12）"),1,"")</f>
        <v/>
      </c>
      <c r="BJ86" s="1310" t="str">
        <f>IF(OR(T86="新加算Ⅰ",T86="新加算Ⅴ（１）",T86="新加算Ⅴ（２）",T86="新加算Ⅴ（５）",T86="新加算Ⅴ（７）",T86="新加算Ⅴ（10）"),IF(AR86="","未入力","入力済"),"")</f>
        <v/>
      </c>
      <c r="BK86" s="453" t="str">
        <f>G86</f>
        <v/>
      </c>
    </row>
    <row r="87" spans="1:63" ht="15" customHeight="1">
      <c r="A87" s="1274"/>
      <c r="B87" s="1242"/>
      <c r="C87" s="1243"/>
      <c r="D87" s="1243"/>
      <c r="E87" s="1243"/>
      <c r="F87" s="1244"/>
      <c r="G87" s="1259"/>
      <c r="H87" s="1259"/>
      <c r="I87" s="1259"/>
      <c r="J87" s="1422"/>
      <c r="K87" s="1259"/>
      <c r="L87" s="1283"/>
      <c r="M87" s="1378" t="str">
        <f>IF('別紙様式2-2（４・５月分）'!P69="","",'別紙様式2-2（４・５月分）'!P69)</f>
        <v/>
      </c>
      <c r="N87" s="1399"/>
      <c r="O87" s="1405"/>
      <c r="P87" s="1406"/>
      <c r="Q87" s="1407"/>
      <c r="R87" s="1409"/>
      <c r="S87" s="1411"/>
      <c r="T87" s="1413"/>
      <c r="U87" s="1415"/>
      <c r="V87" s="1417"/>
      <c r="W87" s="1355"/>
      <c r="X87" s="1357"/>
      <c r="Y87" s="1355"/>
      <c r="Z87" s="1357"/>
      <c r="AA87" s="1355"/>
      <c r="AB87" s="1357"/>
      <c r="AC87" s="1355"/>
      <c r="AD87" s="1357"/>
      <c r="AE87" s="1357"/>
      <c r="AF87" s="1357"/>
      <c r="AG87" s="1359"/>
      <c r="AH87" s="1361"/>
      <c r="AI87" s="1363"/>
      <c r="AJ87" s="1365"/>
      <c r="AK87" s="1349"/>
      <c r="AL87" s="1353"/>
      <c r="AM87" s="1339"/>
      <c r="AN87" s="1345"/>
      <c r="AO87" s="1341"/>
      <c r="AP87" s="1341"/>
      <c r="AQ87" s="1343"/>
      <c r="AR87" s="1323"/>
      <c r="AS87" s="1309" t="str">
        <f t="shared" ref="AS87" si="195">IF(AU86="","",IF(AF86&gt;10,"！令和６年度の新加算の「算定対象月」が10か月を超えています。標準的な「算定対象月」は令和６年６月から令和７年３月です。",IF(OR(AA86&lt;&gt;7,AC86&lt;&gt;3),"！算定期間の終わりが令和７年３月になっていません。区分変更を行う場合は、別紙様式2-4に記入してください。","")))</f>
        <v/>
      </c>
      <c r="AT87" s="557"/>
      <c r="AU87" s="1310"/>
      <c r="AV87" s="1311" t="str">
        <f>IF('別紙様式2-2（４・５月分）'!N69="","",'別紙様式2-2（４・５月分）'!N69)</f>
        <v/>
      </c>
      <c r="AW87" s="1312"/>
      <c r="AX87" s="1313"/>
      <c r="AY87" s="1229"/>
      <c r="AZ87" s="1229"/>
      <c r="BA87" s="1229"/>
      <c r="BB87" s="1229"/>
      <c r="BC87" s="1229"/>
      <c r="BD87" s="1229"/>
      <c r="BE87" s="1229"/>
      <c r="BF87" s="1229"/>
      <c r="BG87" s="1229"/>
      <c r="BH87" s="1331"/>
      <c r="BI87" s="1333"/>
      <c r="BJ87" s="1310"/>
      <c r="BK87" s="453" t="str">
        <f>G86</f>
        <v/>
      </c>
    </row>
    <row r="88" spans="1:63" ht="15" customHeight="1">
      <c r="A88" s="1302"/>
      <c r="B88" s="1242"/>
      <c r="C88" s="1243"/>
      <c r="D88" s="1243"/>
      <c r="E88" s="1243"/>
      <c r="F88" s="1244"/>
      <c r="G88" s="1259"/>
      <c r="H88" s="1259"/>
      <c r="I88" s="1259"/>
      <c r="J88" s="1422"/>
      <c r="K88" s="1259"/>
      <c r="L88" s="1283"/>
      <c r="M88" s="1379"/>
      <c r="N88" s="1400"/>
      <c r="O88" s="1380" t="s">
        <v>2025</v>
      </c>
      <c r="P88" s="1382" t="str">
        <f>IFERROR(VLOOKUP('別紙様式2-2（４・５月分）'!AQ68,【参考】数式用!$AR$5:$AT$22,3,FALSE),"")</f>
        <v/>
      </c>
      <c r="Q88" s="1384" t="s">
        <v>2036</v>
      </c>
      <c r="R88" s="1386" t="str">
        <f>IFERROR(VLOOKUP(K86,【参考】数式用!$A$5:$AB$37,MATCH(P88,【参考】数式用!$B$4:$AB$4,0)+1,0),"")</f>
        <v/>
      </c>
      <c r="S88" s="1388" t="s">
        <v>161</v>
      </c>
      <c r="T88" s="1390"/>
      <c r="U88" s="1392" t="str">
        <f>IFERROR(VLOOKUP(K86,【参考】数式用!$A$5:$AB$37,MATCH(T88,【参考】数式用!$B$4:$AB$4,0)+1,0),"")</f>
        <v/>
      </c>
      <c r="V88" s="1394" t="s">
        <v>15</v>
      </c>
      <c r="W88" s="1396">
        <v>7</v>
      </c>
      <c r="X88" s="1370" t="s">
        <v>10</v>
      </c>
      <c r="Y88" s="1396">
        <v>4</v>
      </c>
      <c r="Z88" s="1370" t="s">
        <v>38</v>
      </c>
      <c r="AA88" s="1396">
        <v>8</v>
      </c>
      <c r="AB88" s="1370" t="s">
        <v>10</v>
      </c>
      <c r="AC88" s="1396">
        <v>3</v>
      </c>
      <c r="AD88" s="1370" t="s">
        <v>13</v>
      </c>
      <c r="AE88" s="1370" t="s">
        <v>20</v>
      </c>
      <c r="AF88" s="1370">
        <f>IF(W88&gt;=1,(AA88*12+AC88)-(W88*12+Y88)+1,"")</f>
        <v>12</v>
      </c>
      <c r="AG88" s="1366" t="s">
        <v>33</v>
      </c>
      <c r="AH88" s="1372" t="str">
        <f t="shared" ref="AH88" si="196">IFERROR(ROUNDDOWN(ROUND(L86*U88,0),0)*AF88,"")</f>
        <v/>
      </c>
      <c r="AI88" s="1374" t="str">
        <f t="shared" ref="AI88" si="197">IFERROR(ROUNDDOWN(ROUND((L86*(U88-AW86)),0),0)*AF88,"")</f>
        <v/>
      </c>
      <c r="AJ88" s="1376">
        <f>IFERROR(IF(OR(M86="",M87="",M89=""),0,ROUNDDOWN(ROUNDDOWN(ROUND(L86*VLOOKUP(K86,【参考】数式用!$A$5:$AB$37,MATCH("新加算Ⅳ",【参考】数式用!$B$4:$AB$4,0)+1,0),0),0)*AF88*0.5,0)),"")</f>
        <v>0</v>
      </c>
      <c r="AK88" s="1346" t="str">
        <f t="shared" ref="AK88" si="198">IF(T88&lt;&gt;"","新規に適用","")</f>
        <v/>
      </c>
      <c r="AL88" s="1350">
        <f>IFERROR(IF(OR(M89="ベア加算",M89=""),0, IF(OR(T86="新加算Ⅰ",T86="新加算Ⅱ",T86="新加算Ⅲ",T86="新加算Ⅳ"),0,ROUNDDOWN(ROUND(L86*VLOOKUP(K86,【参考】数式用!$A$5:$I$37,MATCH("ベア加算",【参考】数式用!$B$4:$I$4,0)+1,0),0),0)*AF88)),"")</f>
        <v>0</v>
      </c>
      <c r="AM88" s="1320" t="str">
        <f>IF(AND(T88&lt;&gt;"",AM86=""),"新規に適用",IF(AND(T88&lt;&gt;"",AM86&lt;&gt;""),"継続で適用",""))</f>
        <v/>
      </c>
      <c r="AN88" s="1320" t="str">
        <f>IF(AND(T88&lt;&gt;"",AN86=""),"新規に適用",IF(AND(T88&lt;&gt;"",AN86&lt;&gt;""),"継続で適用",""))</f>
        <v/>
      </c>
      <c r="AO88" s="1368"/>
      <c r="AP88" s="1320" t="str">
        <f>IF(AND(T88&lt;&gt;"",AP86=""),"新規に適用",IF(AND(T88&lt;&gt;"",AP86&lt;&gt;""),"継続で適用",""))</f>
        <v/>
      </c>
      <c r="AQ88" s="1324" t="str">
        <f t="shared" si="66"/>
        <v/>
      </c>
      <c r="AR88" s="1320" t="str">
        <f>IF(AND(T88&lt;&gt;"",AR86=""),"新規に適用",IF(AND(T88&lt;&gt;"",AR86&lt;&gt;""),"継続で適用",""))</f>
        <v/>
      </c>
      <c r="AS88" s="1309"/>
      <c r="AT88" s="557"/>
      <c r="AU88" s="1310" t="str">
        <f>IF(K86&lt;&gt;"","V列に色付け","")</f>
        <v/>
      </c>
      <c r="AV88" s="1311"/>
      <c r="AW88" s="1312"/>
      <c r="AX88" s="87"/>
      <c r="AY88" s="87"/>
      <c r="AZ88" s="87"/>
      <c r="BA88" s="87"/>
      <c r="BB88" s="87"/>
      <c r="BC88" s="87"/>
      <c r="BD88" s="87"/>
      <c r="BE88" s="87"/>
      <c r="BF88" s="87"/>
      <c r="BG88" s="87"/>
      <c r="BH88" s="87"/>
      <c r="BI88" s="87"/>
      <c r="BJ88" s="87"/>
      <c r="BK88" s="453" t="str">
        <f>G86</f>
        <v/>
      </c>
    </row>
    <row r="89" spans="1:63" ht="30" customHeight="1" thickBot="1">
      <c r="A89" s="1275"/>
      <c r="B89" s="1418"/>
      <c r="C89" s="1419"/>
      <c r="D89" s="1419"/>
      <c r="E89" s="1419"/>
      <c r="F89" s="1420"/>
      <c r="G89" s="1260"/>
      <c r="H89" s="1260"/>
      <c r="I89" s="1260"/>
      <c r="J89" s="1423"/>
      <c r="K89" s="1260"/>
      <c r="L89" s="1284"/>
      <c r="M89" s="556" t="str">
        <f>IF('別紙様式2-2（４・５月分）'!P70="","",'別紙様式2-2（４・５月分）'!P70)</f>
        <v/>
      </c>
      <c r="N89" s="1401"/>
      <c r="O89" s="1381"/>
      <c r="P89" s="1383"/>
      <c r="Q89" s="1385"/>
      <c r="R89" s="1387"/>
      <c r="S89" s="1389"/>
      <c r="T89" s="1391"/>
      <c r="U89" s="1393"/>
      <c r="V89" s="1395"/>
      <c r="W89" s="1397"/>
      <c r="X89" s="1371"/>
      <c r="Y89" s="1397"/>
      <c r="Z89" s="1371"/>
      <c r="AA89" s="1397"/>
      <c r="AB89" s="1371"/>
      <c r="AC89" s="1397"/>
      <c r="AD89" s="1371"/>
      <c r="AE89" s="1371"/>
      <c r="AF89" s="1371"/>
      <c r="AG89" s="1367"/>
      <c r="AH89" s="1373"/>
      <c r="AI89" s="1375"/>
      <c r="AJ89" s="1377"/>
      <c r="AK89" s="1347"/>
      <c r="AL89" s="1351"/>
      <c r="AM89" s="1321"/>
      <c r="AN89" s="1321"/>
      <c r="AO89" s="1369"/>
      <c r="AP89" s="1321"/>
      <c r="AQ89" s="1325"/>
      <c r="AR89" s="1321"/>
      <c r="AS89" s="491" t="str">
        <f t="shared" ref="AS89" si="199">IF(AU86="","",IF(OR(T86="",AND(M89="ベア加算なし",OR(T86="新加算Ⅰ",T86="新加算Ⅱ",T86="新加算Ⅲ",T86="新加算Ⅳ"),AM86=""),AND(OR(T86="新加算Ⅰ",T86="新加算Ⅱ",T86="新加算Ⅲ",T86="新加算Ⅳ",T86="新加算Ⅴ（１）",T86="新加算Ⅴ（２）",T86="新加算Ⅴ（３）",T86="新加算Ⅴ（４）",T86="新加算Ⅴ（５）",T86="新加算Ⅴ（６）",T86="新加算Ⅴ（８）",T86="新加算Ⅴ（11）"),AN86=""),AND(OR(T86="新加算Ⅴ（７）",T86="新加算Ⅴ（９）",T86="新加算Ⅴ（10）",T86="新加算Ⅴ（12）",T86="新加算Ⅴ（13）",T86="新加算Ⅴ（14）"),AO86=""),AND(OR(T86="新加算Ⅰ",T86="新加算Ⅱ",T86="新加算Ⅲ",T86="新加算Ⅴ（１）",T86="新加算Ⅴ（３）",T86="新加算Ⅴ（８）"),AP86=""),AND(OR(T86="新加算Ⅰ",T86="新加算Ⅱ",T86="新加算Ⅴ（１）",T86="新加算Ⅴ（２）",T86="新加算Ⅴ（３）",T86="新加算Ⅴ（４）",T86="新加算Ⅴ（５）",T86="新加算Ⅴ（６）",T86="新加算Ⅴ（７）",T86="新加算Ⅴ（９）",T86="新加算Ⅴ（10）",T86="新加算Ⅴ（12）"),AQ86=""),AND(OR(T86="新加算Ⅰ",T86="新加算Ⅴ（１）",T86="新加算Ⅴ（２）",T86="新加算Ⅴ（５）",T86="新加算Ⅴ（７）",T86="新加算Ⅴ（10）"),AR86="")),"！記入が必要な欄（ピンク色のセル）に空欄があります。空欄を埋めてください。",""))</f>
        <v/>
      </c>
      <c r="AT89" s="557"/>
      <c r="AU89" s="1310"/>
      <c r="AV89" s="558" t="str">
        <f>IF('別紙様式2-2（４・５月分）'!N70="","",'別紙様式2-2（４・５月分）'!N70)</f>
        <v/>
      </c>
      <c r="AW89" s="1312"/>
      <c r="AX89" s="87"/>
      <c r="AY89" s="87"/>
      <c r="AZ89" s="87"/>
      <c r="BA89" s="87"/>
      <c r="BB89" s="87"/>
      <c r="BC89" s="87"/>
      <c r="BD89" s="87"/>
      <c r="BE89" s="87"/>
      <c r="BF89" s="87"/>
      <c r="BG89" s="87"/>
      <c r="BH89" s="87"/>
      <c r="BI89" s="87"/>
      <c r="BJ89" s="87"/>
      <c r="BK89" s="453" t="str">
        <f>G86</f>
        <v/>
      </c>
    </row>
    <row r="90" spans="1:63" ht="30" customHeight="1">
      <c r="A90" s="1300">
        <v>20</v>
      </c>
      <c r="B90" s="1242" t="str">
        <f>IF(基本情報入力シート!C73="","",基本情報入力シート!C73)</f>
        <v/>
      </c>
      <c r="C90" s="1243"/>
      <c r="D90" s="1243"/>
      <c r="E90" s="1243"/>
      <c r="F90" s="1244"/>
      <c r="G90" s="1259" t="str">
        <f>IF(基本情報入力シート!M73="","",基本情報入力シート!M73)</f>
        <v/>
      </c>
      <c r="H90" s="1259" t="str">
        <f>IF(基本情報入力シート!R73="","",基本情報入力シート!R73)</f>
        <v/>
      </c>
      <c r="I90" s="1259" t="str">
        <f>IF(基本情報入力シート!W73="","",基本情報入力シート!W73)</f>
        <v/>
      </c>
      <c r="J90" s="1422" t="str">
        <f>IF(基本情報入力シート!X73="","",基本情報入力シート!X73)</f>
        <v/>
      </c>
      <c r="K90" s="1259" t="str">
        <f>IF(基本情報入力シート!Y73="","",基本情報入力シート!Y73)</f>
        <v/>
      </c>
      <c r="L90" s="1283" t="str">
        <f>IF(基本情報入力シート!AB73="","",基本情報入力シート!AB73)</f>
        <v/>
      </c>
      <c r="M90" s="553" t="str">
        <f>IF('別紙様式2-2（４・５月分）'!P71="","",'別紙様式2-2（４・５月分）'!P71)</f>
        <v/>
      </c>
      <c r="N90" s="1398" t="str">
        <f>IF(SUM('別紙様式2-2（４・５月分）'!Q71:Q73)=0,"",SUM('別紙様式2-2（４・５月分）'!Q71:Q73))</f>
        <v/>
      </c>
      <c r="O90" s="1402" t="str">
        <f>IFERROR(VLOOKUP('別紙様式2-2（４・５月分）'!AQ71,【参考】数式用!$AR$5:$AS$22,2,FALSE),"")</f>
        <v/>
      </c>
      <c r="P90" s="1403"/>
      <c r="Q90" s="1404"/>
      <c r="R90" s="1408" t="str">
        <f>IFERROR(VLOOKUP(K90,【参考】数式用!$A$5:$AB$37,MATCH(O90,【参考】数式用!$B$4:$AB$4,0)+1,0),"")</f>
        <v/>
      </c>
      <c r="S90" s="1410" t="s">
        <v>2021</v>
      </c>
      <c r="T90" s="1412"/>
      <c r="U90" s="1414" t="str">
        <f>IFERROR(VLOOKUP(K90,【参考】数式用!$A$5:$AB$37,MATCH(T90,【参考】数式用!$B$4:$AB$4,0)+1,0),"")</f>
        <v/>
      </c>
      <c r="V90" s="1416" t="s">
        <v>15</v>
      </c>
      <c r="W90" s="1354">
        <v>6</v>
      </c>
      <c r="X90" s="1356" t="s">
        <v>10</v>
      </c>
      <c r="Y90" s="1354">
        <v>6</v>
      </c>
      <c r="Z90" s="1356" t="s">
        <v>38</v>
      </c>
      <c r="AA90" s="1354">
        <v>7</v>
      </c>
      <c r="AB90" s="1356" t="s">
        <v>10</v>
      </c>
      <c r="AC90" s="1354">
        <v>3</v>
      </c>
      <c r="AD90" s="1356" t="s">
        <v>13</v>
      </c>
      <c r="AE90" s="1356" t="s">
        <v>20</v>
      </c>
      <c r="AF90" s="1356">
        <f>IF(W90&gt;=1,(AA90*12+AC90)-(W90*12+Y90)+1,"")</f>
        <v>10</v>
      </c>
      <c r="AG90" s="1358" t="s">
        <v>33</v>
      </c>
      <c r="AH90" s="1360" t="str">
        <f t="shared" ref="AH90" si="200">IFERROR(ROUNDDOWN(ROUND(L90*U90,0),0)*AF90,"")</f>
        <v/>
      </c>
      <c r="AI90" s="1362" t="str">
        <f t="shared" ref="AI90" si="201">IFERROR(ROUNDDOWN(ROUND((L90*(U90-AW90)),0),0)*AF90,"")</f>
        <v/>
      </c>
      <c r="AJ90" s="1364">
        <f>IFERROR(IF(OR(M90="",M91="",M93=""),0,ROUNDDOWN(ROUNDDOWN(ROUND(L90*VLOOKUP(K90,【参考】数式用!$A$5:$AB$37,MATCH("新加算Ⅳ",【参考】数式用!$B$4:$AB$4,0)+1,0),0),0)*AF90*0.5,0)),"")</f>
        <v>0</v>
      </c>
      <c r="AK90" s="1348"/>
      <c r="AL90" s="1352">
        <f>IFERROR(IF(OR(M93="ベア加算",M93=""),0, IF(OR(T90="新加算Ⅰ",T90="新加算Ⅱ",T90="新加算Ⅲ",T90="新加算Ⅳ"),ROUNDDOWN(ROUND(L90*VLOOKUP(K90,【参考】数式用!$A$5:$I$37,MATCH("ベア加算",【参考】数式用!$B$4:$I$4,0)+1,0),0),0)*AF90,0)),"")</f>
        <v>0</v>
      </c>
      <c r="AM90" s="1338"/>
      <c r="AN90" s="1344"/>
      <c r="AO90" s="1340"/>
      <c r="AP90" s="1340"/>
      <c r="AQ90" s="1342"/>
      <c r="AR90" s="1322"/>
      <c r="AS90" s="466" t="str">
        <f t="shared" ref="AS90" si="202">IF(AU90="","",IF(U90&lt;N90,"！加算の要件上は問題ありませんが、令和６年４・５月と比較して令和６年６月に加算率が下がる計画になっています。",""))</f>
        <v/>
      </c>
      <c r="AT90" s="557"/>
      <c r="AU90" s="1310" t="str">
        <f>IF(K90&lt;&gt;"","V列に色付け","")</f>
        <v/>
      </c>
      <c r="AV90" s="558" t="str">
        <f>IF('別紙様式2-2（４・５月分）'!N71="","",'別紙様式2-2（４・５月分）'!N71)</f>
        <v/>
      </c>
      <c r="AW90" s="1312" t="str">
        <f>IF(SUM('別紙様式2-2（４・５月分）'!O71:O73)=0,"",SUM('別紙様式2-2（４・５月分）'!O71:O73))</f>
        <v/>
      </c>
      <c r="AX90" s="1313" t="str">
        <f>IFERROR(VLOOKUP(K90,【参考】数式用!$AH$2:$AI$34,2,FALSE),"")</f>
        <v/>
      </c>
      <c r="AY90" s="1229" t="s">
        <v>1959</v>
      </c>
      <c r="AZ90" s="1229" t="s">
        <v>1960</v>
      </c>
      <c r="BA90" s="1229" t="s">
        <v>1961</v>
      </c>
      <c r="BB90" s="1229" t="s">
        <v>1962</v>
      </c>
      <c r="BC90" s="1229" t="str">
        <f>IF(AND(O90&lt;&gt;"新加算Ⅰ",O90&lt;&gt;"新加算Ⅱ",O90&lt;&gt;"新加算Ⅲ",O90&lt;&gt;"新加算Ⅳ"),O90,IF(P92&lt;&gt;"",P92,""))</f>
        <v/>
      </c>
      <c r="BD90" s="1229"/>
      <c r="BE90" s="1229" t="str">
        <f t="shared" ref="BE90" si="203">IF(AL90&lt;&gt;0,IF(AM90="○","入力済","未入力"),"")</f>
        <v/>
      </c>
      <c r="BF90" s="1229" t="str">
        <f>IF(OR(T90="新加算Ⅰ",T90="新加算Ⅱ",T90="新加算Ⅲ",T90="新加算Ⅳ",T90="新加算Ⅴ（１）",T90="新加算Ⅴ（２）",T90="新加算Ⅴ（３）",T90="新加算ⅠⅤ（４）",T90="新加算Ⅴ（５）",T90="新加算Ⅴ（６）",T90="新加算Ⅴ（８）",T90="新加算Ⅴ（11）"),IF(OR(AN90="○",AN90="令和６年度中に満たす"),"入力済","未入力"),"")</f>
        <v/>
      </c>
      <c r="BG90" s="1229" t="str">
        <f>IF(OR(T90="新加算Ⅴ（７）",T90="新加算Ⅴ（９）",T90="新加算Ⅴ（10）",T90="新加算Ⅴ（12）",T90="新加算Ⅴ（13）",T90="新加算Ⅴ（14）"),IF(OR(AO90="○",AO90="令和６年度中に満たす"),"入力済","未入力"),"")</f>
        <v/>
      </c>
      <c r="BH90" s="1330" t="str">
        <f t="shared" ref="BH90" si="204">IF(OR(T90="新加算Ⅰ",T90="新加算Ⅱ",T90="新加算Ⅲ",T90="新加算Ⅴ（１）",T90="新加算Ⅴ（３）",T90="新加算Ⅴ（８）"),IF(OR(AP90="○",AP90="令和６年度中に満たす"),"入力済","未入力"),"")</f>
        <v/>
      </c>
      <c r="BI90" s="1332" t="str">
        <f t="shared" ref="BI90" si="205">IF(OR(T90="新加算Ⅰ",T90="新加算Ⅱ",T90="新加算Ⅴ（１）",T90="新加算Ⅴ（２）",T90="新加算Ⅴ（３）",T90="新加算Ⅴ（４）",T90="新加算Ⅴ（５）",T90="新加算Ⅴ（６）",T90="新加算Ⅴ（７）",T90="新加算Ⅴ（９）",T90="新加算Ⅴ（10）",T90="新加算Ⅴ（12）"),1,"")</f>
        <v/>
      </c>
      <c r="BJ90" s="1310" t="str">
        <f>IF(OR(T90="新加算Ⅰ",T90="新加算Ⅴ（１）",T90="新加算Ⅴ（２）",T90="新加算Ⅴ（５）",T90="新加算Ⅴ（７）",T90="新加算Ⅴ（10）"),IF(AR90="","未入力","入力済"),"")</f>
        <v/>
      </c>
      <c r="BK90" s="453" t="str">
        <f>G90</f>
        <v/>
      </c>
    </row>
    <row r="91" spans="1:63" ht="15" customHeight="1">
      <c r="A91" s="1274"/>
      <c r="B91" s="1242"/>
      <c r="C91" s="1243"/>
      <c r="D91" s="1243"/>
      <c r="E91" s="1243"/>
      <c r="F91" s="1244"/>
      <c r="G91" s="1259"/>
      <c r="H91" s="1259"/>
      <c r="I91" s="1259"/>
      <c r="J91" s="1422"/>
      <c r="K91" s="1259"/>
      <c r="L91" s="1283"/>
      <c r="M91" s="1378" t="str">
        <f>IF('別紙様式2-2（４・５月分）'!P72="","",'別紙様式2-2（４・５月分）'!P72)</f>
        <v/>
      </c>
      <c r="N91" s="1399"/>
      <c r="O91" s="1405"/>
      <c r="P91" s="1406"/>
      <c r="Q91" s="1407"/>
      <c r="R91" s="1409"/>
      <c r="S91" s="1411"/>
      <c r="T91" s="1413"/>
      <c r="U91" s="1415"/>
      <c r="V91" s="1417"/>
      <c r="W91" s="1355"/>
      <c r="X91" s="1357"/>
      <c r="Y91" s="1355"/>
      <c r="Z91" s="1357"/>
      <c r="AA91" s="1355"/>
      <c r="AB91" s="1357"/>
      <c r="AC91" s="1355"/>
      <c r="AD91" s="1357"/>
      <c r="AE91" s="1357"/>
      <c r="AF91" s="1357"/>
      <c r="AG91" s="1359"/>
      <c r="AH91" s="1361"/>
      <c r="AI91" s="1363"/>
      <c r="AJ91" s="1365"/>
      <c r="AK91" s="1349"/>
      <c r="AL91" s="1353"/>
      <c r="AM91" s="1339"/>
      <c r="AN91" s="1345"/>
      <c r="AO91" s="1341"/>
      <c r="AP91" s="1341"/>
      <c r="AQ91" s="1343"/>
      <c r="AR91" s="1323"/>
      <c r="AS91" s="1309" t="str">
        <f t="shared" ref="AS91" si="206">IF(AU90="","",IF(AF90&gt;10,"！令和６年度の新加算の「算定対象月」が10か月を超えています。標準的な「算定対象月」は令和６年６月から令和７年３月です。",IF(OR(AA90&lt;&gt;7,AC90&lt;&gt;3),"！算定期間の終わりが令和７年３月になっていません。区分変更を行う場合は、別紙様式2-4に記入してください。","")))</f>
        <v/>
      </c>
      <c r="AT91" s="557"/>
      <c r="AU91" s="1310"/>
      <c r="AV91" s="1311" t="str">
        <f>IF('別紙様式2-2（４・５月分）'!N72="","",'別紙様式2-2（４・５月分）'!N72)</f>
        <v/>
      </c>
      <c r="AW91" s="1312"/>
      <c r="AX91" s="1313"/>
      <c r="AY91" s="1229"/>
      <c r="AZ91" s="1229"/>
      <c r="BA91" s="1229"/>
      <c r="BB91" s="1229"/>
      <c r="BC91" s="1229"/>
      <c r="BD91" s="1229"/>
      <c r="BE91" s="1229"/>
      <c r="BF91" s="1229"/>
      <c r="BG91" s="1229"/>
      <c r="BH91" s="1331"/>
      <c r="BI91" s="1333"/>
      <c r="BJ91" s="1310"/>
      <c r="BK91" s="453" t="str">
        <f>G90</f>
        <v/>
      </c>
    </row>
    <row r="92" spans="1:63" ht="15" customHeight="1">
      <c r="A92" s="1302"/>
      <c r="B92" s="1242"/>
      <c r="C92" s="1243"/>
      <c r="D92" s="1243"/>
      <c r="E92" s="1243"/>
      <c r="F92" s="1244"/>
      <c r="G92" s="1259"/>
      <c r="H92" s="1259"/>
      <c r="I92" s="1259"/>
      <c r="J92" s="1422"/>
      <c r="K92" s="1259"/>
      <c r="L92" s="1283"/>
      <c r="M92" s="1379"/>
      <c r="N92" s="1400"/>
      <c r="O92" s="1380" t="s">
        <v>2025</v>
      </c>
      <c r="P92" s="1382" t="str">
        <f>IFERROR(VLOOKUP('別紙様式2-2（４・５月分）'!AQ71,【参考】数式用!$AR$5:$AT$22,3,FALSE),"")</f>
        <v/>
      </c>
      <c r="Q92" s="1384" t="s">
        <v>2036</v>
      </c>
      <c r="R92" s="1386" t="str">
        <f>IFERROR(VLOOKUP(K90,【参考】数式用!$A$5:$AB$37,MATCH(P92,【参考】数式用!$B$4:$AB$4,0)+1,0),"")</f>
        <v/>
      </c>
      <c r="S92" s="1388" t="s">
        <v>161</v>
      </c>
      <c r="T92" s="1390"/>
      <c r="U92" s="1392" t="str">
        <f>IFERROR(VLOOKUP(K90,【参考】数式用!$A$5:$AB$37,MATCH(T92,【参考】数式用!$B$4:$AB$4,0)+1,0),"")</f>
        <v/>
      </c>
      <c r="V92" s="1394" t="s">
        <v>15</v>
      </c>
      <c r="W92" s="1396">
        <v>7</v>
      </c>
      <c r="X92" s="1370" t="s">
        <v>10</v>
      </c>
      <c r="Y92" s="1396">
        <v>4</v>
      </c>
      <c r="Z92" s="1370" t="s">
        <v>38</v>
      </c>
      <c r="AA92" s="1396">
        <v>8</v>
      </c>
      <c r="AB92" s="1370" t="s">
        <v>10</v>
      </c>
      <c r="AC92" s="1396">
        <v>3</v>
      </c>
      <c r="AD92" s="1370" t="s">
        <v>13</v>
      </c>
      <c r="AE92" s="1370" t="s">
        <v>20</v>
      </c>
      <c r="AF92" s="1370">
        <f>IF(W92&gt;=1,(AA92*12+AC92)-(W92*12+Y92)+1,"")</f>
        <v>12</v>
      </c>
      <c r="AG92" s="1366" t="s">
        <v>33</v>
      </c>
      <c r="AH92" s="1372" t="str">
        <f t="shared" ref="AH92" si="207">IFERROR(ROUNDDOWN(ROUND(L90*U92,0),0)*AF92,"")</f>
        <v/>
      </c>
      <c r="AI92" s="1374" t="str">
        <f t="shared" ref="AI92" si="208">IFERROR(ROUNDDOWN(ROUND((L90*(U92-AW90)),0),0)*AF92,"")</f>
        <v/>
      </c>
      <c r="AJ92" s="1376">
        <f>IFERROR(IF(OR(M90="",M91="",M93=""),0,ROUNDDOWN(ROUNDDOWN(ROUND(L90*VLOOKUP(K90,【参考】数式用!$A$5:$AB$37,MATCH("新加算Ⅳ",【参考】数式用!$B$4:$AB$4,0)+1,0),0),0)*AF92*0.5,0)),"")</f>
        <v>0</v>
      </c>
      <c r="AK92" s="1346" t="str">
        <f t="shared" ref="AK92" si="209">IF(T92&lt;&gt;"","新規に適用","")</f>
        <v/>
      </c>
      <c r="AL92" s="1350">
        <f>IFERROR(IF(OR(M93="ベア加算",M93=""),0, IF(OR(T90="新加算Ⅰ",T90="新加算Ⅱ",T90="新加算Ⅲ",T90="新加算Ⅳ"),0,ROUNDDOWN(ROUND(L90*VLOOKUP(K90,【参考】数式用!$A$5:$I$37,MATCH("ベア加算",【参考】数式用!$B$4:$I$4,0)+1,0),0),0)*AF92)),"")</f>
        <v>0</v>
      </c>
      <c r="AM92" s="1320" t="str">
        <f>IF(AND(T92&lt;&gt;"",AM90=""),"新規に適用",IF(AND(T92&lt;&gt;"",AM90&lt;&gt;""),"継続で適用",""))</f>
        <v/>
      </c>
      <c r="AN92" s="1320" t="str">
        <f>IF(AND(T92&lt;&gt;"",AN90=""),"新規に適用",IF(AND(T92&lt;&gt;"",AN90&lt;&gt;""),"継続で適用",""))</f>
        <v/>
      </c>
      <c r="AO92" s="1368"/>
      <c r="AP92" s="1320" t="str">
        <f>IF(AND(T92&lt;&gt;"",AP90=""),"新規に適用",IF(AND(T92&lt;&gt;"",AP90&lt;&gt;""),"継続で適用",""))</f>
        <v/>
      </c>
      <c r="AQ92" s="1324" t="str">
        <f t="shared" si="66"/>
        <v/>
      </c>
      <c r="AR92" s="1320" t="str">
        <f>IF(AND(T92&lt;&gt;"",AR90=""),"新規に適用",IF(AND(T92&lt;&gt;"",AR90&lt;&gt;""),"継続で適用",""))</f>
        <v/>
      </c>
      <c r="AS92" s="1309"/>
      <c r="AT92" s="557"/>
      <c r="AU92" s="1310" t="str">
        <f>IF(K90&lt;&gt;"","V列に色付け","")</f>
        <v/>
      </c>
      <c r="AV92" s="1311"/>
      <c r="AW92" s="1312"/>
      <c r="AX92" s="87"/>
      <c r="AY92" s="87"/>
      <c r="AZ92" s="87"/>
      <c r="BA92" s="87"/>
      <c r="BB92" s="87"/>
      <c r="BC92" s="87"/>
      <c r="BD92" s="87"/>
      <c r="BE92" s="87"/>
      <c r="BF92" s="87"/>
      <c r="BG92" s="87"/>
      <c r="BH92" s="87"/>
      <c r="BI92" s="87"/>
      <c r="BJ92" s="87"/>
      <c r="BK92" s="453" t="str">
        <f>G90</f>
        <v/>
      </c>
    </row>
    <row r="93" spans="1:63" ht="30" customHeight="1" thickBot="1">
      <c r="A93" s="1275"/>
      <c r="B93" s="1418"/>
      <c r="C93" s="1419"/>
      <c r="D93" s="1419"/>
      <c r="E93" s="1419"/>
      <c r="F93" s="1420"/>
      <c r="G93" s="1260"/>
      <c r="H93" s="1260"/>
      <c r="I93" s="1260"/>
      <c r="J93" s="1423"/>
      <c r="K93" s="1260"/>
      <c r="L93" s="1284"/>
      <c r="M93" s="556" t="str">
        <f>IF('別紙様式2-2（４・５月分）'!P73="","",'別紙様式2-2（４・５月分）'!P73)</f>
        <v/>
      </c>
      <c r="N93" s="1401"/>
      <c r="O93" s="1381"/>
      <c r="P93" s="1383"/>
      <c r="Q93" s="1385"/>
      <c r="R93" s="1387"/>
      <c r="S93" s="1389"/>
      <c r="T93" s="1391"/>
      <c r="U93" s="1393"/>
      <c r="V93" s="1395"/>
      <c r="W93" s="1397"/>
      <c r="X93" s="1371"/>
      <c r="Y93" s="1397"/>
      <c r="Z93" s="1371"/>
      <c r="AA93" s="1397"/>
      <c r="AB93" s="1371"/>
      <c r="AC93" s="1397"/>
      <c r="AD93" s="1371"/>
      <c r="AE93" s="1371"/>
      <c r="AF93" s="1371"/>
      <c r="AG93" s="1367"/>
      <c r="AH93" s="1373"/>
      <c r="AI93" s="1375"/>
      <c r="AJ93" s="1377"/>
      <c r="AK93" s="1347"/>
      <c r="AL93" s="1351"/>
      <c r="AM93" s="1321"/>
      <c r="AN93" s="1321"/>
      <c r="AO93" s="1369"/>
      <c r="AP93" s="1321"/>
      <c r="AQ93" s="1325"/>
      <c r="AR93" s="1321"/>
      <c r="AS93" s="491" t="str">
        <f t="shared" ref="AS93" si="210">IF(AU90="","",IF(OR(T90="",AND(M93="ベア加算なし",OR(T90="新加算Ⅰ",T90="新加算Ⅱ",T90="新加算Ⅲ",T90="新加算Ⅳ"),AM90=""),AND(OR(T90="新加算Ⅰ",T90="新加算Ⅱ",T90="新加算Ⅲ",T90="新加算Ⅳ",T90="新加算Ⅴ（１）",T90="新加算Ⅴ（２）",T90="新加算Ⅴ（３）",T90="新加算Ⅴ（４）",T90="新加算Ⅴ（５）",T90="新加算Ⅴ（６）",T90="新加算Ⅴ（８）",T90="新加算Ⅴ（11）"),AN90=""),AND(OR(T90="新加算Ⅴ（７）",T90="新加算Ⅴ（９）",T90="新加算Ⅴ（10）",T90="新加算Ⅴ（12）",T90="新加算Ⅴ（13）",T90="新加算Ⅴ（14）"),AO90=""),AND(OR(T90="新加算Ⅰ",T90="新加算Ⅱ",T90="新加算Ⅲ",T90="新加算Ⅴ（１）",T90="新加算Ⅴ（３）",T90="新加算Ⅴ（８）"),AP90=""),AND(OR(T90="新加算Ⅰ",T90="新加算Ⅱ",T90="新加算Ⅴ（１）",T90="新加算Ⅴ（２）",T90="新加算Ⅴ（３）",T90="新加算Ⅴ（４）",T90="新加算Ⅴ（５）",T90="新加算Ⅴ（６）",T90="新加算Ⅴ（７）",T90="新加算Ⅴ（９）",T90="新加算Ⅴ（10）",T90="新加算Ⅴ（12）"),AQ90=""),AND(OR(T90="新加算Ⅰ",T90="新加算Ⅴ（１）",T90="新加算Ⅴ（２）",T90="新加算Ⅴ（５）",T90="新加算Ⅴ（７）",T90="新加算Ⅴ（10）"),AR90="")),"！記入が必要な欄（ピンク色のセル）に空欄があります。空欄を埋めてください。",""))</f>
        <v/>
      </c>
      <c r="AT93" s="557"/>
      <c r="AU93" s="1310"/>
      <c r="AV93" s="558" t="str">
        <f>IF('別紙様式2-2（４・５月分）'!N73="","",'別紙様式2-2（４・５月分）'!N73)</f>
        <v/>
      </c>
      <c r="AW93" s="1312"/>
      <c r="AX93" s="87"/>
      <c r="AY93" s="87"/>
      <c r="AZ93" s="87"/>
      <c r="BA93" s="87"/>
      <c r="BB93" s="87"/>
      <c r="BC93" s="87"/>
      <c r="BD93" s="87"/>
      <c r="BE93" s="87"/>
      <c r="BF93" s="87"/>
      <c r="BG93" s="87"/>
      <c r="BH93" s="87"/>
      <c r="BI93" s="87"/>
      <c r="BJ93" s="87"/>
      <c r="BK93" s="453" t="str">
        <f>G90</f>
        <v/>
      </c>
    </row>
    <row r="94" spans="1:63" ht="30" customHeight="1">
      <c r="A94" s="1273">
        <v>21</v>
      </c>
      <c r="B94" s="1239" t="str">
        <f>IF(基本情報入力シート!C74="","",基本情報入力シート!C74)</f>
        <v/>
      </c>
      <c r="C94" s="1240"/>
      <c r="D94" s="1240"/>
      <c r="E94" s="1240"/>
      <c r="F94" s="1241"/>
      <c r="G94" s="1258" t="str">
        <f>IF(基本情報入力シート!M74="","",基本情報入力シート!M74)</f>
        <v/>
      </c>
      <c r="H94" s="1258" t="str">
        <f>IF(基本情報入力シート!R74="","",基本情報入力シート!R74)</f>
        <v/>
      </c>
      <c r="I94" s="1258" t="str">
        <f>IF(基本情報入力シート!W74="","",基本情報入力シート!W74)</f>
        <v/>
      </c>
      <c r="J94" s="1421" t="str">
        <f>IF(基本情報入力シート!X74="","",基本情報入力シート!X74)</f>
        <v/>
      </c>
      <c r="K94" s="1258" t="str">
        <f>IF(基本情報入力シート!Y74="","",基本情報入力シート!Y74)</f>
        <v/>
      </c>
      <c r="L94" s="1282" t="str">
        <f>IF(基本情報入力シート!AB74="","",基本情報入力シート!AB74)</f>
        <v/>
      </c>
      <c r="M94" s="553" t="str">
        <f>IF('別紙様式2-2（４・５月分）'!P74="","",'別紙様式2-2（４・５月分）'!P74)</f>
        <v/>
      </c>
      <c r="N94" s="1398" t="str">
        <f>IF(SUM('別紙様式2-2（４・５月分）'!Q74:Q76)=0,"",SUM('別紙様式2-2（４・５月分）'!Q74:Q76))</f>
        <v/>
      </c>
      <c r="O94" s="1402" t="str">
        <f>IFERROR(VLOOKUP('別紙様式2-2（４・５月分）'!AQ74,【参考】数式用!$AR$5:$AS$22,2,FALSE),"")</f>
        <v/>
      </c>
      <c r="P94" s="1403"/>
      <c r="Q94" s="1404"/>
      <c r="R94" s="1408" t="str">
        <f>IFERROR(VLOOKUP(K94,【参考】数式用!$A$5:$AB$37,MATCH(O94,【参考】数式用!$B$4:$AB$4,0)+1,0),"")</f>
        <v/>
      </c>
      <c r="S94" s="1410" t="s">
        <v>2021</v>
      </c>
      <c r="T94" s="1412"/>
      <c r="U94" s="1414" t="str">
        <f>IFERROR(VLOOKUP(K94,【参考】数式用!$A$5:$AB$37,MATCH(T94,【参考】数式用!$B$4:$AB$4,0)+1,0),"")</f>
        <v/>
      </c>
      <c r="V94" s="1416" t="s">
        <v>15</v>
      </c>
      <c r="W94" s="1354">
        <v>6</v>
      </c>
      <c r="X94" s="1356" t="s">
        <v>10</v>
      </c>
      <c r="Y94" s="1354">
        <v>6</v>
      </c>
      <c r="Z94" s="1356" t="s">
        <v>38</v>
      </c>
      <c r="AA94" s="1354">
        <v>7</v>
      </c>
      <c r="AB94" s="1356" t="s">
        <v>10</v>
      </c>
      <c r="AC94" s="1354">
        <v>3</v>
      </c>
      <c r="AD94" s="1356" t="s">
        <v>13</v>
      </c>
      <c r="AE94" s="1356" t="s">
        <v>20</v>
      </c>
      <c r="AF94" s="1356">
        <f>IF(W94&gt;=1,(AA94*12+AC94)-(W94*12+Y94)+1,"")</f>
        <v>10</v>
      </c>
      <c r="AG94" s="1358" t="s">
        <v>33</v>
      </c>
      <c r="AH94" s="1360" t="str">
        <f t="shared" ref="AH94" si="211">IFERROR(ROUNDDOWN(ROUND(L94*U94,0),0)*AF94,"")</f>
        <v/>
      </c>
      <c r="AI94" s="1362" t="str">
        <f t="shared" ref="AI94" si="212">IFERROR(ROUNDDOWN(ROUND((L94*(U94-AW94)),0),0)*AF94,"")</f>
        <v/>
      </c>
      <c r="AJ94" s="1364">
        <f>IFERROR(IF(OR(M94="",M95="",M97=""),0,ROUNDDOWN(ROUNDDOWN(ROUND(L94*VLOOKUP(K94,【参考】数式用!$A$5:$AB$37,MATCH("新加算Ⅳ",【参考】数式用!$B$4:$AB$4,0)+1,0),0),0)*AF94*0.5,0)),"")</f>
        <v>0</v>
      </c>
      <c r="AK94" s="1348"/>
      <c r="AL94" s="1352">
        <f>IFERROR(IF(OR(M97="ベア加算",M97=""),0, IF(OR(T94="新加算Ⅰ",T94="新加算Ⅱ",T94="新加算Ⅲ",T94="新加算Ⅳ"),ROUNDDOWN(ROUND(L94*VLOOKUP(K94,【参考】数式用!$A$5:$I$37,MATCH("ベア加算",【参考】数式用!$B$4:$I$4,0)+1,0),0),0)*AF94,0)),"")</f>
        <v>0</v>
      </c>
      <c r="AM94" s="1338"/>
      <c r="AN94" s="1344"/>
      <c r="AO94" s="1340"/>
      <c r="AP94" s="1340"/>
      <c r="AQ94" s="1342"/>
      <c r="AR94" s="1322"/>
      <c r="AS94" s="466" t="str">
        <f t="shared" ref="AS94" si="213">IF(AU94="","",IF(U94&lt;N94,"！加算の要件上は問題ありませんが、令和６年４・５月と比較して令和６年６月に加算率が下がる計画になっています。",""))</f>
        <v/>
      </c>
      <c r="AT94" s="557"/>
      <c r="AU94" s="1310" t="str">
        <f>IF(K94&lt;&gt;"","V列に色付け","")</f>
        <v/>
      </c>
      <c r="AV94" s="558" t="str">
        <f>IF('別紙様式2-2（４・５月分）'!N74="","",'別紙様式2-2（４・５月分）'!N74)</f>
        <v/>
      </c>
      <c r="AW94" s="1312" t="str">
        <f>IF(SUM('別紙様式2-2（４・５月分）'!O74:O76)=0,"",SUM('別紙様式2-2（４・５月分）'!O74:O76))</f>
        <v/>
      </c>
      <c r="AX94" s="1313" t="str">
        <f>IFERROR(VLOOKUP(K94,【参考】数式用!$AH$2:$AI$34,2,FALSE),"")</f>
        <v/>
      </c>
      <c r="AY94" s="1229" t="s">
        <v>1959</v>
      </c>
      <c r="AZ94" s="1229" t="s">
        <v>1960</v>
      </c>
      <c r="BA94" s="1229" t="s">
        <v>1961</v>
      </c>
      <c r="BB94" s="1229" t="s">
        <v>1962</v>
      </c>
      <c r="BC94" s="1229" t="str">
        <f>IF(AND(O94&lt;&gt;"新加算Ⅰ",O94&lt;&gt;"新加算Ⅱ",O94&lt;&gt;"新加算Ⅲ",O94&lt;&gt;"新加算Ⅳ"),O94,IF(P96&lt;&gt;"",P96,""))</f>
        <v/>
      </c>
      <c r="BD94" s="1229"/>
      <c r="BE94" s="1229" t="str">
        <f t="shared" ref="BE94" si="214">IF(AL94&lt;&gt;0,IF(AM94="○","入力済","未入力"),"")</f>
        <v/>
      </c>
      <c r="BF94" s="1229" t="str">
        <f>IF(OR(T94="新加算Ⅰ",T94="新加算Ⅱ",T94="新加算Ⅲ",T94="新加算Ⅳ",T94="新加算Ⅴ（１）",T94="新加算Ⅴ（２）",T94="新加算Ⅴ（３）",T94="新加算ⅠⅤ（４）",T94="新加算Ⅴ（５）",T94="新加算Ⅴ（６）",T94="新加算Ⅴ（８）",T94="新加算Ⅴ（11）"),IF(OR(AN94="○",AN94="令和６年度中に満たす"),"入力済","未入力"),"")</f>
        <v/>
      </c>
      <c r="BG94" s="1229" t="str">
        <f>IF(OR(T94="新加算Ⅴ（７）",T94="新加算Ⅴ（９）",T94="新加算Ⅴ（10）",T94="新加算Ⅴ（12）",T94="新加算Ⅴ（13）",T94="新加算Ⅴ（14）"),IF(OR(AO94="○",AO94="令和６年度中に満たす"),"入力済","未入力"),"")</f>
        <v/>
      </c>
      <c r="BH94" s="1330" t="str">
        <f t="shared" ref="BH94" si="215">IF(OR(T94="新加算Ⅰ",T94="新加算Ⅱ",T94="新加算Ⅲ",T94="新加算Ⅴ（１）",T94="新加算Ⅴ（３）",T94="新加算Ⅴ（８）"),IF(OR(AP94="○",AP94="令和６年度中に満たす"),"入力済","未入力"),"")</f>
        <v/>
      </c>
      <c r="BI94" s="1332" t="str">
        <f t="shared" ref="BI94" si="216">IF(OR(T94="新加算Ⅰ",T94="新加算Ⅱ",T94="新加算Ⅴ（１）",T94="新加算Ⅴ（２）",T94="新加算Ⅴ（３）",T94="新加算Ⅴ（４）",T94="新加算Ⅴ（５）",T94="新加算Ⅴ（６）",T94="新加算Ⅴ（７）",T94="新加算Ⅴ（９）",T94="新加算Ⅴ（10）",T94="新加算Ⅴ（12）"),1,"")</f>
        <v/>
      </c>
      <c r="BJ94" s="1310" t="str">
        <f>IF(OR(T94="新加算Ⅰ",T94="新加算Ⅴ（１）",T94="新加算Ⅴ（２）",T94="新加算Ⅴ（５）",T94="新加算Ⅴ（７）",T94="新加算Ⅴ（10）"),IF(AR94="","未入力","入力済"),"")</f>
        <v/>
      </c>
      <c r="BK94" s="453" t="str">
        <f>G94</f>
        <v/>
      </c>
    </row>
    <row r="95" spans="1:63" ht="15" customHeight="1">
      <c r="A95" s="1274"/>
      <c r="B95" s="1242"/>
      <c r="C95" s="1243"/>
      <c r="D95" s="1243"/>
      <c r="E95" s="1243"/>
      <c r="F95" s="1244"/>
      <c r="G95" s="1259"/>
      <c r="H95" s="1259"/>
      <c r="I95" s="1259"/>
      <c r="J95" s="1422"/>
      <c r="K95" s="1259"/>
      <c r="L95" s="1283"/>
      <c r="M95" s="1378" t="str">
        <f>IF('別紙様式2-2（４・５月分）'!P75="","",'別紙様式2-2（４・５月分）'!P75)</f>
        <v/>
      </c>
      <c r="N95" s="1399"/>
      <c r="O95" s="1405"/>
      <c r="P95" s="1406"/>
      <c r="Q95" s="1407"/>
      <c r="R95" s="1409"/>
      <c r="S95" s="1411"/>
      <c r="T95" s="1413"/>
      <c r="U95" s="1415"/>
      <c r="V95" s="1417"/>
      <c r="W95" s="1355"/>
      <c r="X95" s="1357"/>
      <c r="Y95" s="1355"/>
      <c r="Z95" s="1357"/>
      <c r="AA95" s="1355"/>
      <c r="AB95" s="1357"/>
      <c r="AC95" s="1355"/>
      <c r="AD95" s="1357"/>
      <c r="AE95" s="1357"/>
      <c r="AF95" s="1357"/>
      <c r="AG95" s="1359"/>
      <c r="AH95" s="1361"/>
      <c r="AI95" s="1363"/>
      <c r="AJ95" s="1365"/>
      <c r="AK95" s="1349"/>
      <c r="AL95" s="1353"/>
      <c r="AM95" s="1339"/>
      <c r="AN95" s="1345"/>
      <c r="AO95" s="1341"/>
      <c r="AP95" s="1341"/>
      <c r="AQ95" s="1343"/>
      <c r="AR95" s="1323"/>
      <c r="AS95" s="1309" t="str">
        <f t="shared" ref="AS95" si="217">IF(AU94="","",IF(AF94&gt;10,"！令和６年度の新加算の「算定対象月」が10か月を超えています。標準的な「算定対象月」は令和６年６月から令和７年３月です。",IF(OR(AA94&lt;&gt;7,AC94&lt;&gt;3),"！算定期間の終わりが令和７年３月になっていません。区分変更を行う場合は、別紙様式2-4に記入してください。","")))</f>
        <v/>
      </c>
      <c r="AT95" s="557"/>
      <c r="AU95" s="1310"/>
      <c r="AV95" s="1311" t="str">
        <f>IF('別紙様式2-2（４・５月分）'!N75="","",'別紙様式2-2（４・５月分）'!N75)</f>
        <v/>
      </c>
      <c r="AW95" s="1312"/>
      <c r="AX95" s="1313"/>
      <c r="AY95" s="1229"/>
      <c r="AZ95" s="1229"/>
      <c r="BA95" s="1229"/>
      <c r="BB95" s="1229"/>
      <c r="BC95" s="1229"/>
      <c r="BD95" s="1229"/>
      <c r="BE95" s="1229"/>
      <c r="BF95" s="1229"/>
      <c r="BG95" s="1229"/>
      <c r="BH95" s="1331"/>
      <c r="BI95" s="1333"/>
      <c r="BJ95" s="1310"/>
      <c r="BK95" s="453" t="str">
        <f>G94</f>
        <v/>
      </c>
    </row>
    <row r="96" spans="1:63" ht="15" customHeight="1">
      <c r="A96" s="1302"/>
      <c r="B96" s="1242"/>
      <c r="C96" s="1243"/>
      <c r="D96" s="1243"/>
      <c r="E96" s="1243"/>
      <c r="F96" s="1244"/>
      <c r="G96" s="1259"/>
      <c r="H96" s="1259"/>
      <c r="I96" s="1259"/>
      <c r="J96" s="1422"/>
      <c r="K96" s="1259"/>
      <c r="L96" s="1283"/>
      <c r="M96" s="1379"/>
      <c r="N96" s="1400"/>
      <c r="O96" s="1380" t="s">
        <v>2025</v>
      </c>
      <c r="P96" s="1382" t="str">
        <f>IFERROR(VLOOKUP('別紙様式2-2（４・５月分）'!AQ74,【参考】数式用!$AR$5:$AT$22,3,FALSE),"")</f>
        <v/>
      </c>
      <c r="Q96" s="1384" t="s">
        <v>2036</v>
      </c>
      <c r="R96" s="1386" t="str">
        <f>IFERROR(VLOOKUP(K94,【参考】数式用!$A$5:$AB$37,MATCH(P96,【参考】数式用!$B$4:$AB$4,0)+1,0),"")</f>
        <v/>
      </c>
      <c r="S96" s="1388" t="s">
        <v>161</v>
      </c>
      <c r="T96" s="1390"/>
      <c r="U96" s="1392" t="str">
        <f>IFERROR(VLOOKUP(K94,【参考】数式用!$A$5:$AB$37,MATCH(T96,【参考】数式用!$B$4:$AB$4,0)+1,0),"")</f>
        <v/>
      </c>
      <c r="V96" s="1394" t="s">
        <v>15</v>
      </c>
      <c r="W96" s="1396">
        <v>7</v>
      </c>
      <c r="X96" s="1370" t="s">
        <v>10</v>
      </c>
      <c r="Y96" s="1396">
        <v>4</v>
      </c>
      <c r="Z96" s="1370" t="s">
        <v>38</v>
      </c>
      <c r="AA96" s="1396">
        <v>8</v>
      </c>
      <c r="AB96" s="1370" t="s">
        <v>10</v>
      </c>
      <c r="AC96" s="1396">
        <v>3</v>
      </c>
      <c r="AD96" s="1370" t="s">
        <v>13</v>
      </c>
      <c r="AE96" s="1370" t="s">
        <v>20</v>
      </c>
      <c r="AF96" s="1370">
        <f>IF(W96&gt;=1,(AA96*12+AC96)-(W96*12+Y96)+1,"")</f>
        <v>12</v>
      </c>
      <c r="AG96" s="1366" t="s">
        <v>33</v>
      </c>
      <c r="AH96" s="1372" t="str">
        <f t="shared" ref="AH96" si="218">IFERROR(ROUNDDOWN(ROUND(L94*U96,0),0)*AF96,"")</f>
        <v/>
      </c>
      <c r="AI96" s="1374" t="str">
        <f t="shared" ref="AI96" si="219">IFERROR(ROUNDDOWN(ROUND((L94*(U96-AW94)),0),0)*AF96,"")</f>
        <v/>
      </c>
      <c r="AJ96" s="1376">
        <f>IFERROR(IF(OR(M94="",M95="",M97=""),0,ROUNDDOWN(ROUNDDOWN(ROUND(L94*VLOOKUP(K94,【参考】数式用!$A$5:$AB$37,MATCH("新加算Ⅳ",【参考】数式用!$B$4:$AB$4,0)+1,0),0),0)*AF96*0.5,0)),"")</f>
        <v>0</v>
      </c>
      <c r="AK96" s="1346" t="str">
        <f t="shared" ref="AK96" si="220">IF(T96&lt;&gt;"","新規に適用","")</f>
        <v/>
      </c>
      <c r="AL96" s="1350">
        <f>IFERROR(IF(OR(M97="ベア加算",M97=""),0, IF(OR(T94="新加算Ⅰ",T94="新加算Ⅱ",T94="新加算Ⅲ",T94="新加算Ⅳ"),0,ROUNDDOWN(ROUND(L94*VLOOKUP(K94,【参考】数式用!$A$5:$I$37,MATCH("ベア加算",【参考】数式用!$B$4:$I$4,0)+1,0),0),0)*AF96)),"")</f>
        <v>0</v>
      </c>
      <c r="AM96" s="1320" t="str">
        <f>IF(AND(T96&lt;&gt;"",AM94=""),"新規に適用",IF(AND(T96&lt;&gt;"",AM94&lt;&gt;""),"継続で適用",""))</f>
        <v/>
      </c>
      <c r="AN96" s="1320" t="str">
        <f>IF(AND(T96&lt;&gt;"",AN94=""),"新規に適用",IF(AND(T96&lt;&gt;"",AN94&lt;&gt;""),"継続で適用",""))</f>
        <v/>
      </c>
      <c r="AO96" s="1368"/>
      <c r="AP96" s="1320" t="str">
        <f>IF(AND(T96&lt;&gt;"",AP94=""),"新規に適用",IF(AND(T96&lt;&gt;"",AP94&lt;&gt;""),"継続で適用",""))</f>
        <v/>
      </c>
      <c r="AQ96" s="1324" t="str">
        <f t="shared" si="66"/>
        <v/>
      </c>
      <c r="AR96" s="1320" t="str">
        <f>IF(AND(T96&lt;&gt;"",AR94=""),"新規に適用",IF(AND(T96&lt;&gt;"",AR94&lt;&gt;""),"継続で適用",""))</f>
        <v/>
      </c>
      <c r="AS96" s="1309"/>
      <c r="AT96" s="557"/>
      <c r="AU96" s="1310" t="str">
        <f>IF(K94&lt;&gt;"","V列に色付け","")</f>
        <v/>
      </c>
      <c r="AV96" s="1311"/>
      <c r="AW96" s="1312"/>
      <c r="AX96" s="87"/>
      <c r="AY96" s="87"/>
      <c r="AZ96" s="87"/>
      <c r="BA96" s="87"/>
      <c r="BB96" s="87"/>
      <c r="BC96" s="87"/>
      <c r="BD96" s="87"/>
      <c r="BE96" s="87"/>
      <c r="BF96" s="87"/>
      <c r="BG96" s="87"/>
      <c r="BH96" s="87"/>
      <c r="BI96" s="87"/>
      <c r="BJ96" s="87"/>
      <c r="BK96" s="453" t="str">
        <f>G94</f>
        <v/>
      </c>
    </row>
    <row r="97" spans="1:63" ht="30" customHeight="1" thickBot="1">
      <c r="A97" s="1275"/>
      <c r="B97" s="1418"/>
      <c r="C97" s="1419"/>
      <c r="D97" s="1419"/>
      <c r="E97" s="1419"/>
      <c r="F97" s="1420"/>
      <c r="G97" s="1260"/>
      <c r="H97" s="1260"/>
      <c r="I97" s="1260"/>
      <c r="J97" s="1423"/>
      <c r="K97" s="1260"/>
      <c r="L97" s="1284"/>
      <c r="M97" s="556" t="str">
        <f>IF('別紙様式2-2（４・５月分）'!P76="","",'別紙様式2-2（４・５月分）'!P76)</f>
        <v/>
      </c>
      <c r="N97" s="1401"/>
      <c r="O97" s="1381"/>
      <c r="P97" s="1383"/>
      <c r="Q97" s="1385"/>
      <c r="R97" s="1387"/>
      <c r="S97" s="1389"/>
      <c r="T97" s="1391"/>
      <c r="U97" s="1393"/>
      <c r="V97" s="1395"/>
      <c r="W97" s="1397"/>
      <c r="X97" s="1371"/>
      <c r="Y97" s="1397"/>
      <c r="Z97" s="1371"/>
      <c r="AA97" s="1397"/>
      <c r="AB97" s="1371"/>
      <c r="AC97" s="1397"/>
      <c r="AD97" s="1371"/>
      <c r="AE97" s="1371"/>
      <c r="AF97" s="1371"/>
      <c r="AG97" s="1367"/>
      <c r="AH97" s="1373"/>
      <c r="AI97" s="1375"/>
      <c r="AJ97" s="1377"/>
      <c r="AK97" s="1347"/>
      <c r="AL97" s="1351"/>
      <c r="AM97" s="1321"/>
      <c r="AN97" s="1321"/>
      <c r="AO97" s="1369"/>
      <c r="AP97" s="1321"/>
      <c r="AQ97" s="1325"/>
      <c r="AR97" s="1321"/>
      <c r="AS97" s="491" t="str">
        <f t="shared" ref="AS97" si="221">IF(AU94="","",IF(OR(T94="",AND(M97="ベア加算なし",OR(T94="新加算Ⅰ",T94="新加算Ⅱ",T94="新加算Ⅲ",T94="新加算Ⅳ"),AM94=""),AND(OR(T94="新加算Ⅰ",T94="新加算Ⅱ",T94="新加算Ⅲ",T94="新加算Ⅳ",T94="新加算Ⅴ（１）",T94="新加算Ⅴ（２）",T94="新加算Ⅴ（３）",T94="新加算Ⅴ（４）",T94="新加算Ⅴ（５）",T94="新加算Ⅴ（６）",T94="新加算Ⅴ（８）",T94="新加算Ⅴ（11）"),AN94=""),AND(OR(T94="新加算Ⅴ（７）",T94="新加算Ⅴ（９）",T94="新加算Ⅴ（10）",T94="新加算Ⅴ（12）",T94="新加算Ⅴ（13）",T94="新加算Ⅴ（14）"),AO94=""),AND(OR(T94="新加算Ⅰ",T94="新加算Ⅱ",T94="新加算Ⅲ",T94="新加算Ⅴ（１）",T94="新加算Ⅴ（３）",T94="新加算Ⅴ（８）"),AP94=""),AND(OR(T94="新加算Ⅰ",T94="新加算Ⅱ",T94="新加算Ⅴ（１）",T94="新加算Ⅴ（２）",T94="新加算Ⅴ（３）",T94="新加算Ⅴ（４）",T94="新加算Ⅴ（５）",T94="新加算Ⅴ（６）",T94="新加算Ⅴ（７）",T94="新加算Ⅴ（９）",T94="新加算Ⅴ（10）",T94="新加算Ⅴ（12）"),AQ94=""),AND(OR(T94="新加算Ⅰ",T94="新加算Ⅴ（１）",T94="新加算Ⅴ（２）",T94="新加算Ⅴ（５）",T94="新加算Ⅴ（７）",T94="新加算Ⅴ（10）"),AR94="")),"！記入が必要な欄（ピンク色のセル）に空欄があります。空欄を埋めてください。",""))</f>
        <v/>
      </c>
      <c r="AT97" s="557"/>
      <c r="AU97" s="1310"/>
      <c r="AV97" s="558" t="str">
        <f>IF('別紙様式2-2（４・５月分）'!N76="","",'別紙様式2-2（４・５月分）'!N76)</f>
        <v/>
      </c>
      <c r="AW97" s="1312"/>
      <c r="AX97" s="87"/>
      <c r="AY97" s="87"/>
      <c r="AZ97" s="87"/>
      <c r="BA97" s="87"/>
      <c r="BB97" s="87"/>
      <c r="BC97" s="87"/>
      <c r="BD97" s="87"/>
      <c r="BE97" s="87"/>
      <c r="BF97" s="87"/>
      <c r="BG97" s="87"/>
      <c r="BH97" s="87"/>
      <c r="BI97" s="87"/>
      <c r="BJ97" s="87"/>
      <c r="BK97" s="453" t="str">
        <f>G94</f>
        <v/>
      </c>
    </row>
    <row r="98" spans="1:63" ht="30" customHeight="1">
      <c r="A98" s="1300">
        <v>22</v>
      </c>
      <c r="B98" s="1242" t="str">
        <f>IF(基本情報入力シート!C75="","",基本情報入力シート!C75)</f>
        <v/>
      </c>
      <c r="C98" s="1243"/>
      <c r="D98" s="1243"/>
      <c r="E98" s="1243"/>
      <c r="F98" s="1244"/>
      <c r="G98" s="1259" t="str">
        <f>IF(基本情報入力シート!M75="","",基本情報入力シート!M75)</f>
        <v/>
      </c>
      <c r="H98" s="1259" t="str">
        <f>IF(基本情報入力シート!R75="","",基本情報入力シート!R75)</f>
        <v/>
      </c>
      <c r="I98" s="1259" t="str">
        <f>IF(基本情報入力シート!W75="","",基本情報入力シート!W75)</f>
        <v/>
      </c>
      <c r="J98" s="1422" t="str">
        <f>IF(基本情報入力シート!X75="","",基本情報入力シート!X75)</f>
        <v/>
      </c>
      <c r="K98" s="1259" t="str">
        <f>IF(基本情報入力シート!Y75="","",基本情報入力シート!Y75)</f>
        <v/>
      </c>
      <c r="L98" s="1283" t="str">
        <f>IF(基本情報入力シート!AB75="","",基本情報入力シート!AB75)</f>
        <v/>
      </c>
      <c r="M98" s="553" t="str">
        <f>IF('別紙様式2-2（４・５月分）'!P77="","",'別紙様式2-2（４・５月分）'!P77)</f>
        <v/>
      </c>
      <c r="N98" s="1398" t="str">
        <f>IF(SUM('別紙様式2-2（４・５月分）'!Q77:Q79)=0,"",SUM('別紙様式2-2（４・５月分）'!Q77:Q79))</f>
        <v/>
      </c>
      <c r="O98" s="1402" t="str">
        <f>IFERROR(VLOOKUP('別紙様式2-2（４・５月分）'!AQ77,【参考】数式用!$AR$5:$AS$22,2,FALSE),"")</f>
        <v/>
      </c>
      <c r="P98" s="1403"/>
      <c r="Q98" s="1404"/>
      <c r="R98" s="1408" t="str">
        <f>IFERROR(VLOOKUP(K98,【参考】数式用!$A$5:$AB$37,MATCH(O98,【参考】数式用!$B$4:$AB$4,0)+1,0),"")</f>
        <v/>
      </c>
      <c r="S98" s="1410" t="s">
        <v>2021</v>
      </c>
      <c r="T98" s="1412"/>
      <c r="U98" s="1414" t="str">
        <f>IFERROR(VLOOKUP(K98,【参考】数式用!$A$5:$AB$37,MATCH(T98,【参考】数式用!$B$4:$AB$4,0)+1,0),"")</f>
        <v/>
      </c>
      <c r="V98" s="1416" t="s">
        <v>15</v>
      </c>
      <c r="W98" s="1354">
        <v>6</v>
      </c>
      <c r="X98" s="1356" t="s">
        <v>10</v>
      </c>
      <c r="Y98" s="1354">
        <v>6</v>
      </c>
      <c r="Z98" s="1356" t="s">
        <v>38</v>
      </c>
      <c r="AA98" s="1354">
        <v>7</v>
      </c>
      <c r="AB98" s="1356" t="s">
        <v>10</v>
      </c>
      <c r="AC98" s="1354">
        <v>3</v>
      </c>
      <c r="AD98" s="1356" t="s">
        <v>13</v>
      </c>
      <c r="AE98" s="1356" t="s">
        <v>20</v>
      </c>
      <c r="AF98" s="1356">
        <f>IF(W98&gt;=1,(AA98*12+AC98)-(W98*12+Y98)+1,"")</f>
        <v>10</v>
      </c>
      <c r="AG98" s="1358" t="s">
        <v>33</v>
      </c>
      <c r="AH98" s="1360" t="str">
        <f t="shared" ref="AH98" si="222">IFERROR(ROUNDDOWN(ROUND(L98*U98,0),0)*AF98,"")</f>
        <v/>
      </c>
      <c r="AI98" s="1362" t="str">
        <f t="shared" ref="AI98" si="223">IFERROR(ROUNDDOWN(ROUND((L98*(U98-AW98)),0),0)*AF98,"")</f>
        <v/>
      </c>
      <c r="AJ98" s="1364">
        <f>IFERROR(IF(OR(M98="",M99="",M101=""),0,ROUNDDOWN(ROUNDDOWN(ROUND(L98*VLOOKUP(K98,【参考】数式用!$A$5:$AB$37,MATCH("新加算Ⅳ",【参考】数式用!$B$4:$AB$4,0)+1,0),0),0)*AF98*0.5,0)),"")</f>
        <v>0</v>
      </c>
      <c r="AK98" s="1348"/>
      <c r="AL98" s="1352">
        <f>IFERROR(IF(OR(M101="ベア加算",M101=""),0, IF(OR(T98="新加算Ⅰ",T98="新加算Ⅱ",T98="新加算Ⅲ",T98="新加算Ⅳ"),ROUNDDOWN(ROUND(L98*VLOOKUP(K98,【参考】数式用!$A$5:$I$37,MATCH("ベア加算",【参考】数式用!$B$4:$I$4,0)+1,0),0),0)*AF98,0)),"")</f>
        <v>0</v>
      </c>
      <c r="AM98" s="1338"/>
      <c r="AN98" s="1344"/>
      <c r="AO98" s="1340"/>
      <c r="AP98" s="1340"/>
      <c r="AQ98" s="1342"/>
      <c r="AR98" s="1322"/>
      <c r="AS98" s="466" t="str">
        <f t="shared" ref="AS98" si="224">IF(AU98="","",IF(U98&lt;N98,"！加算の要件上は問題ありませんが、令和６年４・５月と比較して令和６年６月に加算率が下がる計画になっています。",""))</f>
        <v/>
      </c>
      <c r="AT98" s="557"/>
      <c r="AU98" s="1310" t="str">
        <f>IF(K98&lt;&gt;"","V列に色付け","")</f>
        <v/>
      </c>
      <c r="AV98" s="558" t="str">
        <f>IF('別紙様式2-2（４・５月分）'!N77="","",'別紙様式2-2（４・５月分）'!N77)</f>
        <v/>
      </c>
      <c r="AW98" s="1312" t="str">
        <f>IF(SUM('別紙様式2-2（４・５月分）'!O77:O79)=0,"",SUM('別紙様式2-2（４・５月分）'!O77:O79))</f>
        <v/>
      </c>
      <c r="AX98" s="1313" t="str">
        <f>IFERROR(VLOOKUP(K98,【参考】数式用!$AH$2:$AI$34,2,FALSE),"")</f>
        <v/>
      </c>
      <c r="AY98" s="1229" t="s">
        <v>1959</v>
      </c>
      <c r="AZ98" s="1229" t="s">
        <v>1960</v>
      </c>
      <c r="BA98" s="1229" t="s">
        <v>1961</v>
      </c>
      <c r="BB98" s="1229" t="s">
        <v>1962</v>
      </c>
      <c r="BC98" s="1229" t="str">
        <f>IF(AND(O98&lt;&gt;"新加算Ⅰ",O98&lt;&gt;"新加算Ⅱ",O98&lt;&gt;"新加算Ⅲ",O98&lt;&gt;"新加算Ⅳ"),O98,IF(P100&lt;&gt;"",P100,""))</f>
        <v/>
      </c>
      <c r="BD98" s="1229"/>
      <c r="BE98" s="1229" t="str">
        <f t="shared" ref="BE98" si="225">IF(AL98&lt;&gt;0,IF(AM98="○","入力済","未入力"),"")</f>
        <v/>
      </c>
      <c r="BF98" s="1229" t="str">
        <f>IF(OR(T98="新加算Ⅰ",T98="新加算Ⅱ",T98="新加算Ⅲ",T98="新加算Ⅳ",T98="新加算Ⅴ（１）",T98="新加算Ⅴ（２）",T98="新加算Ⅴ（３）",T98="新加算ⅠⅤ（４）",T98="新加算Ⅴ（５）",T98="新加算Ⅴ（６）",T98="新加算Ⅴ（８）",T98="新加算Ⅴ（11）"),IF(OR(AN98="○",AN98="令和６年度中に満たす"),"入力済","未入力"),"")</f>
        <v/>
      </c>
      <c r="BG98" s="1229" t="str">
        <f>IF(OR(T98="新加算Ⅴ（７）",T98="新加算Ⅴ（９）",T98="新加算Ⅴ（10）",T98="新加算Ⅴ（12）",T98="新加算Ⅴ（13）",T98="新加算Ⅴ（14）"),IF(OR(AO98="○",AO98="令和６年度中に満たす"),"入力済","未入力"),"")</f>
        <v/>
      </c>
      <c r="BH98" s="1330" t="str">
        <f t="shared" ref="BH98" si="226">IF(OR(T98="新加算Ⅰ",T98="新加算Ⅱ",T98="新加算Ⅲ",T98="新加算Ⅴ（１）",T98="新加算Ⅴ（３）",T98="新加算Ⅴ（８）"),IF(OR(AP98="○",AP98="令和６年度中に満たす"),"入力済","未入力"),"")</f>
        <v/>
      </c>
      <c r="BI98" s="1332" t="str">
        <f t="shared" ref="BI98" si="227">IF(OR(T98="新加算Ⅰ",T98="新加算Ⅱ",T98="新加算Ⅴ（１）",T98="新加算Ⅴ（２）",T98="新加算Ⅴ（３）",T98="新加算Ⅴ（４）",T98="新加算Ⅴ（５）",T98="新加算Ⅴ（６）",T98="新加算Ⅴ（７）",T98="新加算Ⅴ（９）",T98="新加算Ⅴ（10）",T98="新加算Ⅴ（12）"),1,"")</f>
        <v/>
      </c>
      <c r="BJ98" s="1310" t="str">
        <f>IF(OR(T98="新加算Ⅰ",T98="新加算Ⅴ（１）",T98="新加算Ⅴ（２）",T98="新加算Ⅴ（５）",T98="新加算Ⅴ（７）",T98="新加算Ⅴ（10）"),IF(AR98="","未入力","入力済"),"")</f>
        <v/>
      </c>
      <c r="BK98" s="453" t="str">
        <f>G98</f>
        <v/>
      </c>
    </row>
    <row r="99" spans="1:63" ht="15" customHeight="1">
      <c r="A99" s="1274"/>
      <c r="B99" s="1242"/>
      <c r="C99" s="1243"/>
      <c r="D99" s="1243"/>
      <c r="E99" s="1243"/>
      <c r="F99" s="1244"/>
      <c r="G99" s="1259"/>
      <c r="H99" s="1259"/>
      <c r="I99" s="1259"/>
      <c r="J99" s="1422"/>
      <c r="K99" s="1259"/>
      <c r="L99" s="1283"/>
      <c r="M99" s="1378" t="str">
        <f>IF('別紙様式2-2（４・５月分）'!P78="","",'別紙様式2-2（４・５月分）'!P78)</f>
        <v/>
      </c>
      <c r="N99" s="1399"/>
      <c r="O99" s="1405"/>
      <c r="P99" s="1406"/>
      <c r="Q99" s="1407"/>
      <c r="R99" s="1409"/>
      <c r="S99" s="1411"/>
      <c r="T99" s="1413"/>
      <c r="U99" s="1415"/>
      <c r="V99" s="1417"/>
      <c r="W99" s="1355"/>
      <c r="X99" s="1357"/>
      <c r="Y99" s="1355"/>
      <c r="Z99" s="1357"/>
      <c r="AA99" s="1355"/>
      <c r="AB99" s="1357"/>
      <c r="AC99" s="1355"/>
      <c r="AD99" s="1357"/>
      <c r="AE99" s="1357"/>
      <c r="AF99" s="1357"/>
      <c r="AG99" s="1359"/>
      <c r="AH99" s="1361"/>
      <c r="AI99" s="1363"/>
      <c r="AJ99" s="1365"/>
      <c r="AK99" s="1349"/>
      <c r="AL99" s="1353"/>
      <c r="AM99" s="1339"/>
      <c r="AN99" s="1345"/>
      <c r="AO99" s="1341"/>
      <c r="AP99" s="1341"/>
      <c r="AQ99" s="1343"/>
      <c r="AR99" s="1323"/>
      <c r="AS99" s="1309" t="str">
        <f t="shared" ref="AS99" si="228">IF(AU98="","",IF(AF98&gt;10,"！令和６年度の新加算の「算定対象月」が10か月を超えています。標準的な「算定対象月」は令和６年６月から令和７年３月です。",IF(OR(AA98&lt;&gt;7,AC98&lt;&gt;3),"！算定期間の終わりが令和７年３月になっていません。区分変更を行う場合は、別紙様式2-4に記入してください。","")))</f>
        <v/>
      </c>
      <c r="AT99" s="557"/>
      <c r="AU99" s="1310"/>
      <c r="AV99" s="1311" t="str">
        <f>IF('別紙様式2-2（４・５月分）'!N78="","",'別紙様式2-2（４・５月分）'!N78)</f>
        <v/>
      </c>
      <c r="AW99" s="1312"/>
      <c r="AX99" s="1313"/>
      <c r="AY99" s="1229"/>
      <c r="AZ99" s="1229"/>
      <c r="BA99" s="1229"/>
      <c r="BB99" s="1229"/>
      <c r="BC99" s="1229"/>
      <c r="BD99" s="1229"/>
      <c r="BE99" s="1229"/>
      <c r="BF99" s="1229"/>
      <c r="BG99" s="1229"/>
      <c r="BH99" s="1331"/>
      <c r="BI99" s="1333"/>
      <c r="BJ99" s="1310"/>
      <c r="BK99" s="453" t="str">
        <f>G98</f>
        <v/>
      </c>
    </row>
    <row r="100" spans="1:63" ht="15" customHeight="1">
      <c r="A100" s="1302"/>
      <c r="B100" s="1242"/>
      <c r="C100" s="1243"/>
      <c r="D100" s="1243"/>
      <c r="E100" s="1243"/>
      <c r="F100" s="1244"/>
      <c r="G100" s="1259"/>
      <c r="H100" s="1259"/>
      <c r="I100" s="1259"/>
      <c r="J100" s="1422"/>
      <c r="K100" s="1259"/>
      <c r="L100" s="1283"/>
      <c r="M100" s="1379"/>
      <c r="N100" s="1400"/>
      <c r="O100" s="1380" t="s">
        <v>2025</v>
      </c>
      <c r="P100" s="1382" t="str">
        <f>IFERROR(VLOOKUP('別紙様式2-2（４・５月分）'!AQ77,【参考】数式用!$AR$5:$AT$22,3,FALSE),"")</f>
        <v/>
      </c>
      <c r="Q100" s="1384" t="s">
        <v>2036</v>
      </c>
      <c r="R100" s="1386" t="str">
        <f>IFERROR(VLOOKUP(K98,【参考】数式用!$A$5:$AB$37,MATCH(P100,【参考】数式用!$B$4:$AB$4,0)+1,0),"")</f>
        <v/>
      </c>
      <c r="S100" s="1388" t="s">
        <v>161</v>
      </c>
      <c r="T100" s="1390"/>
      <c r="U100" s="1392" t="str">
        <f>IFERROR(VLOOKUP(K98,【参考】数式用!$A$5:$AB$37,MATCH(T100,【参考】数式用!$B$4:$AB$4,0)+1,0),"")</f>
        <v/>
      </c>
      <c r="V100" s="1394" t="s">
        <v>15</v>
      </c>
      <c r="W100" s="1396">
        <v>7</v>
      </c>
      <c r="X100" s="1370" t="s">
        <v>10</v>
      </c>
      <c r="Y100" s="1396">
        <v>4</v>
      </c>
      <c r="Z100" s="1370" t="s">
        <v>38</v>
      </c>
      <c r="AA100" s="1396">
        <v>8</v>
      </c>
      <c r="AB100" s="1370" t="s">
        <v>10</v>
      </c>
      <c r="AC100" s="1396">
        <v>3</v>
      </c>
      <c r="AD100" s="1370" t="s">
        <v>13</v>
      </c>
      <c r="AE100" s="1370" t="s">
        <v>20</v>
      </c>
      <c r="AF100" s="1370">
        <f>IF(W100&gt;=1,(AA100*12+AC100)-(W100*12+Y100)+1,"")</f>
        <v>12</v>
      </c>
      <c r="AG100" s="1366" t="s">
        <v>33</v>
      </c>
      <c r="AH100" s="1372" t="str">
        <f t="shared" ref="AH100" si="229">IFERROR(ROUNDDOWN(ROUND(L98*U100,0),0)*AF100,"")</f>
        <v/>
      </c>
      <c r="AI100" s="1374" t="str">
        <f t="shared" ref="AI100" si="230">IFERROR(ROUNDDOWN(ROUND((L98*(U100-AW98)),0),0)*AF100,"")</f>
        <v/>
      </c>
      <c r="AJ100" s="1376">
        <f>IFERROR(IF(OR(M98="",M99="",M101=""),0,ROUNDDOWN(ROUNDDOWN(ROUND(L98*VLOOKUP(K98,【参考】数式用!$A$5:$AB$37,MATCH("新加算Ⅳ",【参考】数式用!$B$4:$AB$4,0)+1,0),0),0)*AF100*0.5,0)),"")</f>
        <v>0</v>
      </c>
      <c r="AK100" s="1346" t="str">
        <f t="shared" ref="AK100" si="231">IF(T100&lt;&gt;"","新規に適用","")</f>
        <v/>
      </c>
      <c r="AL100" s="1350">
        <f>IFERROR(IF(OR(M101="ベア加算",M101=""),0, IF(OR(T98="新加算Ⅰ",T98="新加算Ⅱ",T98="新加算Ⅲ",T98="新加算Ⅳ"),0,ROUNDDOWN(ROUND(L98*VLOOKUP(K98,【参考】数式用!$A$5:$I$37,MATCH("ベア加算",【参考】数式用!$B$4:$I$4,0)+1,0),0),0)*AF100)),"")</f>
        <v>0</v>
      </c>
      <c r="AM100" s="1320" t="str">
        <f>IF(AND(T100&lt;&gt;"",AM98=""),"新規に適用",IF(AND(T100&lt;&gt;"",AM98&lt;&gt;""),"継続で適用",""))</f>
        <v/>
      </c>
      <c r="AN100" s="1320" t="str">
        <f>IF(AND(T100&lt;&gt;"",AN98=""),"新規に適用",IF(AND(T100&lt;&gt;"",AN98&lt;&gt;""),"継続で適用",""))</f>
        <v/>
      </c>
      <c r="AO100" s="1368"/>
      <c r="AP100" s="1320" t="str">
        <f>IF(AND(T100&lt;&gt;"",AP98=""),"新規に適用",IF(AND(T100&lt;&gt;"",AP98&lt;&gt;""),"継続で適用",""))</f>
        <v/>
      </c>
      <c r="AQ100" s="1324" t="str">
        <f t="shared" si="66"/>
        <v/>
      </c>
      <c r="AR100" s="1320" t="str">
        <f>IF(AND(T100&lt;&gt;"",AR98=""),"新規に適用",IF(AND(T100&lt;&gt;"",AR98&lt;&gt;""),"継続で適用",""))</f>
        <v/>
      </c>
      <c r="AS100" s="1309"/>
      <c r="AT100" s="557"/>
      <c r="AU100" s="1310" t="str">
        <f>IF(K98&lt;&gt;"","V列に色付け","")</f>
        <v/>
      </c>
      <c r="AV100" s="1311"/>
      <c r="AW100" s="1312"/>
      <c r="AX100" s="87"/>
      <c r="AY100" s="87"/>
      <c r="AZ100" s="87"/>
      <c r="BA100" s="87"/>
      <c r="BB100" s="87"/>
      <c r="BC100" s="87"/>
      <c r="BD100" s="87"/>
      <c r="BE100" s="87"/>
      <c r="BF100" s="87"/>
      <c r="BG100" s="87"/>
      <c r="BH100" s="87"/>
      <c r="BI100" s="87"/>
      <c r="BJ100" s="87"/>
      <c r="BK100" s="453" t="str">
        <f>G98</f>
        <v/>
      </c>
    </row>
    <row r="101" spans="1:63" ht="30" customHeight="1" thickBot="1">
      <c r="A101" s="1275"/>
      <c r="B101" s="1418"/>
      <c r="C101" s="1419"/>
      <c r="D101" s="1419"/>
      <c r="E101" s="1419"/>
      <c r="F101" s="1420"/>
      <c r="G101" s="1260"/>
      <c r="H101" s="1260"/>
      <c r="I101" s="1260"/>
      <c r="J101" s="1423"/>
      <c r="K101" s="1260"/>
      <c r="L101" s="1284"/>
      <c r="M101" s="556" t="str">
        <f>IF('別紙様式2-2（４・５月分）'!P79="","",'別紙様式2-2（４・５月分）'!P79)</f>
        <v/>
      </c>
      <c r="N101" s="1401"/>
      <c r="O101" s="1381"/>
      <c r="P101" s="1383"/>
      <c r="Q101" s="1385"/>
      <c r="R101" s="1387"/>
      <c r="S101" s="1389"/>
      <c r="T101" s="1391"/>
      <c r="U101" s="1393"/>
      <c r="V101" s="1395"/>
      <c r="W101" s="1397"/>
      <c r="X101" s="1371"/>
      <c r="Y101" s="1397"/>
      <c r="Z101" s="1371"/>
      <c r="AA101" s="1397"/>
      <c r="AB101" s="1371"/>
      <c r="AC101" s="1397"/>
      <c r="AD101" s="1371"/>
      <c r="AE101" s="1371"/>
      <c r="AF101" s="1371"/>
      <c r="AG101" s="1367"/>
      <c r="AH101" s="1373"/>
      <c r="AI101" s="1375"/>
      <c r="AJ101" s="1377"/>
      <c r="AK101" s="1347"/>
      <c r="AL101" s="1351"/>
      <c r="AM101" s="1321"/>
      <c r="AN101" s="1321"/>
      <c r="AO101" s="1369"/>
      <c r="AP101" s="1321"/>
      <c r="AQ101" s="1325"/>
      <c r="AR101" s="1321"/>
      <c r="AS101" s="491" t="str">
        <f t="shared" ref="AS101" si="232">IF(AU98="","",IF(OR(T98="",AND(M101="ベア加算なし",OR(T98="新加算Ⅰ",T98="新加算Ⅱ",T98="新加算Ⅲ",T98="新加算Ⅳ"),AM98=""),AND(OR(T98="新加算Ⅰ",T98="新加算Ⅱ",T98="新加算Ⅲ",T98="新加算Ⅳ",T98="新加算Ⅴ（１）",T98="新加算Ⅴ（２）",T98="新加算Ⅴ（３）",T98="新加算Ⅴ（４）",T98="新加算Ⅴ（５）",T98="新加算Ⅴ（６）",T98="新加算Ⅴ（８）",T98="新加算Ⅴ（11）"),AN98=""),AND(OR(T98="新加算Ⅴ（７）",T98="新加算Ⅴ（９）",T98="新加算Ⅴ（10）",T98="新加算Ⅴ（12）",T98="新加算Ⅴ（13）",T98="新加算Ⅴ（14）"),AO98=""),AND(OR(T98="新加算Ⅰ",T98="新加算Ⅱ",T98="新加算Ⅲ",T98="新加算Ⅴ（１）",T98="新加算Ⅴ（３）",T98="新加算Ⅴ（８）"),AP98=""),AND(OR(T98="新加算Ⅰ",T98="新加算Ⅱ",T98="新加算Ⅴ（１）",T98="新加算Ⅴ（２）",T98="新加算Ⅴ（３）",T98="新加算Ⅴ（４）",T98="新加算Ⅴ（５）",T98="新加算Ⅴ（６）",T98="新加算Ⅴ（７）",T98="新加算Ⅴ（９）",T98="新加算Ⅴ（10）",T98="新加算Ⅴ（12）"),AQ98=""),AND(OR(T98="新加算Ⅰ",T98="新加算Ⅴ（１）",T98="新加算Ⅴ（２）",T98="新加算Ⅴ（５）",T98="新加算Ⅴ（７）",T98="新加算Ⅴ（10）"),AR98="")),"！記入が必要な欄（ピンク色のセル）に空欄があります。空欄を埋めてください。",""))</f>
        <v/>
      </c>
      <c r="AT101" s="557"/>
      <c r="AU101" s="1310"/>
      <c r="AV101" s="558" t="str">
        <f>IF('別紙様式2-2（４・５月分）'!N79="","",'別紙様式2-2（４・５月分）'!N79)</f>
        <v/>
      </c>
      <c r="AW101" s="1312"/>
      <c r="AX101" s="87"/>
      <c r="AY101" s="87"/>
      <c r="AZ101" s="87"/>
      <c r="BA101" s="87"/>
      <c r="BB101" s="87"/>
      <c r="BC101" s="87"/>
      <c r="BD101" s="87"/>
      <c r="BE101" s="87"/>
      <c r="BF101" s="87"/>
      <c r="BG101" s="87"/>
      <c r="BH101" s="87"/>
      <c r="BI101" s="87"/>
      <c r="BJ101" s="87"/>
      <c r="BK101" s="453" t="str">
        <f>G98</f>
        <v/>
      </c>
    </row>
    <row r="102" spans="1:63" ht="30" customHeight="1">
      <c r="A102" s="1273">
        <v>23</v>
      </c>
      <c r="B102" s="1242" t="str">
        <f>IF(基本情報入力シート!C76="","",基本情報入力シート!C76)</f>
        <v/>
      </c>
      <c r="C102" s="1243"/>
      <c r="D102" s="1243"/>
      <c r="E102" s="1243"/>
      <c r="F102" s="1244"/>
      <c r="G102" s="1259" t="str">
        <f>IF(基本情報入力シート!M76="","",基本情報入力シート!M76)</f>
        <v/>
      </c>
      <c r="H102" s="1259" t="str">
        <f>IF(基本情報入力シート!R76="","",基本情報入力シート!R76)</f>
        <v/>
      </c>
      <c r="I102" s="1259" t="str">
        <f>IF(基本情報入力シート!W76="","",基本情報入力シート!W76)</f>
        <v/>
      </c>
      <c r="J102" s="1422" t="str">
        <f>IF(基本情報入力シート!X76="","",基本情報入力シート!X76)</f>
        <v/>
      </c>
      <c r="K102" s="1259" t="str">
        <f>IF(基本情報入力シート!Y76="","",基本情報入力シート!Y76)</f>
        <v/>
      </c>
      <c r="L102" s="1283" t="str">
        <f>IF(基本情報入力シート!AB76="","",基本情報入力シート!AB76)</f>
        <v/>
      </c>
      <c r="M102" s="553" t="str">
        <f>IF('別紙様式2-2（４・５月分）'!P80="","",'別紙様式2-2（４・５月分）'!P80)</f>
        <v/>
      </c>
      <c r="N102" s="1398" t="str">
        <f>IF(SUM('別紙様式2-2（４・５月分）'!Q80:Q82)=0,"",SUM('別紙様式2-2（４・５月分）'!Q80:Q82))</f>
        <v/>
      </c>
      <c r="O102" s="1402" t="str">
        <f>IFERROR(VLOOKUP('別紙様式2-2（４・５月分）'!AQ80,【参考】数式用!$AR$5:$AS$22,2,FALSE),"")</f>
        <v/>
      </c>
      <c r="P102" s="1403"/>
      <c r="Q102" s="1404"/>
      <c r="R102" s="1408" t="str">
        <f>IFERROR(VLOOKUP(K102,【参考】数式用!$A$5:$AB$37,MATCH(O102,【参考】数式用!$B$4:$AB$4,0)+1,0),"")</f>
        <v/>
      </c>
      <c r="S102" s="1410" t="s">
        <v>2021</v>
      </c>
      <c r="T102" s="1412"/>
      <c r="U102" s="1414" t="str">
        <f>IFERROR(VLOOKUP(K102,【参考】数式用!$A$5:$AB$37,MATCH(T102,【参考】数式用!$B$4:$AB$4,0)+1,0),"")</f>
        <v/>
      </c>
      <c r="V102" s="1416" t="s">
        <v>15</v>
      </c>
      <c r="W102" s="1354">
        <v>6</v>
      </c>
      <c r="X102" s="1356" t="s">
        <v>10</v>
      </c>
      <c r="Y102" s="1354">
        <v>6</v>
      </c>
      <c r="Z102" s="1356" t="s">
        <v>38</v>
      </c>
      <c r="AA102" s="1354">
        <v>7</v>
      </c>
      <c r="AB102" s="1356" t="s">
        <v>10</v>
      </c>
      <c r="AC102" s="1354">
        <v>3</v>
      </c>
      <c r="AD102" s="1356" t="s">
        <v>13</v>
      </c>
      <c r="AE102" s="1356" t="s">
        <v>20</v>
      </c>
      <c r="AF102" s="1356">
        <f>IF(W102&gt;=1,(AA102*12+AC102)-(W102*12+Y102)+1,"")</f>
        <v>10</v>
      </c>
      <c r="AG102" s="1358" t="s">
        <v>33</v>
      </c>
      <c r="AH102" s="1360" t="str">
        <f t="shared" ref="AH102" si="233">IFERROR(ROUNDDOWN(ROUND(L102*U102,0),0)*AF102,"")</f>
        <v/>
      </c>
      <c r="AI102" s="1362" t="str">
        <f t="shared" ref="AI102" si="234">IFERROR(ROUNDDOWN(ROUND((L102*(U102-AW102)),0),0)*AF102,"")</f>
        <v/>
      </c>
      <c r="AJ102" s="1364">
        <f>IFERROR(IF(OR(M102="",M103="",M105=""),0,ROUNDDOWN(ROUNDDOWN(ROUND(L102*VLOOKUP(K102,【参考】数式用!$A$5:$AB$37,MATCH("新加算Ⅳ",【参考】数式用!$B$4:$AB$4,0)+1,0),0),0)*AF102*0.5,0)),"")</f>
        <v>0</v>
      </c>
      <c r="AK102" s="1348"/>
      <c r="AL102" s="1352">
        <f>IFERROR(IF(OR(M105="ベア加算",M105=""),0, IF(OR(T102="新加算Ⅰ",T102="新加算Ⅱ",T102="新加算Ⅲ",T102="新加算Ⅳ"),ROUNDDOWN(ROUND(L102*VLOOKUP(K102,【参考】数式用!$A$5:$I$37,MATCH("ベア加算",【参考】数式用!$B$4:$I$4,0)+1,0),0),0)*AF102,0)),"")</f>
        <v>0</v>
      </c>
      <c r="AM102" s="1338"/>
      <c r="AN102" s="1344"/>
      <c r="AO102" s="1340"/>
      <c r="AP102" s="1340"/>
      <c r="AQ102" s="1342"/>
      <c r="AR102" s="1322"/>
      <c r="AS102" s="466" t="str">
        <f t="shared" ref="AS102" si="235">IF(AU102="","",IF(U102&lt;N102,"！加算の要件上は問題ありませんが、令和６年４・５月と比較して令和６年６月に加算率が下がる計画になっています。",""))</f>
        <v/>
      </c>
      <c r="AT102" s="557"/>
      <c r="AU102" s="1310" t="str">
        <f>IF(K102&lt;&gt;"","V列に色付け","")</f>
        <v/>
      </c>
      <c r="AV102" s="558" t="str">
        <f>IF('別紙様式2-2（４・５月分）'!N80="","",'別紙様式2-2（４・５月分）'!N80)</f>
        <v/>
      </c>
      <c r="AW102" s="1312" t="str">
        <f>IF(SUM('別紙様式2-2（４・５月分）'!O80:O82)=0,"",SUM('別紙様式2-2（４・５月分）'!O80:O82))</f>
        <v/>
      </c>
      <c r="AX102" s="1313" t="str">
        <f>IFERROR(VLOOKUP(K102,【参考】数式用!$AH$2:$AI$34,2,FALSE),"")</f>
        <v/>
      </c>
      <c r="AY102" s="1229" t="s">
        <v>1959</v>
      </c>
      <c r="AZ102" s="1229" t="s">
        <v>1960</v>
      </c>
      <c r="BA102" s="1229" t="s">
        <v>1961</v>
      </c>
      <c r="BB102" s="1229" t="s">
        <v>1962</v>
      </c>
      <c r="BC102" s="1229" t="str">
        <f>IF(AND(O102&lt;&gt;"新加算Ⅰ",O102&lt;&gt;"新加算Ⅱ",O102&lt;&gt;"新加算Ⅲ",O102&lt;&gt;"新加算Ⅳ"),O102,IF(P104&lt;&gt;"",P104,""))</f>
        <v/>
      </c>
      <c r="BD102" s="1229"/>
      <c r="BE102" s="1229" t="str">
        <f t="shared" ref="BE102" si="236">IF(AL102&lt;&gt;0,IF(AM102="○","入力済","未入力"),"")</f>
        <v/>
      </c>
      <c r="BF102" s="1229" t="str">
        <f>IF(OR(T102="新加算Ⅰ",T102="新加算Ⅱ",T102="新加算Ⅲ",T102="新加算Ⅳ",T102="新加算Ⅴ（１）",T102="新加算Ⅴ（２）",T102="新加算Ⅴ（３）",T102="新加算ⅠⅤ（４）",T102="新加算Ⅴ（５）",T102="新加算Ⅴ（６）",T102="新加算Ⅴ（８）",T102="新加算Ⅴ（11）"),IF(OR(AN102="○",AN102="令和６年度中に満たす"),"入力済","未入力"),"")</f>
        <v/>
      </c>
      <c r="BG102" s="1229" t="str">
        <f>IF(OR(T102="新加算Ⅴ（７）",T102="新加算Ⅴ（９）",T102="新加算Ⅴ（10）",T102="新加算Ⅴ（12）",T102="新加算Ⅴ（13）",T102="新加算Ⅴ（14）"),IF(OR(AO102="○",AO102="令和６年度中に満たす"),"入力済","未入力"),"")</f>
        <v/>
      </c>
      <c r="BH102" s="1330" t="str">
        <f t="shared" ref="BH102" si="237">IF(OR(T102="新加算Ⅰ",T102="新加算Ⅱ",T102="新加算Ⅲ",T102="新加算Ⅴ（１）",T102="新加算Ⅴ（３）",T102="新加算Ⅴ（８）"),IF(OR(AP102="○",AP102="令和６年度中に満たす"),"入力済","未入力"),"")</f>
        <v/>
      </c>
      <c r="BI102" s="1332" t="str">
        <f t="shared" ref="BI102" si="238">IF(OR(T102="新加算Ⅰ",T102="新加算Ⅱ",T102="新加算Ⅴ（１）",T102="新加算Ⅴ（２）",T102="新加算Ⅴ（３）",T102="新加算Ⅴ（４）",T102="新加算Ⅴ（５）",T102="新加算Ⅴ（６）",T102="新加算Ⅴ（７）",T102="新加算Ⅴ（９）",T102="新加算Ⅴ（10）",T102="新加算Ⅴ（12）"),1,"")</f>
        <v/>
      </c>
      <c r="BJ102" s="1310" t="str">
        <f>IF(OR(T102="新加算Ⅰ",T102="新加算Ⅴ（１）",T102="新加算Ⅴ（２）",T102="新加算Ⅴ（５）",T102="新加算Ⅴ（７）",T102="新加算Ⅴ（10）"),IF(AR102="","未入力","入力済"),"")</f>
        <v/>
      </c>
      <c r="BK102" s="453" t="str">
        <f>G102</f>
        <v/>
      </c>
    </row>
    <row r="103" spans="1:63" ht="15" customHeight="1">
      <c r="A103" s="1274"/>
      <c r="B103" s="1242"/>
      <c r="C103" s="1243"/>
      <c r="D103" s="1243"/>
      <c r="E103" s="1243"/>
      <c r="F103" s="1244"/>
      <c r="G103" s="1259"/>
      <c r="H103" s="1259"/>
      <c r="I103" s="1259"/>
      <c r="J103" s="1422"/>
      <c r="K103" s="1259"/>
      <c r="L103" s="1283"/>
      <c r="M103" s="1378" t="str">
        <f>IF('別紙様式2-2（４・５月分）'!P81="","",'別紙様式2-2（４・５月分）'!P81)</f>
        <v/>
      </c>
      <c r="N103" s="1399"/>
      <c r="O103" s="1405"/>
      <c r="P103" s="1406"/>
      <c r="Q103" s="1407"/>
      <c r="R103" s="1409"/>
      <c r="S103" s="1411"/>
      <c r="T103" s="1413"/>
      <c r="U103" s="1415"/>
      <c r="V103" s="1417"/>
      <c r="W103" s="1355"/>
      <c r="X103" s="1357"/>
      <c r="Y103" s="1355"/>
      <c r="Z103" s="1357"/>
      <c r="AA103" s="1355"/>
      <c r="AB103" s="1357"/>
      <c r="AC103" s="1355"/>
      <c r="AD103" s="1357"/>
      <c r="AE103" s="1357"/>
      <c r="AF103" s="1357"/>
      <c r="AG103" s="1359"/>
      <c r="AH103" s="1361"/>
      <c r="AI103" s="1363"/>
      <c r="AJ103" s="1365"/>
      <c r="AK103" s="1349"/>
      <c r="AL103" s="1353"/>
      <c r="AM103" s="1339"/>
      <c r="AN103" s="1345"/>
      <c r="AO103" s="1341"/>
      <c r="AP103" s="1341"/>
      <c r="AQ103" s="1343"/>
      <c r="AR103" s="1323"/>
      <c r="AS103" s="1309" t="str">
        <f t="shared" ref="AS103" si="239">IF(AU102="","",IF(AF102&gt;10,"！令和６年度の新加算の「算定対象月」が10か月を超えています。標準的な「算定対象月」は令和６年６月から令和７年３月です。",IF(OR(AA102&lt;&gt;7,AC102&lt;&gt;3),"！算定期間の終わりが令和７年３月になっていません。区分変更を行う場合は、別紙様式2-4に記入してください。","")))</f>
        <v/>
      </c>
      <c r="AT103" s="557"/>
      <c r="AU103" s="1310"/>
      <c r="AV103" s="1311" t="str">
        <f>IF('別紙様式2-2（４・５月分）'!N81="","",'別紙様式2-2（４・５月分）'!N81)</f>
        <v/>
      </c>
      <c r="AW103" s="1312"/>
      <c r="AX103" s="1313"/>
      <c r="AY103" s="1229"/>
      <c r="AZ103" s="1229"/>
      <c r="BA103" s="1229"/>
      <c r="BB103" s="1229"/>
      <c r="BC103" s="1229"/>
      <c r="BD103" s="1229"/>
      <c r="BE103" s="1229"/>
      <c r="BF103" s="1229"/>
      <c r="BG103" s="1229"/>
      <c r="BH103" s="1331"/>
      <c r="BI103" s="1333"/>
      <c r="BJ103" s="1310"/>
      <c r="BK103" s="453" t="str">
        <f>G102</f>
        <v/>
      </c>
    </row>
    <row r="104" spans="1:63" ht="15" customHeight="1">
      <c r="A104" s="1302"/>
      <c r="B104" s="1242"/>
      <c r="C104" s="1243"/>
      <c r="D104" s="1243"/>
      <c r="E104" s="1243"/>
      <c r="F104" s="1244"/>
      <c r="G104" s="1259"/>
      <c r="H104" s="1259"/>
      <c r="I104" s="1259"/>
      <c r="J104" s="1422"/>
      <c r="K104" s="1259"/>
      <c r="L104" s="1283"/>
      <c r="M104" s="1379"/>
      <c r="N104" s="1400"/>
      <c r="O104" s="1380" t="s">
        <v>2025</v>
      </c>
      <c r="P104" s="1382" t="str">
        <f>IFERROR(VLOOKUP('別紙様式2-2（４・５月分）'!AQ80,【参考】数式用!$AR$5:$AT$22,3,FALSE),"")</f>
        <v/>
      </c>
      <c r="Q104" s="1384" t="s">
        <v>2036</v>
      </c>
      <c r="R104" s="1386" t="str">
        <f>IFERROR(VLOOKUP(K102,【参考】数式用!$A$5:$AB$37,MATCH(P104,【参考】数式用!$B$4:$AB$4,0)+1,0),"")</f>
        <v/>
      </c>
      <c r="S104" s="1388" t="s">
        <v>161</v>
      </c>
      <c r="T104" s="1390"/>
      <c r="U104" s="1392" t="str">
        <f>IFERROR(VLOOKUP(K102,【参考】数式用!$A$5:$AB$37,MATCH(T104,【参考】数式用!$B$4:$AB$4,0)+1,0),"")</f>
        <v/>
      </c>
      <c r="V104" s="1394" t="s">
        <v>15</v>
      </c>
      <c r="W104" s="1396">
        <v>7</v>
      </c>
      <c r="X104" s="1370" t="s">
        <v>10</v>
      </c>
      <c r="Y104" s="1396">
        <v>4</v>
      </c>
      <c r="Z104" s="1370" t="s">
        <v>38</v>
      </c>
      <c r="AA104" s="1396">
        <v>8</v>
      </c>
      <c r="AB104" s="1370" t="s">
        <v>10</v>
      </c>
      <c r="AC104" s="1396">
        <v>3</v>
      </c>
      <c r="AD104" s="1370" t="s">
        <v>13</v>
      </c>
      <c r="AE104" s="1370" t="s">
        <v>20</v>
      </c>
      <c r="AF104" s="1370">
        <f>IF(W104&gt;=1,(AA104*12+AC104)-(W104*12+Y104)+1,"")</f>
        <v>12</v>
      </c>
      <c r="AG104" s="1366" t="s">
        <v>33</v>
      </c>
      <c r="AH104" s="1372" t="str">
        <f t="shared" ref="AH104" si="240">IFERROR(ROUNDDOWN(ROUND(L102*U104,0),0)*AF104,"")</f>
        <v/>
      </c>
      <c r="AI104" s="1374" t="str">
        <f t="shared" ref="AI104" si="241">IFERROR(ROUNDDOWN(ROUND((L102*(U104-AW102)),0),0)*AF104,"")</f>
        <v/>
      </c>
      <c r="AJ104" s="1376">
        <f>IFERROR(IF(OR(M102="",M103="",M105=""),0,ROUNDDOWN(ROUNDDOWN(ROUND(L102*VLOOKUP(K102,【参考】数式用!$A$5:$AB$37,MATCH("新加算Ⅳ",【参考】数式用!$B$4:$AB$4,0)+1,0),0),0)*AF104*0.5,0)),"")</f>
        <v>0</v>
      </c>
      <c r="AK104" s="1346" t="str">
        <f t="shared" ref="AK104" si="242">IF(T104&lt;&gt;"","新規に適用","")</f>
        <v/>
      </c>
      <c r="AL104" s="1350">
        <f>IFERROR(IF(OR(M105="ベア加算",M105=""),0, IF(OR(T102="新加算Ⅰ",T102="新加算Ⅱ",T102="新加算Ⅲ",T102="新加算Ⅳ"),0,ROUNDDOWN(ROUND(L102*VLOOKUP(K102,【参考】数式用!$A$5:$I$37,MATCH("ベア加算",【参考】数式用!$B$4:$I$4,0)+1,0),0),0)*AF104)),"")</f>
        <v>0</v>
      </c>
      <c r="AM104" s="1320" t="str">
        <f>IF(AND(T104&lt;&gt;"",AM102=""),"新規に適用",IF(AND(T104&lt;&gt;"",AM102&lt;&gt;""),"継続で適用",""))</f>
        <v/>
      </c>
      <c r="AN104" s="1320" t="str">
        <f>IF(AND(T104&lt;&gt;"",AN102=""),"新規に適用",IF(AND(T104&lt;&gt;"",AN102&lt;&gt;""),"継続で適用",""))</f>
        <v/>
      </c>
      <c r="AO104" s="1368"/>
      <c r="AP104" s="1320" t="str">
        <f>IF(AND(T104&lt;&gt;"",AP102=""),"新規に適用",IF(AND(T104&lt;&gt;"",AP102&lt;&gt;""),"継続で適用",""))</f>
        <v/>
      </c>
      <c r="AQ104" s="1324" t="str">
        <f t="shared" ref="AQ104:AQ164" si="243">IF(AND(T104&lt;&gt;"",AN102=""),"新規に適用",IF(AND(T104&lt;&gt;"",OR(T102="新加算Ⅰ",T102="新加算Ⅱ",T102="新加算Ⅴ（１）",T102="新加算Ⅴ（２）",T102="新加算Ⅴ（３）",T102="新加算Ⅴ（４）",T102="新加算Ⅴ（５）",T102="新加算Ⅴ（６）",T102="新加算Ⅴ（７）",T102="新加算Ⅴ（９）",T102="新加算Ⅴ（10）",T102="新加算Ⅴ（12）")),"継続で適用",""))</f>
        <v/>
      </c>
      <c r="AR104" s="1320" t="str">
        <f>IF(AND(T104&lt;&gt;"",AR102=""),"新規に適用",IF(AND(T104&lt;&gt;"",AR102&lt;&gt;""),"継続で適用",""))</f>
        <v/>
      </c>
      <c r="AS104" s="1309"/>
      <c r="AT104" s="557"/>
      <c r="AU104" s="1310" t="str">
        <f>IF(K102&lt;&gt;"","V列に色付け","")</f>
        <v/>
      </c>
      <c r="AV104" s="1311"/>
      <c r="AW104" s="1312"/>
      <c r="AX104" s="87"/>
      <c r="AY104" s="87"/>
      <c r="AZ104" s="87"/>
      <c r="BA104" s="87"/>
      <c r="BB104" s="87"/>
      <c r="BC104" s="87"/>
      <c r="BD104" s="87"/>
      <c r="BE104" s="87"/>
      <c r="BF104" s="87"/>
      <c r="BG104" s="87"/>
      <c r="BH104" s="87"/>
      <c r="BI104" s="87"/>
      <c r="BJ104" s="87"/>
      <c r="BK104" s="453" t="str">
        <f>G102</f>
        <v/>
      </c>
    </row>
    <row r="105" spans="1:63" ht="30" customHeight="1" thickBot="1">
      <c r="A105" s="1275"/>
      <c r="B105" s="1418"/>
      <c r="C105" s="1419"/>
      <c r="D105" s="1419"/>
      <c r="E105" s="1419"/>
      <c r="F105" s="1420"/>
      <c r="G105" s="1260"/>
      <c r="H105" s="1260"/>
      <c r="I105" s="1260"/>
      <c r="J105" s="1423"/>
      <c r="K105" s="1260"/>
      <c r="L105" s="1284"/>
      <c r="M105" s="556" t="str">
        <f>IF('別紙様式2-2（４・５月分）'!P82="","",'別紙様式2-2（４・５月分）'!P82)</f>
        <v/>
      </c>
      <c r="N105" s="1401"/>
      <c r="O105" s="1381"/>
      <c r="P105" s="1383"/>
      <c r="Q105" s="1385"/>
      <c r="R105" s="1387"/>
      <c r="S105" s="1389"/>
      <c r="T105" s="1391"/>
      <c r="U105" s="1393"/>
      <c r="V105" s="1395"/>
      <c r="W105" s="1397"/>
      <c r="X105" s="1371"/>
      <c r="Y105" s="1397"/>
      <c r="Z105" s="1371"/>
      <c r="AA105" s="1397"/>
      <c r="AB105" s="1371"/>
      <c r="AC105" s="1397"/>
      <c r="AD105" s="1371"/>
      <c r="AE105" s="1371"/>
      <c r="AF105" s="1371"/>
      <c r="AG105" s="1367"/>
      <c r="AH105" s="1373"/>
      <c r="AI105" s="1375"/>
      <c r="AJ105" s="1377"/>
      <c r="AK105" s="1347"/>
      <c r="AL105" s="1351"/>
      <c r="AM105" s="1321"/>
      <c r="AN105" s="1321"/>
      <c r="AO105" s="1369"/>
      <c r="AP105" s="1321"/>
      <c r="AQ105" s="1325"/>
      <c r="AR105" s="1321"/>
      <c r="AS105" s="491" t="str">
        <f t="shared" ref="AS105" si="244">IF(AU102="","",IF(OR(T102="",AND(M105="ベア加算なし",OR(T102="新加算Ⅰ",T102="新加算Ⅱ",T102="新加算Ⅲ",T102="新加算Ⅳ"),AM102=""),AND(OR(T102="新加算Ⅰ",T102="新加算Ⅱ",T102="新加算Ⅲ",T102="新加算Ⅳ",T102="新加算Ⅴ（１）",T102="新加算Ⅴ（２）",T102="新加算Ⅴ（３）",T102="新加算Ⅴ（４）",T102="新加算Ⅴ（５）",T102="新加算Ⅴ（６）",T102="新加算Ⅴ（８）",T102="新加算Ⅴ（11）"),AN102=""),AND(OR(T102="新加算Ⅴ（７）",T102="新加算Ⅴ（９）",T102="新加算Ⅴ（10）",T102="新加算Ⅴ（12）",T102="新加算Ⅴ（13）",T102="新加算Ⅴ（14）"),AO102=""),AND(OR(T102="新加算Ⅰ",T102="新加算Ⅱ",T102="新加算Ⅲ",T102="新加算Ⅴ（１）",T102="新加算Ⅴ（３）",T102="新加算Ⅴ（８）"),AP102=""),AND(OR(T102="新加算Ⅰ",T102="新加算Ⅱ",T102="新加算Ⅴ（１）",T102="新加算Ⅴ（２）",T102="新加算Ⅴ（３）",T102="新加算Ⅴ（４）",T102="新加算Ⅴ（５）",T102="新加算Ⅴ（６）",T102="新加算Ⅴ（７）",T102="新加算Ⅴ（９）",T102="新加算Ⅴ（10）",T102="新加算Ⅴ（12）"),AQ102=""),AND(OR(T102="新加算Ⅰ",T102="新加算Ⅴ（１）",T102="新加算Ⅴ（２）",T102="新加算Ⅴ（５）",T102="新加算Ⅴ（７）",T102="新加算Ⅴ（10）"),AR102="")),"！記入が必要な欄（ピンク色のセル）に空欄があります。空欄を埋めてください。",""))</f>
        <v/>
      </c>
      <c r="AT105" s="557"/>
      <c r="AU105" s="1310"/>
      <c r="AV105" s="558" t="str">
        <f>IF('別紙様式2-2（４・５月分）'!N82="","",'別紙様式2-2（４・５月分）'!N82)</f>
        <v/>
      </c>
      <c r="AW105" s="1312"/>
      <c r="AX105" s="87"/>
      <c r="AY105" s="87"/>
      <c r="AZ105" s="87"/>
      <c r="BA105" s="87"/>
      <c r="BB105" s="87"/>
      <c r="BC105" s="87"/>
      <c r="BD105" s="87"/>
      <c r="BE105" s="87"/>
      <c r="BF105" s="87"/>
      <c r="BG105" s="87"/>
      <c r="BH105" s="87"/>
      <c r="BI105" s="87"/>
      <c r="BJ105" s="87"/>
      <c r="BK105" s="453" t="str">
        <f>G102</f>
        <v/>
      </c>
    </row>
    <row r="106" spans="1:63" ht="30" customHeight="1">
      <c r="A106" s="1300">
        <v>24</v>
      </c>
      <c r="B106" s="1239" t="str">
        <f>IF(基本情報入力シート!C77="","",基本情報入力シート!C77)</f>
        <v/>
      </c>
      <c r="C106" s="1240"/>
      <c r="D106" s="1240"/>
      <c r="E106" s="1240"/>
      <c r="F106" s="1241"/>
      <c r="G106" s="1258" t="str">
        <f>IF(基本情報入力シート!M77="","",基本情報入力シート!M77)</f>
        <v/>
      </c>
      <c r="H106" s="1258" t="str">
        <f>IF(基本情報入力シート!R77="","",基本情報入力シート!R77)</f>
        <v/>
      </c>
      <c r="I106" s="1258" t="str">
        <f>IF(基本情報入力シート!W77="","",基本情報入力シート!W77)</f>
        <v/>
      </c>
      <c r="J106" s="1421" t="str">
        <f>IF(基本情報入力シート!X77="","",基本情報入力シート!X77)</f>
        <v/>
      </c>
      <c r="K106" s="1258" t="str">
        <f>IF(基本情報入力シート!Y77="","",基本情報入力シート!Y77)</f>
        <v/>
      </c>
      <c r="L106" s="1282" t="str">
        <f>IF(基本情報入力シート!AB77="","",基本情報入力シート!AB77)</f>
        <v/>
      </c>
      <c r="M106" s="553" t="str">
        <f>IF('別紙様式2-2（４・５月分）'!P83="","",'別紙様式2-2（４・５月分）'!P83)</f>
        <v/>
      </c>
      <c r="N106" s="1398" t="str">
        <f>IF(SUM('別紙様式2-2（４・５月分）'!Q83:Q85)=0,"",SUM('別紙様式2-2（４・５月分）'!Q83:Q85))</f>
        <v/>
      </c>
      <c r="O106" s="1402" t="str">
        <f>IFERROR(VLOOKUP('別紙様式2-2（４・５月分）'!AQ83,【参考】数式用!$AR$5:$AS$22,2,FALSE),"")</f>
        <v/>
      </c>
      <c r="P106" s="1403"/>
      <c r="Q106" s="1404"/>
      <c r="R106" s="1408" t="str">
        <f>IFERROR(VLOOKUP(K106,【参考】数式用!$A$5:$AB$37,MATCH(O106,【参考】数式用!$B$4:$AB$4,0)+1,0),"")</f>
        <v/>
      </c>
      <c r="S106" s="1410" t="s">
        <v>2021</v>
      </c>
      <c r="T106" s="1412"/>
      <c r="U106" s="1414" t="str">
        <f>IFERROR(VLOOKUP(K106,【参考】数式用!$A$5:$AB$37,MATCH(T106,【参考】数式用!$B$4:$AB$4,0)+1,0),"")</f>
        <v/>
      </c>
      <c r="V106" s="1416" t="s">
        <v>15</v>
      </c>
      <c r="W106" s="1354">
        <v>6</v>
      </c>
      <c r="X106" s="1356" t="s">
        <v>10</v>
      </c>
      <c r="Y106" s="1354">
        <v>6</v>
      </c>
      <c r="Z106" s="1356" t="s">
        <v>38</v>
      </c>
      <c r="AA106" s="1354">
        <v>7</v>
      </c>
      <c r="AB106" s="1356" t="s">
        <v>10</v>
      </c>
      <c r="AC106" s="1354">
        <v>3</v>
      </c>
      <c r="AD106" s="1356" t="s">
        <v>13</v>
      </c>
      <c r="AE106" s="1356" t="s">
        <v>20</v>
      </c>
      <c r="AF106" s="1356">
        <f>IF(W106&gt;=1,(AA106*12+AC106)-(W106*12+Y106)+1,"")</f>
        <v>10</v>
      </c>
      <c r="AG106" s="1358" t="s">
        <v>33</v>
      </c>
      <c r="AH106" s="1360" t="str">
        <f t="shared" ref="AH106" si="245">IFERROR(ROUNDDOWN(ROUND(L106*U106,0),0)*AF106,"")</f>
        <v/>
      </c>
      <c r="AI106" s="1362" t="str">
        <f t="shared" ref="AI106" si="246">IFERROR(ROUNDDOWN(ROUND((L106*(U106-AW106)),0),0)*AF106,"")</f>
        <v/>
      </c>
      <c r="AJ106" s="1364">
        <f>IFERROR(IF(OR(M106="",M107="",M109=""),0,ROUNDDOWN(ROUNDDOWN(ROUND(L106*VLOOKUP(K106,【参考】数式用!$A$5:$AB$37,MATCH("新加算Ⅳ",【参考】数式用!$B$4:$AB$4,0)+1,0),0),0)*AF106*0.5,0)),"")</f>
        <v>0</v>
      </c>
      <c r="AK106" s="1348"/>
      <c r="AL106" s="1352">
        <f>IFERROR(IF(OR(M109="ベア加算",M109=""),0, IF(OR(T106="新加算Ⅰ",T106="新加算Ⅱ",T106="新加算Ⅲ",T106="新加算Ⅳ"),ROUNDDOWN(ROUND(L106*VLOOKUP(K106,【参考】数式用!$A$5:$I$37,MATCH("ベア加算",【参考】数式用!$B$4:$I$4,0)+1,0),0),0)*AF106,0)),"")</f>
        <v>0</v>
      </c>
      <c r="AM106" s="1338"/>
      <c r="AN106" s="1344"/>
      <c r="AO106" s="1340"/>
      <c r="AP106" s="1340"/>
      <c r="AQ106" s="1342"/>
      <c r="AR106" s="1322"/>
      <c r="AS106" s="466" t="str">
        <f t="shared" ref="AS106" si="247">IF(AU106="","",IF(U106&lt;N106,"！加算の要件上は問題ありませんが、令和６年４・５月と比較して令和６年６月に加算率が下がる計画になっています。",""))</f>
        <v/>
      </c>
      <c r="AT106" s="557"/>
      <c r="AU106" s="1310" t="str">
        <f>IF(K106&lt;&gt;"","V列に色付け","")</f>
        <v/>
      </c>
      <c r="AV106" s="558" t="str">
        <f>IF('別紙様式2-2（４・５月分）'!N83="","",'別紙様式2-2（４・５月分）'!N83)</f>
        <v/>
      </c>
      <c r="AW106" s="1312" t="str">
        <f>IF(SUM('別紙様式2-2（４・５月分）'!O83:O85)=0,"",SUM('別紙様式2-2（４・５月分）'!O83:O85))</f>
        <v/>
      </c>
      <c r="AX106" s="1313" t="str">
        <f>IFERROR(VLOOKUP(K106,【参考】数式用!$AH$2:$AI$34,2,FALSE),"")</f>
        <v/>
      </c>
      <c r="AY106" s="1229" t="s">
        <v>1959</v>
      </c>
      <c r="AZ106" s="1229" t="s">
        <v>1960</v>
      </c>
      <c r="BA106" s="1229" t="s">
        <v>1961</v>
      </c>
      <c r="BB106" s="1229" t="s">
        <v>1962</v>
      </c>
      <c r="BC106" s="1229" t="str">
        <f>IF(AND(O106&lt;&gt;"新加算Ⅰ",O106&lt;&gt;"新加算Ⅱ",O106&lt;&gt;"新加算Ⅲ",O106&lt;&gt;"新加算Ⅳ"),O106,IF(P108&lt;&gt;"",P108,""))</f>
        <v/>
      </c>
      <c r="BD106" s="1229"/>
      <c r="BE106" s="1229" t="str">
        <f t="shared" ref="BE106" si="248">IF(AL106&lt;&gt;0,IF(AM106="○","入力済","未入力"),"")</f>
        <v/>
      </c>
      <c r="BF106" s="1229" t="str">
        <f>IF(OR(T106="新加算Ⅰ",T106="新加算Ⅱ",T106="新加算Ⅲ",T106="新加算Ⅳ",T106="新加算Ⅴ（１）",T106="新加算Ⅴ（２）",T106="新加算Ⅴ（３）",T106="新加算ⅠⅤ（４）",T106="新加算Ⅴ（５）",T106="新加算Ⅴ（６）",T106="新加算Ⅴ（８）",T106="新加算Ⅴ（11）"),IF(OR(AN106="○",AN106="令和６年度中に満たす"),"入力済","未入力"),"")</f>
        <v/>
      </c>
      <c r="BG106" s="1229" t="str">
        <f>IF(OR(T106="新加算Ⅴ（７）",T106="新加算Ⅴ（９）",T106="新加算Ⅴ（10）",T106="新加算Ⅴ（12）",T106="新加算Ⅴ（13）",T106="新加算Ⅴ（14）"),IF(OR(AO106="○",AO106="令和６年度中に満たす"),"入力済","未入力"),"")</f>
        <v/>
      </c>
      <c r="BH106" s="1330" t="str">
        <f t="shared" ref="BH106" si="249">IF(OR(T106="新加算Ⅰ",T106="新加算Ⅱ",T106="新加算Ⅲ",T106="新加算Ⅴ（１）",T106="新加算Ⅴ（３）",T106="新加算Ⅴ（８）"),IF(OR(AP106="○",AP106="令和６年度中に満たす"),"入力済","未入力"),"")</f>
        <v/>
      </c>
      <c r="BI106" s="1332" t="str">
        <f t="shared" ref="BI106" si="250">IF(OR(T106="新加算Ⅰ",T106="新加算Ⅱ",T106="新加算Ⅴ（１）",T106="新加算Ⅴ（２）",T106="新加算Ⅴ（３）",T106="新加算Ⅴ（４）",T106="新加算Ⅴ（５）",T106="新加算Ⅴ（６）",T106="新加算Ⅴ（７）",T106="新加算Ⅴ（９）",T106="新加算Ⅴ（10）",T106="新加算Ⅴ（12）"),1,"")</f>
        <v/>
      </c>
      <c r="BJ106" s="1310" t="str">
        <f>IF(OR(T106="新加算Ⅰ",T106="新加算Ⅴ（１）",T106="新加算Ⅴ（２）",T106="新加算Ⅴ（５）",T106="新加算Ⅴ（７）",T106="新加算Ⅴ（10）"),IF(AR106="","未入力","入力済"),"")</f>
        <v/>
      </c>
      <c r="BK106" s="453" t="str">
        <f>G106</f>
        <v/>
      </c>
    </row>
    <row r="107" spans="1:63" ht="15" customHeight="1">
      <c r="A107" s="1274"/>
      <c r="B107" s="1242"/>
      <c r="C107" s="1243"/>
      <c r="D107" s="1243"/>
      <c r="E107" s="1243"/>
      <c r="F107" s="1244"/>
      <c r="G107" s="1259"/>
      <c r="H107" s="1259"/>
      <c r="I107" s="1259"/>
      <c r="J107" s="1422"/>
      <c r="K107" s="1259"/>
      <c r="L107" s="1283"/>
      <c r="M107" s="1378" t="str">
        <f>IF('別紙様式2-2（４・５月分）'!P84="","",'別紙様式2-2（４・５月分）'!P84)</f>
        <v/>
      </c>
      <c r="N107" s="1399"/>
      <c r="O107" s="1405"/>
      <c r="P107" s="1406"/>
      <c r="Q107" s="1407"/>
      <c r="R107" s="1409"/>
      <c r="S107" s="1411"/>
      <c r="T107" s="1413"/>
      <c r="U107" s="1415"/>
      <c r="V107" s="1417"/>
      <c r="W107" s="1355"/>
      <c r="X107" s="1357"/>
      <c r="Y107" s="1355"/>
      <c r="Z107" s="1357"/>
      <c r="AA107" s="1355"/>
      <c r="AB107" s="1357"/>
      <c r="AC107" s="1355"/>
      <c r="AD107" s="1357"/>
      <c r="AE107" s="1357"/>
      <c r="AF107" s="1357"/>
      <c r="AG107" s="1359"/>
      <c r="AH107" s="1361"/>
      <c r="AI107" s="1363"/>
      <c r="AJ107" s="1365"/>
      <c r="AK107" s="1349"/>
      <c r="AL107" s="1353"/>
      <c r="AM107" s="1339"/>
      <c r="AN107" s="1345"/>
      <c r="AO107" s="1341"/>
      <c r="AP107" s="1341"/>
      <c r="AQ107" s="1343"/>
      <c r="AR107" s="1323"/>
      <c r="AS107" s="1309" t="str">
        <f t="shared" ref="AS107" si="251">IF(AU106="","",IF(AF106&gt;10,"！令和６年度の新加算の「算定対象月」が10か月を超えています。標準的な「算定対象月」は令和６年６月から令和７年３月です。",IF(OR(AA106&lt;&gt;7,AC106&lt;&gt;3),"！算定期間の終わりが令和７年３月になっていません。区分変更を行う場合は、別紙様式2-4に記入してください。","")))</f>
        <v/>
      </c>
      <c r="AT107" s="557"/>
      <c r="AU107" s="1310"/>
      <c r="AV107" s="1311" t="str">
        <f>IF('別紙様式2-2（４・５月分）'!N84="","",'別紙様式2-2（４・５月分）'!N84)</f>
        <v/>
      </c>
      <c r="AW107" s="1312"/>
      <c r="AX107" s="1313"/>
      <c r="AY107" s="1229"/>
      <c r="AZ107" s="1229"/>
      <c r="BA107" s="1229"/>
      <c r="BB107" s="1229"/>
      <c r="BC107" s="1229"/>
      <c r="BD107" s="1229"/>
      <c r="BE107" s="1229"/>
      <c r="BF107" s="1229"/>
      <c r="BG107" s="1229"/>
      <c r="BH107" s="1331"/>
      <c r="BI107" s="1333"/>
      <c r="BJ107" s="1310"/>
      <c r="BK107" s="453" t="str">
        <f>G106</f>
        <v/>
      </c>
    </row>
    <row r="108" spans="1:63" ht="15" customHeight="1">
      <c r="A108" s="1302"/>
      <c r="B108" s="1242"/>
      <c r="C108" s="1243"/>
      <c r="D108" s="1243"/>
      <c r="E108" s="1243"/>
      <c r="F108" s="1244"/>
      <c r="G108" s="1259"/>
      <c r="H108" s="1259"/>
      <c r="I108" s="1259"/>
      <c r="J108" s="1422"/>
      <c r="K108" s="1259"/>
      <c r="L108" s="1283"/>
      <c r="M108" s="1379"/>
      <c r="N108" s="1400"/>
      <c r="O108" s="1380" t="s">
        <v>2025</v>
      </c>
      <c r="P108" s="1382" t="str">
        <f>IFERROR(VLOOKUP('別紙様式2-2（４・５月分）'!AQ83,【参考】数式用!$AR$5:$AT$22,3,FALSE),"")</f>
        <v/>
      </c>
      <c r="Q108" s="1384" t="s">
        <v>2036</v>
      </c>
      <c r="R108" s="1386" t="str">
        <f>IFERROR(VLOOKUP(K106,【参考】数式用!$A$5:$AB$37,MATCH(P108,【参考】数式用!$B$4:$AB$4,0)+1,0),"")</f>
        <v/>
      </c>
      <c r="S108" s="1388" t="s">
        <v>161</v>
      </c>
      <c r="T108" s="1390"/>
      <c r="U108" s="1392" t="str">
        <f>IFERROR(VLOOKUP(K106,【参考】数式用!$A$5:$AB$37,MATCH(T108,【参考】数式用!$B$4:$AB$4,0)+1,0),"")</f>
        <v/>
      </c>
      <c r="V108" s="1394" t="s">
        <v>15</v>
      </c>
      <c r="W108" s="1396">
        <v>7</v>
      </c>
      <c r="X108" s="1370" t="s">
        <v>10</v>
      </c>
      <c r="Y108" s="1396">
        <v>4</v>
      </c>
      <c r="Z108" s="1370" t="s">
        <v>38</v>
      </c>
      <c r="AA108" s="1396">
        <v>8</v>
      </c>
      <c r="AB108" s="1370" t="s">
        <v>10</v>
      </c>
      <c r="AC108" s="1396">
        <v>3</v>
      </c>
      <c r="AD108" s="1370" t="s">
        <v>13</v>
      </c>
      <c r="AE108" s="1370" t="s">
        <v>20</v>
      </c>
      <c r="AF108" s="1370">
        <f>IF(W108&gt;=1,(AA108*12+AC108)-(W108*12+Y108)+1,"")</f>
        <v>12</v>
      </c>
      <c r="AG108" s="1366" t="s">
        <v>33</v>
      </c>
      <c r="AH108" s="1372" t="str">
        <f t="shared" ref="AH108" si="252">IFERROR(ROUNDDOWN(ROUND(L106*U108,0),0)*AF108,"")</f>
        <v/>
      </c>
      <c r="AI108" s="1374" t="str">
        <f t="shared" ref="AI108" si="253">IFERROR(ROUNDDOWN(ROUND((L106*(U108-AW106)),0),0)*AF108,"")</f>
        <v/>
      </c>
      <c r="AJ108" s="1376">
        <f>IFERROR(IF(OR(M106="",M107="",M109=""),0,ROUNDDOWN(ROUNDDOWN(ROUND(L106*VLOOKUP(K106,【参考】数式用!$A$5:$AB$37,MATCH("新加算Ⅳ",【参考】数式用!$B$4:$AB$4,0)+1,0),0),0)*AF108*0.5,0)),"")</f>
        <v>0</v>
      </c>
      <c r="AK108" s="1346" t="str">
        <f t="shared" ref="AK108" si="254">IF(T108&lt;&gt;"","新規に適用","")</f>
        <v/>
      </c>
      <c r="AL108" s="1350">
        <f>IFERROR(IF(OR(M109="ベア加算",M109=""),0, IF(OR(T106="新加算Ⅰ",T106="新加算Ⅱ",T106="新加算Ⅲ",T106="新加算Ⅳ"),0,ROUNDDOWN(ROUND(L106*VLOOKUP(K106,【参考】数式用!$A$5:$I$37,MATCH("ベア加算",【参考】数式用!$B$4:$I$4,0)+1,0),0),0)*AF108)),"")</f>
        <v>0</v>
      </c>
      <c r="AM108" s="1320" t="str">
        <f>IF(AND(T108&lt;&gt;"",AM106=""),"新規に適用",IF(AND(T108&lt;&gt;"",AM106&lt;&gt;""),"継続で適用",""))</f>
        <v/>
      </c>
      <c r="AN108" s="1320" t="str">
        <f>IF(AND(T108&lt;&gt;"",AN106=""),"新規に適用",IF(AND(T108&lt;&gt;"",AN106&lt;&gt;""),"継続で適用",""))</f>
        <v/>
      </c>
      <c r="AO108" s="1368"/>
      <c r="AP108" s="1320" t="str">
        <f>IF(AND(T108&lt;&gt;"",AP106=""),"新規に適用",IF(AND(T108&lt;&gt;"",AP106&lt;&gt;""),"継続で適用",""))</f>
        <v/>
      </c>
      <c r="AQ108" s="1324" t="str">
        <f t="shared" si="243"/>
        <v/>
      </c>
      <c r="AR108" s="1320" t="str">
        <f>IF(AND(T108&lt;&gt;"",AR106=""),"新規に適用",IF(AND(T108&lt;&gt;"",AR106&lt;&gt;""),"継続で適用",""))</f>
        <v/>
      </c>
      <c r="AS108" s="1309"/>
      <c r="AT108" s="557"/>
      <c r="AU108" s="1310" t="str">
        <f>IF(K106&lt;&gt;"","V列に色付け","")</f>
        <v/>
      </c>
      <c r="AV108" s="1311"/>
      <c r="AW108" s="1312"/>
      <c r="AX108" s="87"/>
      <c r="AY108" s="87"/>
      <c r="AZ108" s="87"/>
      <c r="BA108" s="87"/>
      <c r="BB108" s="87"/>
      <c r="BC108" s="87"/>
      <c r="BD108" s="87"/>
      <c r="BE108" s="87"/>
      <c r="BF108" s="87"/>
      <c r="BG108" s="87"/>
      <c r="BH108" s="87"/>
      <c r="BI108" s="87"/>
      <c r="BJ108" s="87"/>
      <c r="BK108" s="453" t="str">
        <f>G106</f>
        <v/>
      </c>
    </row>
    <row r="109" spans="1:63" ht="30" customHeight="1" thickBot="1">
      <c r="A109" s="1275"/>
      <c r="B109" s="1418"/>
      <c r="C109" s="1419"/>
      <c r="D109" s="1419"/>
      <c r="E109" s="1419"/>
      <c r="F109" s="1420"/>
      <c r="G109" s="1260"/>
      <c r="H109" s="1260"/>
      <c r="I109" s="1260"/>
      <c r="J109" s="1423"/>
      <c r="K109" s="1260"/>
      <c r="L109" s="1284"/>
      <c r="M109" s="556" t="str">
        <f>IF('別紙様式2-2（４・５月分）'!P85="","",'別紙様式2-2（４・５月分）'!P85)</f>
        <v/>
      </c>
      <c r="N109" s="1401"/>
      <c r="O109" s="1381"/>
      <c r="P109" s="1383"/>
      <c r="Q109" s="1385"/>
      <c r="R109" s="1387"/>
      <c r="S109" s="1389"/>
      <c r="T109" s="1391"/>
      <c r="U109" s="1393"/>
      <c r="V109" s="1395"/>
      <c r="W109" s="1397"/>
      <c r="X109" s="1371"/>
      <c r="Y109" s="1397"/>
      <c r="Z109" s="1371"/>
      <c r="AA109" s="1397"/>
      <c r="AB109" s="1371"/>
      <c r="AC109" s="1397"/>
      <c r="AD109" s="1371"/>
      <c r="AE109" s="1371"/>
      <c r="AF109" s="1371"/>
      <c r="AG109" s="1367"/>
      <c r="AH109" s="1373"/>
      <c r="AI109" s="1375"/>
      <c r="AJ109" s="1377"/>
      <c r="AK109" s="1347"/>
      <c r="AL109" s="1351"/>
      <c r="AM109" s="1321"/>
      <c r="AN109" s="1321"/>
      <c r="AO109" s="1369"/>
      <c r="AP109" s="1321"/>
      <c r="AQ109" s="1325"/>
      <c r="AR109" s="1321"/>
      <c r="AS109" s="491" t="str">
        <f t="shared" ref="AS109" si="255">IF(AU106="","",IF(OR(T106="",AND(M109="ベア加算なし",OR(T106="新加算Ⅰ",T106="新加算Ⅱ",T106="新加算Ⅲ",T106="新加算Ⅳ"),AM106=""),AND(OR(T106="新加算Ⅰ",T106="新加算Ⅱ",T106="新加算Ⅲ",T106="新加算Ⅳ",T106="新加算Ⅴ（１）",T106="新加算Ⅴ（２）",T106="新加算Ⅴ（３）",T106="新加算Ⅴ（４）",T106="新加算Ⅴ（５）",T106="新加算Ⅴ（６）",T106="新加算Ⅴ（８）",T106="新加算Ⅴ（11）"),AN106=""),AND(OR(T106="新加算Ⅴ（７）",T106="新加算Ⅴ（９）",T106="新加算Ⅴ（10）",T106="新加算Ⅴ（12）",T106="新加算Ⅴ（13）",T106="新加算Ⅴ（14）"),AO106=""),AND(OR(T106="新加算Ⅰ",T106="新加算Ⅱ",T106="新加算Ⅲ",T106="新加算Ⅴ（１）",T106="新加算Ⅴ（３）",T106="新加算Ⅴ（８）"),AP106=""),AND(OR(T106="新加算Ⅰ",T106="新加算Ⅱ",T106="新加算Ⅴ（１）",T106="新加算Ⅴ（２）",T106="新加算Ⅴ（３）",T106="新加算Ⅴ（４）",T106="新加算Ⅴ（５）",T106="新加算Ⅴ（６）",T106="新加算Ⅴ（７）",T106="新加算Ⅴ（９）",T106="新加算Ⅴ（10）",T106="新加算Ⅴ（12）"),AQ106=""),AND(OR(T106="新加算Ⅰ",T106="新加算Ⅴ（１）",T106="新加算Ⅴ（２）",T106="新加算Ⅴ（５）",T106="新加算Ⅴ（７）",T106="新加算Ⅴ（10）"),AR106="")),"！記入が必要な欄（ピンク色のセル）に空欄があります。空欄を埋めてください。",""))</f>
        <v/>
      </c>
      <c r="AT109" s="557"/>
      <c r="AU109" s="1310"/>
      <c r="AV109" s="558" t="str">
        <f>IF('別紙様式2-2（４・５月分）'!N85="","",'別紙様式2-2（４・５月分）'!N85)</f>
        <v/>
      </c>
      <c r="AW109" s="1312"/>
      <c r="AX109" s="87"/>
      <c r="AY109" s="87"/>
      <c r="AZ109" s="87"/>
      <c r="BA109" s="87"/>
      <c r="BB109" s="87"/>
      <c r="BC109" s="87"/>
      <c r="BD109" s="87"/>
      <c r="BE109" s="87"/>
      <c r="BF109" s="87"/>
      <c r="BG109" s="87"/>
      <c r="BH109" s="87"/>
      <c r="BI109" s="87"/>
      <c r="BJ109" s="87"/>
      <c r="BK109" s="453" t="str">
        <f>G106</f>
        <v/>
      </c>
    </row>
    <row r="110" spans="1:63" ht="30" customHeight="1">
      <c r="A110" s="1273">
        <v>25</v>
      </c>
      <c r="B110" s="1242" t="str">
        <f>IF(基本情報入力シート!C78="","",基本情報入力シート!C78)</f>
        <v/>
      </c>
      <c r="C110" s="1243"/>
      <c r="D110" s="1243"/>
      <c r="E110" s="1243"/>
      <c r="F110" s="1244"/>
      <c r="G110" s="1259" t="str">
        <f>IF(基本情報入力シート!M78="","",基本情報入力シート!M78)</f>
        <v/>
      </c>
      <c r="H110" s="1259" t="str">
        <f>IF(基本情報入力シート!R78="","",基本情報入力シート!R78)</f>
        <v/>
      </c>
      <c r="I110" s="1259" t="str">
        <f>IF(基本情報入力シート!W78="","",基本情報入力シート!W78)</f>
        <v/>
      </c>
      <c r="J110" s="1422" t="str">
        <f>IF(基本情報入力シート!X78="","",基本情報入力シート!X78)</f>
        <v/>
      </c>
      <c r="K110" s="1259" t="str">
        <f>IF(基本情報入力シート!Y78="","",基本情報入力シート!Y78)</f>
        <v/>
      </c>
      <c r="L110" s="1283" t="str">
        <f>IF(基本情報入力シート!AB78="","",基本情報入力シート!AB78)</f>
        <v/>
      </c>
      <c r="M110" s="553" t="str">
        <f>IF('別紙様式2-2（４・５月分）'!P86="","",'別紙様式2-2（４・５月分）'!P86)</f>
        <v/>
      </c>
      <c r="N110" s="1398" t="str">
        <f>IF(SUM('別紙様式2-2（４・５月分）'!Q86:Q88)=0,"",SUM('別紙様式2-2（４・５月分）'!Q86:Q88))</f>
        <v/>
      </c>
      <c r="O110" s="1402" t="str">
        <f>IFERROR(VLOOKUP('別紙様式2-2（４・５月分）'!AQ86,【参考】数式用!$AR$5:$AS$22,2,FALSE),"")</f>
        <v/>
      </c>
      <c r="P110" s="1403"/>
      <c r="Q110" s="1404"/>
      <c r="R110" s="1408" t="str">
        <f>IFERROR(VLOOKUP(K110,【参考】数式用!$A$5:$AB$37,MATCH(O110,【参考】数式用!$B$4:$AB$4,0)+1,0),"")</f>
        <v/>
      </c>
      <c r="S110" s="1410" t="s">
        <v>2021</v>
      </c>
      <c r="T110" s="1412"/>
      <c r="U110" s="1414" t="str">
        <f>IFERROR(VLOOKUP(K110,【参考】数式用!$A$5:$AB$37,MATCH(T110,【参考】数式用!$B$4:$AB$4,0)+1,0),"")</f>
        <v/>
      </c>
      <c r="V110" s="1416" t="s">
        <v>15</v>
      </c>
      <c r="W110" s="1354">
        <v>6</v>
      </c>
      <c r="X110" s="1356" t="s">
        <v>10</v>
      </c>
      <c r="Y110" s="1354">
        <v>6</v>
      </c>
      <c r="Z110" s="1356" t="s">
        <v>38</v>
      </c>
      <c r="AA110" s="1354">
        <v>7</v>
      </c>
      <c r="AB110" s="1356" t="s">
        <v>10</v>
      </c>
      <c r="AC110" s="1354">
        <v>3</v>
      </c>
      <c r="AD110" s="1356" t="s">
        <v>13</v>
      </c>
      <c r="AE110" s="1356" t="s">
        <v>20</v>
      </c>
      <c r="AF110" s="1356">
        <f>IF(W110&gt;=1,(AA110*12+AC110)-(W110*12+Y110)+1,"")</f>
        <v>10</v>
      </c>
      <c r="AG110" s="1358" t="s">
        <v>33</v>
      </c>
      <c r="AH110" s="1360" t="str">
        <f t="shared" ref="AH110" si="256">IFERROR(ROUNDDOWN(ROUND(L110*U110,0),0)*AF110,"")</f>
        <v/>
      </c>
      <c r="AI110" s="1362" t="str">
        <f t="shared" ref="AI110" si="257">IFERROR(ROUNDDOWN(ROUND((L110*(U110-AW110)),0),0)*AF110,"")</f>
        <v/>
      </c>
      <c r="AJ110" s="1364">
        <f>IFERROR(IF(OR(M110="",M111="",M113=""),0,ROUNDDOWN(ROUNDDOWN(ROUND(L110*VLOOKUP(K110,【参考】数式用!$A$5:$AB$37,MATCH("新加算Ⅳ",【参考】数式用!$B$4:$AB$4,0)+1,0),0),0)*AF110*0.5,0)),"")</f>
        <v>0</v>
      </c>
      <c r="AK110" s="1348"/>
      <c r="AL110" s="1352">
        <f>IFERROR(IF(OR(M113="ベア加算",M113=""),0, IF(OR(T110="新加算Ⅰ",T110="新加算Ⅱ",T110="新加算Ⅲ",T110="新加算Ⅳ"),ROUNDDOWN(ROUND(L110*VLOOKUP(K110,【参考】数式用!$A$5:$I$37,MATCH("ベア加算",【参考】数式用!$B$4:$I$4,0)+1,0),0),0)*AF110,0)),"")</f>
        <v>0</v>
      </c>
      <c r="AM110" s="1338"/>
      <c r="AN110" s="1344"/>
      <c r="AO110" s="1340"/>
      <c r="AP110" s="1340"/>
      <c r="AQ110" s="1342"/>
      <c r="AR110" s="1322"/>
      <c r="AS110" s="466" t="str">
        <f t="shared" ref="AS110" si="258">IF(AU110="","",IF(U110&lt;N110,"！加算の要件上は問題ありませんが、令和６年４・５月と比較して令和６年６月に加算率が下がる計画になっています。",""))</f>
        <v/>
      </c>
      <c r="AT110" s="557"/>
      <c r="AU110" s="1310" t="str">
        <f>IF(K110&lt;&gt;"","V列に色付け","")</f>
        <v/>
      </c>
      <c r="AV110" s="558" t="str">
        <f>IF('別紙様式2-2（４・５月分）'!N86="","",'別紙様式2-2（４・５月分）'!N86)</f>
        <v/>
      </c>
      <c r="AW110" s="1312" t="str">
        <f>IF(SUM('別紙様式2-2（４・５月分）'!O86:O88)=0,"",SUM('別紙様式2-2（４・５月分）'!O86:O88))</f>
        <v/>
      </c>
      <c r="AX110" s="1313" t="str">
        <f>IFERROR(VLOOKUP(K110,【参考】数式用!$AH$2:$AI$34,2,FALSE),"")</f>
        <v/>
      </c>
      <c r="AY110" s="1229" t="s">
        <v>1959</v>
      </c>
      <c r="AZ110" s="1229" t="s">
        <v>1960</v>
      </c>
      <c r="BA110" s="1229" t="s">
        <v>1961</v>
      </c>
      <c r="BB110" s="1229" t="s">
        <v>1962</v>
      </c>
      <c r="BC110" s="1229" t="str">
        <f>IF(AND(O110&lt;&gt;"新加算Ⅰ",O110&lt;&gt;"新加算Ⅱ",O110&lt;&gt;"新加算Ⅲ",O110&lt;&gt;"新加算Ⅳ"),O110,IF(P112&lt;&gt;"",P112,""))</f>
        <v/>
      </c>
      <c r="BD110" s="1229"/>
      <c r="BE110" s="1229" t="str">
        <f t="shared" ref="BE110" si="259">IF(AL110&lt;&gt;0,IF(AM110="○","入力済","未入力"),"")</f>
        <v/>
      </c>
      <c r="BF110" s="1229" t="str">
        <f>IF(OR(T110="新加算Ⅰ",T110="新加算Ⅱ",T110="新加算Ⅲ",T110="新加算Ⅳ",T110="新加算Ⅴ（１）",T110="新加算Ⅴ（２）",T110="新加算Ⅴ（３）",T110="新加算ⅠⅤ（４）",T110="新加算Ⅴ（５）",T110="新加算Ⅴ（６）",T110="新加算Ⅴ（８）",T110="新加算Ⅴ（11）"),IF(OR(AN110="○",AN110="令和６年度中に満たす"),"入力済","未入力"),"")</f>
        <v/>
      </c>
      <c r="BG110" s="1229" t="str">
        <f>IF(OR(T110="新加算Ⅴ（７）",T110="新加算Ⅴ（９）",T110="新加算Ⅴ（10）",T110="新加算Ⅴ（12）",T110="新加算Ⅴ（13）",T110="新加算Ⅴ（14）"),IF(OR(AO110="○",AO110="令和６年度中に満たす"),"入力済","未入力"),"")</f>
        <v/>
      </c>
      <c r="BH110" s="1330" t="str">
        <f t="shared" ref="BH110" si="260">IF(OR(T110="新加算Ⅰ",T110="新加算Ⅱ",T110="新加算Ⅲ",T110="新加算Ⅴ（１）",T110="新加算Ⅴ（３）",T110="新加算Ⅴ（８）"),IF(OR(AP110="○",AP110="令和６年度中に満たす"),"入力済","未入力"),"")</f>
        <v/>
      </c>
      <c r="BI110" s="1332" t="str">
        <f t="shared" ref="BI110" si="261">IF(OR(T110="新加算Ⅰ",T110="新加算Ⅱ",T110="新加算Ⅴ（１）",T110="新加算Ⅴ（２）",T110="新加算Ⅴ（３）",T110="新加算Ⅴ（４）",T110="新加算Ⅴ（５）",T110="新加算Ⅴ（６）",T110="新加算Ⅴ（７）",T110="新加算Ⅴ（９）",T110="新加算Ⅴ（10）",T110="新加算Ⅴ（12）"),1,"")</f>
        <v/>
      </c>
      <c r="BJ110" s="1310" t="str">
        <f>IF(OR(T110="新加算Ⅰ",T110="新加算Ⅴ（１）",T110="新加算Ⅴ（２）",T110="新加算Ⅴ（５）",T110="新加算Ⅴ（７）",T110="新加算Ⅴ（10）"),IF(AR110="","未入力","入力済"),"")</f>
        <v/>
      </c>
      <c r="BK110" s="453" t="str">
        <f>G110</f>
        <v/>
      </c>
    </row>
    <row r="111" spans="1:63" ht="15" customHeight="1">
      <c r="A111" s="1274"/>
      <c r="B111" s="1242"/>
      <c r="C111" s="1243"/>
      <c r="D111" s="1243"/>
      <c r="E111" s="1243"/>
      <c r="F111" s="1244"/>
      <c r="G111" s="1259"/>
      <c r="H111" s="1259"/>
      <c r="I111" s="1259"/>
      <c r="J111" s="1422"/>
      <c r="K111" s="1259"/>
      <c r="L111" s="1283"/>
      <c r="M111" s="1378" t="str">
        <f>IF('別紙様式2-2（４・５月分）'!P87="","",'別紙様式2-2（４・５月分）'!P87)</f>
        <v/>
      </c>
      <c r="N111" s="1399"/>
      <c r="O111" s="1405"/>
      <c r="P111" s="1406"/>
      <c r="Q111" s="1407"/>
      <c r="R111" s="1409"/>
      <c r="S111" s="1411"/>
      <c r="T111" s="1413"/>
      <c r="U111" s="1415"/>
      <c r="V111" s="1417"/>
      <c r="W111" s="1355"/>
      <c r="X111" s="1357"/>
      <c r="Y111" s="1355"/>
      <c r="Z111" s="1357"/>
      <c r="AA111" s="1355"/>
      <c r="AB111" s="1357"/>
      <c r="AC111" s="1355"/>
      <c r="AD111" s="1357"/>
      <c r="AE111" s="1357"/>
      <c r="AF111" s="1357"/>
      <c r="AG111" s="1359"/>
      <c r="AH111" s="1361"/>
      <c r="AI111" s="1363"/>
      <c r="AJ111" s="1365"/>
      <c r="AK111" s="1349"/>
      <c r="AL111" s="1353"/>
      <c r="AM111" s="1339"/>
      <c r="AN111" s="1345"/>
      <c r="AO111" s="1341"/>
      <c r="AP111" s="1341"/>
      <c r="AQ111" s="1343"/>
      <c r="AR111" s="1323"/>
      <c r="AS111" s="1309" t="str">
        <f t="shared" ref="AS111" si="262">IF(AU110="","",IF(AF110&gt;10,"！令和６年度の新加算の「算定対象月」が10か月を超えています。標準的な「算定対象月」は令和６年６月から令和７年３月です。",IF(OR(AA110&lt;&gt;7,AC110&lt;&gt;3),"！算定期間の終わりが令和７年３月になっていません。区分変更を行う場合は、別紙様式2-4に記入してください。","")))</f>
        <v/>
      </c>
      <c r="AT111" s="557"/>
      <c r="AU111" s="1310"/>
      <c r="AV111" s="1311" t="str">
        <f>IF('別紙様式2-2（４・５月分）'!N87="","",'別紙様式2-2（４・５月分）'!N87)</f>
        <v/>
      </c>
      <c r="AW111" s="1312"/>
      <c r="AX111" s="1313"/>
      <c r="AY111" s="1229"/>
      <c r="AZ111" s="1229"/>
      <c r="BA111" s="1229"/>
      <c r="BB111" s="1229"/>
      <c r="BC111" s="1229"/>
      <c r="BD111" s="1229"/>
      <c r="BE111" s="1229"/>
      <c r="BF111" s="1229"/>
      <c r="BG111" s="1229"/>
      <c r="BH111" s="1331"/>
      <c r="BI111" s="1333"/>
      <c r="BJ111" s="1310"/>
      <c r="BK111" s="453" t="str">
        <f>G110</f>
        <v/>
      </c>
    </row>
    <row r="112" spans="1:63" ht="15" customHeight="1">
      <c r="A112" s="1302"/>
      <c r="B112" s="1242"/>
      <c r="C112" s="1243"/>
      <c r="D112" s="1243"/>
      <c r="E112" s="1243"/>
      <c r="F112" s="1244"/>
      <c r="G112" s="1259"/>
      <c r="H112" s="1259"/>
      <c r="I112" s="1259"/>
      <c r="J112" s="1422"/>
      <c r="K112" s="1259"/>
      <c r="L112" s="1283"/>
      <c r="M112" s="1379"/>
      <c r="N112" s="1400"/>
      <c r="O112" s="1380" t="s">
        <v>2025</v>
      </c>
      <c r="P112" s="1382" t="str">
        <f>IFERROR(VLOOKUP('別紙様式2-2（４・５月分）'!AQ86,【参考】数式用!$AR$5:$AT$22,3,FALSE),"")</f>
        <v/>
      </c>
      <c r="Q112" s="1384" t="s">
        <v>2036</v>
      </c>
      <c r="R112" s="1386" t="str">
        <f>IFERROR(VLOOKUP(K110,【参考】数式用!$A$5:$AB$37,MATCH(P112,【参考】数式用!$B$4:$AB$4,0)+1,0),"")</f>
        <v/>
      </c>
      <c r="S112" s="1388" t="s">
        <v>161</v>
      </c>
      <c r="T112" s="1390"/>
      <c r="U112" s="1392" t="str">
        <f>IFERROR(VLOOKUP(K110,【参考】数式用!$A$5:$AB$37,MATCH(T112,【参考】数式用!$B$4:$AB$4,0)+1,0),"")</f>
        <v/>
      </c>
      <c r="V112" s="1394" t="s">
        <v>15</v>
      </c>
      <c r="W112" s="1396">
        <v>7</v>
      </c>
      <c r="X112" s="1370" t="s">
        <v>10</v>
      </c>
      <c r="Y112" s="1396">
        <v>4</v>
      </c>
      <c r="Z112" s="1370" t="s">
        <v>38</v>
      </c>
      <c r="AA112" s="1396">
        <v>8</v>
      </c>
      <c r="AB112" s="1370" t="s">
        <v>10</v>
      </c>
      <c r="AC112" s="1396">
        <v>3</v>
      </c>
      <c r="AD112" s="1370" t="s">
        <v>13</v>
      </c>
      <c r="AE112" s="1370" t="s">
        <v>20</v>
      </c>
      <c r="AF112" s="1370">
        <f>IF(W112&gt;=1,(AA112*12+AC112)-(W112*12+Y112)+1,"")</f>
        <v>12</v>
      </c>
      <c r="AG112" s="1366" t="s">
        <v>33</v>
      </c>
      <c r="AH112" s="1372" t="str">
        <f t="shared" ref="AH112" si="263">IFERROR(ROUNDDOWN(ROUND(L110*U112,0),0)*AF112,"")</f>
        <v/>
      </c>
      <c r="AI112" s="1374" t="str">
        <f t="shared" ref="AI112" si="264">IFERROR(ROUNDDOWN(ROUND((L110*(U112-AW110)),0),0)*AF112,"")</f>
        <v/>
      </c>
      <c r="AJ112" s="1376">
        <f>IFERROR(IF(OR(M110="",M111="",M113=""),0,ROUNDDOWN(ROUNDDOWN(ROUND(L110*VLOOKUP(K110,【参考】数式用!$A$5:$AB$37,MATCH("新加算Ⅳ",【参考】数式用!$B$4:$AB$4,0)+1,0),0),0)*AF112*0.5,0)),"")</f>
        <v>0</v>
      </c>
      <c r="AK112" s="1346" t="str">
        <f t="shared" ref="AK112" si="265">IF(T112&lt;&gt;"","新規に適用","")</f>
        <v/>
      </c>
      <c r="AL112" s="1350">
        <f>IFERROR(IF(OR(M113="ベア加算",M113=""),0, IF(OR(T110="新加算Ⅰ",T110="新加算Ⅱ",T110="新加算Ⅲ",T110="新加算Ⅳ"),0,ROUNDDOWN(ROUND(L110*VLOOKUP(K110,【参考】数式用!$A$5:$I$37,MATCH("ベア加算",【参考】数式用!$B$4:$I$4,0)+1,0),0),0)*AF112)),"")</f>
        <v>0</v>
      </c>
      <c r="AM112" s="1320" t="str">
        <f>IF(AND(T112&lt;&gt;"",AM110=""),"新規に適用",IF(AND(T112&lt;&gt;"",AM110&lt;&gt;""),"継続で適用",""))</f>
        <v/>
      </c>
      <c r="AN112" s="1320" t="str">
        <f>IF(AND(T112&lt;&gt;"",AN110=""),"新規に適用",IF(AND(T112&lt;&gt;"",AN110&lt;&gt;""),"継続で適用",""))</f>
        <v/>
      </c>
      <c r="AO112" s="1368"/>
      <c r="AP112" s="1320" t="str">
        <f>IF(AND(T112&lt;&gt;"",AP110=""),"新規に適用",IF(AND(T112&lt;&gt;"",AP110&lt;&gt;""),"継続で適用",""))</f>
        <v/>
      </c>
      <c r="AQ112" s="1324" t="str">
        <f t="shared" si="243"/>
        <v/>
      </c>
      <c r="AR112" s="1320" t="str">
        <f>IF(AND(T112&lt;&gt;"",AR110=""),"新規に適用",IF(AND(T112&lt;&gt;"",AR110&lt;&gt;""),"継続で適用",""))</f>
        <v/>
      </c>
      <c r="AS112" s="1309"/>
      <c r="AT112" s="557"/>
      <c r="AU112" s="1310" t="str">
        <f>IF(K110&lt;&gt;"","V列に色付け","")</f>
        <v/>
      </c>
      <c r="AV112" s="1311"/>
      <c r="AW112" s="1312"/>
      <c r="AX112" s="87"/>
      <c r="AY112" s="87"/>
      <c r="AZ112" s="87"/>
      <c r="BA112" s="87"/>
      <c r="BB112" s="87"/>
      <c r="BC112" s="87"/>
      <c r="BD112" s="87"/>
      <c r="BE112" s="87"/>
      <c r="BF112" s="87"/>
      <c r="BG112" s="87"/>
      <c r="BH112" s="87"/>
      <c r="BI112" s="87"/>
      <c r="BJ112" s="87"/>
      <c r="BK112" s="453" t="str">
        <f>G110</f>
        <v/>
      </c>
    </row>
    <row r="113" spans="1:63" ht="30" customHeight="1" thickBot="1">
      <c r="A113" s="1275"/>
      <c r="B113" s="1418"/>
      <c r="C113" s="1419"/>
      <c r="D113" s="1419"/>
      <c r="E113" s="1419"/>
      <c r="F113" s="1420"/>
      <c r="G113" s="1260"/>
      <c r="H113" s="1260"/>
      <c r="I113" s="1260"/>
      <c r="J113" s="1423"/>
      <c r="K113" s="1260"/>
      <c r="L113" s="1284"/>
      <c r="M113" s="556" t="str">
        <f>IF('別紙様式2-2（４・５月分）'!P88="","",'別紙様式2-2（４・５月分）'!P88)</f>
        <v/>
      </c>
      <c r="N113" s="1401"/>
      <c r="O113" s="1381"/>
      <c r="P113" s="1383"/>
      <c r="Q113" s="1385"/>
      <c r="R113" s="1387"/>
      <c r="S113" s="1389"/>
      <c r="T113" s="1391"/>
      <c r="U113" s="1393"/>
      <c r="V113" s="1395"/>
      <c r="W113" s="1397"/>
      <c r="X113" s="1371"/>
      <c r="Y113" s="1397"/>
      <c r="Z113" s="1371"/>
      <c r="AA113" s="1397"/>
      <c r="AB113" s="1371"/>
      <c r="AC113" s="1397"/>
      <c r="AD113" s="1371"/>
      <c r="AE113" s="1371"/>
      <c r="AF113" s="1371"/>
      <c r="AG113" s="1367"/>
      <c r="AH113" s="1373"/>
      <c r="AI113" s="1375"/>
      <c r="AJ113" s="1377"/>
      <c r="AK113" s="1347"/>
      <c r="AL113" s="1351"/>
      <c r="AM113" s="1321"/>
      <c r="AN113" s="1321"/>
      <c r="AO113" s="1369"/>
      <c r="AP113" s="1321"/>
      <c r="AQ113" s="1325"/>
      <c r="AR113" s="1321"/>
      <c r="AS113" s="491" t="str">
        <f t="shared" ref="AS113" si="266">IF(AU110="","",IF(OR(T110="",AND(M113="ベア加算なし",OR(T110="新加算Ⅰ",T110="新加算Ⅱ",T110="新加算Ⅲ",T110="新加算Ⅳ"),AM110=""),AND(OR(T110="新加算Ⅰ",T110="新加算Ⅱ",T110="新加算Ⅲ",T110="新加算Ⅳ",T110="新加算Ⅴ（１）",T110="新加算Ⅴ（２）",T110="新加算Ⅴ（３）",T110="新加算Ⅴ（４）",T110="新加算Ⅴ（５）",T110="新加算Ⅴ（６）",T110="新加算Ⅴ（８）",T110="新加算Ⅴ（11）"),AN110=""),AND(OR(T110="新加算Ⅴ（７）",T110="新加算Ⅴ（９）",T110="新加算Ⅴ（10）",T110="新加算Ⅴ（12）",T110="新加算Ⅴ（13）",T110="新加算Ⅴ（14）"),AO110=""),AND(OR(T110="新加算Ⅰ",T110="新加算Ⅱ",T110="新加算Ⅲ",T110="新加算Ⅴ（１）",T110="新加算Ⅴ（３）",T110="新加算Ⅴ（８）"),AP110=""),AND(OR(T110="新加算Ⅰ",T110="新加算Ⅱ",T110="新加算Ⅴ（１）",T110="新加算Ⅴ（２）",T110="新加算Ⅴ（３）",T110="新加算Ⅴ（４）",T110="新加算Ⅴ（５）",T110="新加算Ⅴ（６）",T110="新加算Ⅴ（７）",T110="新加算Ⅴ（９）",T110="新加算Ⅴ（10）",T110="新加算Ⅴ（12）"),AQ110=""),AND(OR(T110="新加算Ⅰ",T110="新加算Ⅴ（１）",T110="新加算Ⅴ（２）",T110="新加算Ⅴ（５）",T110="新加算Ⅴ（７）",T110="新加算Ⅴ（10）"),AR110="")),"！記入が必要な欄（ピンク色のセル）に空欄があります。空欄を埋めてください。",""))</f>
        <v/>
      </c>
      <c r="AT113" s="557"/>
      <c r="AU113" s="1310"/>
      <c r="AV113" s="558" t="str">
        <f>IF('別紙様式2-2（４・５月分）'!N88="","",'別紙様式2-2（４・５月分）'!N88)</f>
        <v/>
      </c>
      <c r="AW113" s="1312"/>
      <c r="AX113" s="87"/>
      <c r="AY113" s="87"/>
      <c r="AZ113" s="87"/>
      <c r="BA113" s="87"/>
      <c r="BB113" s="87"/>
      <c r="BC113" s="87"/>
      <c r="BD113" s="87"/>
      <c r="BE113" s="87"/>
      <c r="BF113" s="87"/>
      <c r="BG113" s="87"/>
      <c r="BH113" s="87"/>
      <c r="BI113" s="87"/>
      <c r="BJ113" s="87"/>
      <c r="BK113" s="453" t="str">
        <f>G110</f>
        <v/>
      </c>
    </row>
    <row r="114" spans="1:63" ht="30" customHeight="1">
      <c r="A114" s="1300">
        <v>26</v>
      </c>
      <c r="B114" s="1239" t="str">
        <f>IF(基本情報入力シート!C79="","",基本情報入力シート!C79)</f>
        <v/>
      </c>
      <c r="C114" s="1240"/>
      <c r="D114" s="1240"/>
      <c r="E114" s="1240"/>
      <c r="F114" s="1241"/>
      <c r="G114" s="1258" t="str">
        <f>IF(基本情報入力シート!M79="","",基本情報入力シート!M79)</f>
        <v/>
      </c>
      <c r="H114" s="1258" t="str">
        <f>IF(基本情報入力シート!R79="","",基本情報入力シート!R79)</f>
        <v/>
      </c>
      <c r="I114" s="1258" t="str">
        <f>IF(基本情報入力シート!W79="","",基本情報入力シート!W79)</f>
        <v/>
      </c>
      <c r="J114" s="1421" t="str">
        <f>IF(基本情報入力シート!X79="","",基本情報入力シート!X79)</f>
        <v/>
      </c>
      <c r="K114" s="1258" t="str">
        <f>IF(基本情報入力シート!Y79="","",基本情報入力シート!Y79)</f>
        <v/>
      </c>
      <c r="L114" s="1282" t="str">
        <f>IF(基本情報入力シート!AB79="","",基本情報入力シート!AB79)</f>
        <v/>
      </c>
      <c r="M114" s="553" t="str">
        <f>IF('別紙様式2-2（４・５月分）'!P89="","",'別紙様式2-2（４・５月分）'!P89)</f>
        <v/>
      </c>
      <c r="N114" s="1398" t="str">
        <f>IF(SUM('別紙様式2-2（４・５月分）'!Q89:Q91)=0,"",SUM('別紙様式2-2（４・５月分）'!Q89:Q91))</f>
        <v/>
      </c>
      <c r="O114" s="1402" t="str">
        <f>IFERROR(VLOOKUP('別紙様式2-2（４・５月分）'!AQ89,【参考】数式用!$AR$5:$AS$22,2,FALSE),"")</f>
        <v/>
      </c>
      <c r="P114" s="1403"/>
      <c r="Q114" s="1404"/>
      <c r="R114" s="1408" t="str">
        <f>IFERROR(VLOOKUP(K114,【参考】数式用!$A$5:$AB$37,MATCH(O114,【参考】数式用!$B$4:$AB$4,0)+1,0),"")</f>
        <v/>
      </c>
      <c r="S114" s="1410" t="s">
        <v>2021</v>
      </c>
      <c r="T114" s="1412"/>
      <c r="U114" s="1414" t="str">
        <f>IFERROR(VLOOKUP(K114,【参考】数式用!$A$5:$AB$37,MATCH(T114,【参考】数式用!$B$4:$AB$4,0)+1,0),"")</f>
        <v/>
      </c>
      <c r="V114" s="1416" t="s">
        <v>15</v>
      </c>
      <c r="W114" s="1354">
        <v>6</v>
      </c>
      <c r="X114" s="1356" t="s">
        <v>10</v>
      </c>
      <c r="Y114" s="1354">
        <v>6</v>
      </c>
      <c r="Z114" s="1356" t="s">
        <v>38</v>
      </c>
      <c r="AA114" s="1354">
        <v>7</v>
      </c>
      <c r="AB114" s="1356" t="s">
        <v>10</v>
      </c>
      <c r="AC114" s="1354">
        <v>3</v>
      </c>
      <c r="AD114" s="1356" t="s">
        <v>13</v>
      </c>
      <c r="AE114" s="1356" t="s">
        <v>20</v>
      </c>
      <c r="AF114" s="1356">
        <f>IF(W114&gt;=1,(AA114*12+AC114)-(W114*12+Y114)+1,"")</f>
        <v>10</v>
      </c>
      <c r="AG114" s="1358" t="s">
        <v>33</v>
      </c>
      <c r="AH114" s="1360" t="str">
        <f t="shared" ref="AH114" si="267">IFERROR(ROUNDDOWN(ROUND(L114*U114,0),0)*AF114,"")</f>
        <v/>
      </c>
      <c r="AI114" s="1362" t="str">
        <f t="shared" ref="AI114" si="268">IFERROR(ROUNDDOWN(ROUND((L114*(U114-AW114)),0),0)*AF114,"")</f>
        <v/>
      </c>
      <c r="AJ114" s="1364">
        <f>IFERROR(IF(OR(M114="",M115="",M117=""),0,ROUNDDOWN(ROUNDDOWN(ROUND(L114*VLOOKUP(K114,【参考】数式用!$A$5:$AB$37,MATCH("新加算Ⅳ",【参考】数式用!$B$4:$AB$4,0)+1,0),0),0)*AF114*0.5,0)),"")</f>
        <v>0</v>
      </c>
      <c r="AK114" s="1348"/>
      <c r="AL114" s="1352">
        <f>IFERROR(IF(OR(M117="ベア加算",M117=""),0, IF(OR(T114="新加算Ⅰ",T114="新加算Ⅱ",T114="新加算Ⅲ",T114="新加算Ⅳ"),ROUNDDOWN(ROUND(L114*VLOOKUP(K114,【参考】数式用!$A$5:$I$37,MATCH("ベア加算",【参考】数式用!$B$4:$I$4,0)+1,0),0),0)*AF114,0)),"")</f>
        <v>0</v>
      </c>
      <c r="AM114" s="1338"/>
      <c r="AN114" s="1344"/>
      <c r="AO114" s="1340"/>
      <c r="AP114" s="1340"/>
      <c r="AQ114" s="1342"/>
      <c r="AR114" s="1322"/>
      <c r="AS114" s="466" t="str">
        <f t="shared" ref="AS114" si="269">IF(AU114="","",IF(U114&lt;N114,"！加算の要件上は問題ありませんが、令和６年４・５月と比較して令和６年６月に加算率が下がる計画になっています。",""))</f>
        <v/>
      </c>
      <c r="AT114" s="557"/>
      <c r="AU114" s="1310" t="str">
        <f>IF(K114&lt;&gt;"","V列に色付け","")</f>
        <v/>
      </c>
      <c r="AV114" s="558" t="str">
        <f>IF('別紙様式2-2（４・５月分）'!N89="","",'別紙様式2-2（４・５月分）'!N89)</f>
        <v/>
      </c>
      <c r="AW114" s="1312" t="str">
        <f>IF(SUM('別紙様式2-2（４・５月分）'!O89:O91)=0,"",SUM('別紙様式2-2（４・５月分）'!O89:O91))</f>
        <v/>
      </c>
      <c r="AX114" s="1313" t="str">
        <f>IFERROR(VLOOKUP(K114,【参考】数式用!$AH$2:$AI$34,2,FALSE),"")</f>
        <v/>
      </c>
      <c r="AY114" s="1229" t="s">
        <v>1959</v>
      </c>
      <c r="AZ114" s="1229" t="s">
        <v>1960</v>
      </c>
      <c r="BA114" s="1229" t="s">
        <v>1961</v>
      </c>
      <c r="BB114" s="1229" t="s">
        <v>1962</v>
      </c>
      <c r="BC114" s="1229" t="str">
        <f>IF(AND(O114&lt;&gt;"新加算Ⅰ",O114&lt;&gt;"新加算Ⅱ",O114&lt;&gt;"新加算Ⅲ",O114&lt;&gt;"新加算Ⅳ"),O114,IF(P116&lt;&gt;"",P116,""))</f>
        <v/>
      </c>
      <c r="BD114" s="1229"/>
      <c r="BE114" s="1229" t="str">
        <f t="shared" ref="BE114" si="270">IF(AL114&lt;&gt;0,IF(AM114="○","入力済","未入力"),"")</f>
        <v/>
      </c>
      <c r="BF114" s="1229" t="str">
        <f>IF(OR(T114="新加算Ⅰ",T114="新加算Ⅱ",T114="新加算Ⅲ",T114="新加算Ⅳ",T114="新加算Ⅴ（１）",T114="新加算Ⅴ（２）",T114="新加算Ⅴ（３）",T114="新加算ⅠⅤ（４）",T114="新加算Ⅴ（５）",T114="新加算Ⅴ（６）",T114="新加算Ⅴ（８）",T114="新加算Ⅴ（11）"),IF(OR(AN114="○",AN114="令和６年度中に満たす"),"入力済","未入力"),"")</f>
        <v/>
      </c>
      <c r="BG114" s="1229" t="str">
        <f>IF(OR(T114="新加算Ⅴ（７）",T114="新加算Ⅴ（９）",T114="新加算Ⅴ（10）",T114="新加算Ⅴ（12）",T114="新加算Ⅴ（13）",T114="新加算Ⅴ（14）"),IF(OR(AO114="○",AO114="令和６年度中に満たす"),"入力済","未入力"),"")</f>
        <v/>
      </c>
      <c r="BH114" s="1330" t="str">
        <f t="shared" ref="BH114" si="271">IF(OR(T114="新加算Ⅰ",T114="新加算Ⅱ",T114="新加算Ⅲ",T114="新加算Ⅴ（１）",T114="新加算Ⅴ（３）",T114="新加算Ⅴ（８）"),IF(OR(AP114="○",AP114="令和６年度中に満たす"),"入力済","未入力"),"")</f>
        <v/>
      </c>
      <c r="BI114" s="1332" t="str">
        <f t="shared" ref="BI114" si="272">IF(OR(T114="新加算Ⅰ",T114="新加算Ⅱ",T114="新加算Ⅴ（１）",T114="新加算Ⅴ（２）",T114="新加算Ⅴ（３）",T114="新加算Ⅴ（４）",T114="新加算Ⅴ（５）",T114="新加算Ⅴ（６）",T114="新加算Ⅴ（７）",T114="新加算Ⅴ（９）",T114="新加算Ⅴ（10）",T114="新加算Ⅴ（12）"),1,"")</f>
        <v/>
      </c>
      <c r="BJ114" s="1310" t="str">
        <f>IF(OR(T114="新加算Ⅰ",T114="新加算Ⅴ（１）",T114="新加算Ⅴ（２）",T114="新加算Ⅴ（５）",T114="新加算Ⅴ（７）",T114="新加算Ⅴ（10）"),IF(AR114="","未入力","入力済"),"")</f>
        <v/>
      </c>
      <c r="BK114" s="453" t="str">
        <f>G114</f>
        <v/>
      </c>
    </row>
    <row r="115" spans="1:63" ht="15" customHeight="1">
      <c r="A115" s="1274"/>
      <c r="B115" s="1242"/>
      <c r="C115" s="1243"/>
      <c r="D115" s="1243"/>
      <c r="E115" s="1243"/>
      <c r="F115" s="1244"/>
      <c r="G115" s="1259"/>
      <c r="H115" s="1259"/>
      <c r="I115" s="1259"/>
      <c r="J115" s="1422"/>
      <c r="K115" s="1259"/>
      <c r="L115" s="1283"/>
      <c r="M115" s="1378" t="str">
        <f>IF('別紙様式2-2（４・５月分）'!P90="","",'別紙様式2-2（４・５月分）'!P90)</f>
        <v/>
      </c>
      <c r="N115" s="1399"/>
      <c r="O115" s="1405"/>
      <c r="P115" s="1406"/>
      <c r="Q115" s="1407"/>
      <c r="R115" s="1409"/>
      <c r="S115" s="1411"/>
      <c r="T115" s="1413"/>
      <c r="U115" s="1415"/>
      <c r="V115" s="1417"/>
      <c r="W115" s="1355"/>
      <c r="X115" s="1357"/>
      <c r="Y115" s="1355"/>
      <c r="Z115" s="1357"/>
      <c r="AA115" s="1355"/>
      <c r="AB115" s="1357"/>
      <c r="AC115" s="1355"/>
      <c r="AD115" s="1357"/>
      <c r="AE115" s="1357"/>
      <c r="AF115" s="1357"/>
      <c r="AG115" s="1359"/>
      <c r="AH115" s="1361"/>
      <c r="AI115" s="1363"/>
      <c r="AJ115" s="1365"/>
      <c r="AK115" s="1349"/>
      <c r="AL115" s="1353"/>
      <c r="AM115" s="1339"/>
      <c r="AN115" s="1345"/>
      <c r="AO115" s="1341"/>
      <c r="AP115" s="1341"/>
      <c r="AQ115" s="1343"/>
      <c r="AR115" s="1323"/>
      <c r="AS115" s="1309" t="str">
        <f t="shared" ref="AS115" si="273">IF(AU114="","",IF(AF114&gt;10,"！令和６年度の新加算の「算定対象月」が10か月を超えています。標準的な「算定対象月」は令和６年６月から令和７年３月です。",IF(OR(AA114&lt;&gt;7,AC114&lt;&gt;3),"！算定期間の終わりが令和７年３月になっていません。区分変更を行う場合は、別紙様式2-4に記入してください。","")))</f>
        <v/>
      </c>
      <c r="AT115" s="557"/>
      <c r="AU115" s="1310"/>
      <c r="AV115" s="1311" t="str">
        <f>IF('別紙様式2-2（４・５月分）'!N90="","",'別紙様式2-2（４・５月分）'!N90)</f>
        <v/>
      </c>
      <c r="AW115" s="1312"/>
      <c r="AX115" s="1313"/>
      <c r="AY115" s="1229"/>
      <c r="AZ115" s="1229"/>
      <c r="BA115" s="1229"/>
      <c r="BB115" s="1229"/>
      <c r="BC115" s="1229"/>
      <c r="BD115" s="1229"/>
      <c r="BE115" s="1229"/>
      <c r="BF115" s="1229"/>
      <c r="BG115" s="1229"/>
      <c r="BH115" s="1331"/>
      <c r="BI115" s="1333"/>
      <c r="BJ115" s="1310"/>
      <c r="BK115" s="453" t="str">
        <f>G114</f>
        <v/>
      </c>
    </row>
    <row r="116" spans="1:63" ht="15" customHeight="1">
      <c r="A116" s="1302"/>
      <c r="B116" s="1242"/>
      <c r="C116" s="1243"/>
      <c r="D116" s="1243"/>
      <c r="E116" s="1243"/>
      <c r="F116" s="1244"/>
      <c r="G116" s="1259"/>
      <c r="H116" s="1259"/>
      <c r="I116" s="1259"/>
      <c r="J116" s="1422"/>
      <c r="K116" s="1259"/>
      <c r="L116" s="1283"/>
      <c r="M116" s="1379"/>
      <c r="N116" s="1400"/>
      <c r="O116" s="1380" t="s">
        <v>2025</v>
      </c>
      <c r="P116" s="1382" t="str">
        <f>IFERROR(VLOOKUP('別紙様式2-2（４・５月分）'!AQ89,【参考】数式用!$AR$5:$AT$22,3,FALSE),"")</f>
        <v/>
      </c>
      <c r="Q116" s="1384" t="s">
        <v>2036</v>
      </c>
      <c r="R116" s="1386" t="str">
        <f>IFERROR(VLOOKUP(K114,【参考】数式用!$A$5:$AB$37,MATCH(P116,【参考】数式用!$B$4:$AB$4,0)+1,0),"")</f>
        <v/>
      </c>
      <c r="S116" s="1388" t="s">
        <v>161</v>
      </c>
      <c r="T116" s="1390"/>
      <c r="U116" s="1392" t="str">
        <f>IFERROR(VLOOKUP(K114,【参考】数式用!$A$5:$AB$37,MATCH(T116,【参考】数式用!$B$4:$AB$4,0)+1,0),"")</f>
        <v/>
      </c>
      <c r="V116" s="1394" t="s">
        <v>15</v>
      </c>
      <c r="W116" s="1396">
        <v>7</v>
      </c>
      <c r="X116" s="1370" t="s">
        <v>10</v>
      </c>
      <c r="Y116" s="1396">
        <v>4</v>
      </c>
      <c r="Z116" s="1370" t="s">
        <v>38</v>
      </c>
      <c r="AA116" s="1396">
        <v>8</v>
      </c>
      <c r="AB116" s="1370" t="s">
        <v>10</v>
      </c>
      <c r="AC116" s="1396">
        <v>3</v>
      </c>
      <c r="AD116" s="1370" t="s">
        <v>13</v>
      </c>
      <c r="AE116" s="1370" t="s">
        <v>20</v>
      </c>
      <c r="AF116" s="1370">
        <f>IF(W116&gt;=1,(AA116*12+AC116)-(W116*12+Y116)+1,"")</f>
        <v>12</v>
      </c>
      <c r="AG116" s="1366" t="s">
        <v>33</v>
      </c>
      <c r="AH116" s="1372" t="str">
        <f t="shared" ref="AH116" si="274">IFERROR(ROUNDDOWN(ROUND(L114*U116,0),0)*AF116,"")</f>
        <v/>
      </c>
      <c r="AI116" s="1374" t="str">
        <f t="shared" ref="AI116" si="275">IFERROR(ROUNDDOWN(ROUND((L114*(U116-AW114)),0),0)*AF116,"")</f>
        <v/>
      </c>
      <c r="AJ116" s="1376">
        <f>IFERROR(IF(OR(M114="",M115="",M117=""),0,ROUNDDOWN(ROUNDDOWN(ROUND(L114*VLOOKUP(K114,【参考】数式用!$A$5:$AB$37,MATCH("新加算Ⅳ",【参考】数式用!$B$4:$AB$4,0)+1,0),0),0)*AF116*0.5,0)),"")</f>
        <v>0</v>
      </c>
      <c r="AK116" s="1346" t="str">
        <f t="shared" ref="AK116" si="276">IF(T116&lt;&gt;"","新規に適用","")</f>
        <v/>
      </c>
      <c r="AL116" s="1350">
        <f>IFERROR(IF(OR(M117="ベア加算",M117=""),0, IF(OR(T114="新加算Ⅰ",T114="新加算Ⅱ",T114="新加算Ⅲ",T114="新加算Ⅳ"),0,ROUNDDOWN(ROUND(L114*VLOOKUP(K114,【参考】数式用!$A$5:$I$37,MATCH("ベア加算",【参考】数式用!$B$4:$I$4,0)+1,0),0),0)*AF116)),"")</f>
        <v>0</v>
      </c>
      <c r="AM116" s="1320" t="str">
        <f>IF(AND(T116&lt;&gt;"",AM114=""),"新規に適用",IF(AND(T116&lt;&gt;"",AM114&lt;&gt;""),"継続で適用",""))</f>
        <v/>
      </c>
      <c r="AN116" s="1320" t="str">
        <f>IF(AND(T116&lt;&gt;"",AN114=""),"新規に適用",IF(AND(T116&lt;&gt;"",AN114&lt;&gt;""),"継続で適用",""))</f>
        <v/>
      </c>
      <c r="AO116" s="1368"/>
      <c r="AP116" s="1320" t="str">
        <f>IF(AND(T116&lt;&gt;"",AP114=""),"新規に適用",IF(AND(T116&lt;&gt;"",AP114&lt;&gt;""),"継続で適用",""))</f>
        <v/>
      </c>
      <c r="AQ116" s="1324" t="str">
        <f t="shared" si="243"/>
        <v/>
      </c>
      <c r="AR116" s="1320" t="str">
        <f>IF(AND(T116&lt;&gt;"",AR114=""),"新規に適用",IF(AND(T116&lt;&gt;"",AR114&lt;&gt;""),"継続で適用",""))</f>
        <v/>
      </c>
      <c r="AS116" s="1309"/>
      <c r="AT116" s="557"/>
      <c r="AU116" s="1310" t="str">
        <f>IF(K114&lt;&gt;"","V列に色付け","")</f>
        <v/>
      </c>
      <c r="AV116" s="1311"/>
      <c r="AW116" s="1312"/>
      <c r="AX116" s="87"/>
      <c r="AY116" s="87"/>
      <c r="AZ116" s="87"/>
      <c r="BA116" s="87"/>
      <c r="BB116" s="87"/>
      <c r="BC116" s="87"/>
      <c r="BD116" s="87"/>
      <c r="BE116" s="87"/>
      <c r="BF116" s="87"/>
      <c r="BG116" s="87"/>
      <c r="BH116" s="87"/>
      <c r="BI116" s="87"/>
      <c r="BJ116" s="87"/>
      <c r="BK116" s="453" t="str">
        <f>G114</f>
        <v/>
      </c>
    </row>
    <row r="117" spans="1:63" ht="30" customHeight="1" thickBot="1">
      <c r="A117" s="1275"/>
      <c r="B117" s="1418"/>
      <c r="C117" s="1419"/>
      <c r="D117" s="1419"/>
      <c r="E117" s="1419"/>
      <c r="F117" s="1420"/>
      <c r="G117" s="1260"/>
      <c r="H117" s="1260"/>
      <c r="I117" s="1260"/>
      <c r="J117" s="1423"/>
      <c r="K117" s="1260"/>
      <c r="L117" s="1284"/>
      <c r="M117" s="556" t="str">
        <f>IF('別紙様式2-2（４・５月分）'!P91="","",'別紙様式2-2（４・５月分）'!P91)</f>
        <v/>
      </c>
      <c r="N117" s="1401"/>
      <c r="O117" s="1381"/>
      <c r="P117" s="1383"/>
      <c r="Q117" s="1385"/>
      <c r="R117" s="1387"/>
      <c r="S117" s="1389"/>
      <c r="T117" s="1391"/>
      <c r="U117" s="1393"/>
      <c r="V117" s="1395"/>
      <c r="W117" s="1397"/>
      <c r="X117" s="1371"/>
      <c r="Y117" s="1397"/>
      <c r="Z117" s="1371"/>
      <c r="AA117" s="1397"/>
      <c r="AB117" s="1371"/>
      <c r="AC117" s="1397"/>
      <c r="AD117" s="1371"/>
      <c r="AE117" s="1371"/>
      <c r="AF117" s="1371"/>
      <c r="AG117" s="1367"/>
      <c r="AH117" s="1373"/>
      <c r="AI117" s="1375"/>
      <c r="AJ117" s="1377"/>
      <c r="AK117" s="1347"/>
      <c r="AL117" s="1351"/>
      <c r="AM117" s="1321"/>
      <c r="AN117" s="1321"/>
      <c r="AO117" s="1369"/>
      <c r="AP117" s="1321"/>
      <c r="AQ117" s="1325"/>
      <c r="AR117" s="1321"/>
      <c r="AS117" s="491" t="str">
        <f t="shared" ref="AS117" si="277">IF(AU114="","",IF(OR(T114="",AND(M117="ベア加算なし",OR(T114="新加算Ⅰ",T114="新加算Ⅱ",T114="新加算Ⅲ",T114="新加算Ⅳ"),AM114=""),AND(OR(T114="新加算Ⅰ",T114="新加算Ⅱ",T114="新加算Ⅲ",T114="新加算Ⅳ",T114="新加算Ⅴ（１）",T114="新加算Ⅴ（２）",T114="新加算Ⅴ（３）",T114="新加算Ⅴ（４）",T114="新加算Ⅴ（５）",T114="新加算Ⅴ（６）",T114="新加算Ⅴ（８）",T114="新加算Ⅴ（11）"),AN114=""),AND(OR(T114="新加算Ⅴ（７）",T114="新加算Ⅴ（９）",T114="新加算Ⅴ（10）",T114="新加算Ⅴ（12）",T114="新加算Ⅴ（13）",T114="新加算Ⅴ（14）"),AO114=""),AND(OR(T114="新加算Ⅰ",T114="新加算Ⅱ",T114="新加算Ⅲ",T114="新加算Ⅴ（１）",T114="新加算Ⅴ（３）",T114="新加算Ⅴ（８）"),AP114=""),AND(OR(T114="新加算Ⅰ",T114="新加算Ⅱ",T114="新加算Ⅴ（１）",T114="新加算Ⅴ（２）",T114="新加算Ⅴ（３）",T114="新加算Ⅴ（４）",T114="新加算Ⅴ（５）",T114="新加算Ⅴ（６）",T114="新加算Ⅴ（７）",T114="新加算Ⅴ（９）",T114="新加算Ⅴ（10）",T114="新加算Ⅴ（12）"),AQ114=""),AND(OR(T114="新加算Ⅰ",T114="新加算Ⅴ（１）",T114="新加算Ⅴ（２）",T114="新加算Ⅴ（５）",T114="新加算Ⅴ（７）",T114="新加算Ⅴ（10）"),AR114="")),"！記入が必要な欄（ピンク色のセル）に空欄があります。空欄を埋めてください。",""))</f>
        <v/>
      </c>
      <c r="AT117" s="557"/>
      <c r="AU117" s="1310"/>
      <c r="AV117" s="558" t="str">
        <f>IF('別紙様式2-2（４・５月分）'!N91="","",'別紙様式2-2（４・５月分）'!N91)</f>
        <v/>
      </c>
      <c r="AW117" s="1312"/>
      <c r="AX117" s="87"/>
      <c r="AY117" s="87"/>
      <c r="AZ117" s="87"/>
      <c r="BA117" s="87"/>
      <c r="BB117" s="87"/>
      <c r="BC117" s="87"/>
      <c r="BD117" s="87"/>
      <c r="BE117" s="87"/>
      <c r="BF117" s="87"/>
      <c r="BG117" s="87"/>
      <c r="BH117" s="87"/>
      <c r="BI117" s="87"/>
      <c r="BJ117" s="87"/>
      <c r="BK117" s="453" t="str">
        <f>G114</f>
        <v/>
      </c>
    </row>
    <row r="118" spans="1:63" ht="30" customHeight="1">
      <c r="A118" s="1273">
        <v>27</v>
      </c>
      <c r="B118" s="1242" t="str">
        <f>IF(基本情報入力シート!C80="","",基本情報入力シート!C80)</f>
        <v/>
      </c>
      <c r="C118" s="1243"/>
      <c r="D118" s="1243"/>
      <c r="E118" s="1243"/>
      <c r="F118" s="1244"/>
      <c r="G118" s="1259" t="str">
        <f>IF(基本情報入力シート!M80="","",基本情報入力シート!M80)</f>
        <v/>
      </c>
      <c r="H118" s="1259" t="str">
        <f>IF(基本情報入力シート!R80="","",基本情報入力シート!R80)</f>
        <v/>
      </c>
      <c r="I118" s="1259" t="str">
        <f>IF(基本情報入力シート!W80="","",基本情報入力シート!W80)</f>
        <v/>
      </c>
      <c r="J118" s="1422" t="str">
        <f>IF(基本情報入力シート!X80="","",基本情報入力シート!X80)</f>
        <v/>
      </c>
      <c r="K118" s="1259" t="str">
        <f>IF(基本情報入力シート!Y80="","",基本情報入力シート!Y80)</f>
        <v/>
      </c>
      <c r="L118" s="1283" t="str">
        <f>IF(基本情報入力シート!AB80="","",基本情報入力シート!AB80)</f>
        <v/>
      </c>
      <c r="M118" s="553" t="str">
        <f>IF('別紙様式2-2（４・５月分）'!P92="","",'別紙様式2-2（４・５月分）'!P92)</f>
        <v/>
      </c>
      <c r="N118" s="1398" t="str">
        <f>IF(SUM('別紙様式2-2（４・５月分）'!Q92:Q94)=0,"",SUM('別紙様式2-2（４・５月分）'!Q92:Q94))</f>
        <v/>
      </c>
      <c r="O118" s="1402" t="str">
        <f>IFERROR(VLOOKUP('別紙様式2-2（４・５月分）'!AQ92,【参考】数式用!$AR$5:$AS$22,2,FALSE),"")</f>
        <v/>
      </c>
      <c r="P118" s="1403"/>
      <c r="Q118" s="1404"/>
      <c r="R118" s="1408" t="str">
        <f>IFERROR(VLOOKUP(K118,【参考】数式用!$A$5:$AB$37,MATCH(O118,【参考】数式用!$B$4:$AB$4,0)+1,0),"")</f>
        <v/>
      </c>
      <c r="S118" s="1410" t="s">
        <v>2021</v>
      </c>
      <c r="T118" s="1412"/>
      <c r="U118" s="1414" t="str">
        <f>IFERROR(VLOOKUP(K118,【参考】数式用!$A$5:$AB$37,MATCH(T118,【参考】数式用!$B$4:$AB$4,0)+1,0),"")</f>
        <v/>
      </c>
      <c r="V118" s="1416" t="s">
        <v>15</v>
      </c>
      <c r="W118" s="1354">
        <v>6</v>
      </c>
      <c r="X118" s="1356" t="s">
        <v>10</v>
      </c>
      <c r="Y118" s="1354">
        <v>6</v>
      </c>
      <c r="Z118" s="1356" t="s">
        <v>38</v>
      </c>
      <c r="AA118" s="1354">
        <v>7</v>
      </c>
      <c r="AB118" s="1356" t="s">
        <v>10</v>
      </c>
      <c r="AC118" s="1354">
        <v>3</v>
      </c>
      <c r="AD118" s="1356" t="s">
        <v>13</v>
      </c>
      <c r="AE118" s="1356" t="s">
        <v>20</v>
      </c>
      <c r="AF118" s="1356">
        <f>IF(W118&gt;=1,(AA118*12+AC118)-(W118*12+Y118)+1,"")</f>
        <v>10</v>
      </c>
      <c r="AG118" s="1358" t="s">
        <v>33</v>
      </c>
      <c r="AH118" s="1360" t="str">
        <f t="shared" ref="AH118" si="278">IFERROR(ROUNDDOWN(ROUND(L118*U118,0),0)*AF118,"")</f>
        <v/>
      </c>
      <c r="AI118" s="1362" t="str">
        <f t="shared" ref="AI118" si="279">IFERROR(ROUNDDOWN(ROUND((L118*(U118-AW118)),0),0)*AF118,"")</f>
        <v/>
      </c>
      <c r="AJ118" s="1364">
        <f>IFERROR(IF(OR(M118="",M119="",M121=""),0,ROUNDDOWN(ROUNDDOWN(ROUND(L118*VLOOKUP(K118,【参考】数式用!$A$5:$AB$37,MATCH("新加算Ⅳ",【参考】数式用!$B$4:$AB$4,0)+1,0),0),0)*AF118*0.5,0)),"")</f>
        <v>0</v>
      </c>
      <c r="AK118" s="1348"/>
      <c r="AL118" s="1352">
        <f>IFERROR(IF(OR(M121="ベア加算",M121=""),0, IF(OR(T118="新加算Ⅰ",T118="新加算Ⅱ",T118="新加算Ⅲ",T118="新加算Ⅳ"),ROUNDDOWN(ROUND(L118*VLOOKUP(K118,【参考】数式用!$A$5:$I$37,MATCH("ベア加算",【参考】数式用!$B$4:$I$4,0)+1,0),0),0)*AF118,0)),"")</f>
        <v>0</v>
      </c>
      <c r="AM118" s="1338"/>
      <c r="AN118" s="1344"/>
      <c r="AO118" s="1340"/>
      <c r="AP118" s="1340"/>
      <c r="AQ118" s="1342"/>
      <c r="AR118" s="1322"/>
      <c r="AS118" s="466" t="str">
        <f t="shared" ref="AS118" si="280">IF(AU118="","",IF(U118&lt;N118,"！加算の要件上は問題ありませんが、令和６年４・５月と比較して令和６年６月に加算率が下がる計画になっています。",""))</f>
        <v/>
      </c>
      <c r="AT118" s="557"/>
      <c r="AU118" s="1310" t="str">
        <f>IF(K118&lt;&gt;"","V列に色付け","")</f>
        <v/>
      </c>
      <c r="AV118" s="558" t="str">
        <f>IF('別紙様式2-2（４・５月分）'!N92="","",'別紙様式2-2（４・５月分）'!N92)</f>
        <v/>
      </c>
      <c r="AW118" s="1312" t="str">
        <f>IF(SUM('別紙様式2-2（４・５月分）'!O92:O94)=0,"",SUM('別紙様式2-2（４・５月分）'!O92:O94))</f>
        <v/>
      </c>
      <c r="AX118" s="1313" t="str">
        <f>IFERROR(VLOOKUP(K118,【参考】数式用!$AH$2:$AI$34,2,FALSE),"")</f>
        <v/>
      </c>
      <c r="AY118" s="1229" t="s">
        <v>1959</v>
      </c>
      <c r="AZ118" s="1229" t="s">
        <v>1960</v>
      </c>
      <c r="BA118" s="1229" t="s">
        <v>1961</v>
      </c>
      <c r="BB118" s="1229" t="s">
        <v>1962</v>
      </c>
      <c r="BC118" s="1229" t="str">
        <f>IF(AND(O118&lt;&gt;"新加算Ⅰ",O118&lt;&gt;"新加算Ⅱ",O118&lt;&gt;"新加算Ⅲ",O118&lt;&gt;"新加算Ⅳ"),O118,IF(P120&lt;&gt;"",P120,""))</f>
        <v/>
      </c>
      <c r="BD118" s="1229"/>
      <c r="BE118" s="1229" t="str">
        <f t="shared" ref="BE118" si="281">IF(AL118&lt;&gt;0,IF(AM118="○","入力済","未入力"),"")</f>
        <v/>
      </c>
      <c r="BF118" s="1229" t="str">
        <f>IF(OR(T118="新加算Ⅰ",T118="新加算Ⅱ",T118="新加算Ⅲ",T118="新加算Ⅳ",T118="新加算Ⅴ（１）",T118="新加算Ⅴ（２）",T118="新加算Ⅴ（３）",T118="新加算ⅠⅤ（４）",T118="新加算Ⅴ（５）",T118="新加算Ⅴ（６）",T118="新加算Ⅴ（８）",T118="新加算Ⅴ（11）"),IF(OR(AN118="○",AN118="令和６年度中に満たす"),"入力済","未入力"),"")</f>
        <v/>
      </c>
      <c r="BG118" s="1229" t="str">
        <f>IF(OR(T118="新加算Ⅴ（７）",T118="新加算Ⅴ（９）",T118="新加算Ⅴ（10）",T118="新加算Ⅴ（12）",T118="新加算Ⅴ（13）",T118="新加算Ⅴ（14）"),IF(OR(AO118="○",AO118="令和６年度中に満たす"),"入力済","未入力"),"")</f>
        <v/>
      </c>
      <c r="BH118" s="1330" t="str">
        <f t="shared" ref="BH118" si="282">IF(OR(T118="新加算Ⅰ",T118="新加算Ⅱ",T118="新加算Ⅲ",T118="新加算Ⅴ（１）",T118="新加算Ⅴ（３）",T118="新加算Ⅴ（８）"),IF(OR(AP118="○",AP118="令和６年度中に満たす"),"入力済","未入力"),"")</f>
        <v/>
      </c>
      <c r="BI118" s="1332" t="str">
        <f t="shared" ref="BI118" si="283">IF(OR(T118="新加算Ⅰ",T118="新加算Ⅱ",T118="新加算Ⅴ（１）",T118="新加算Ⅴ（２）",T118="新加算Ⅴ（３）",T118="新加算Ⅴ（４）",T118="新加算Ⅴ（５）",T118="新加算Ⅴ（６）",T118="新加算Ⅴ（７）",T118="新加算Ⅴ（９）",T118="新加算Ⅴ（10）",T118="新加算Ⅴ（12）"),1,"")</f>
        <v/>
      </c>
      <c r="BJ118" s="1310" t="str">
        <f>IF(OR(T118="新加算Ⅰ",T118="新加算Ⅴ（１）",T118="新加算Ⅴ（２）",T118="新加算Ⅴ（５）",T118="新加算Ⅴ（７）",T118="新加算Ⅴ（10）"),IF(AR118="","未入力","入力済"),"")</f>
        <v/>
      </c>
      <c r="BK118" s="453" t="str">
        <f>G118</f>
        <v/>
      </c>
    </row>
    <row r="119" spans="1:63" ht="15" customHeight="1">
      <c r="A119" s="1274"/>
      <c r="B119" s="1242"/>
      <c r="C119" s="1243"/>
      <c r="D119" s="1243"/>
      <c r="E119" s="1243"/>
      <c r="F119" s="1244"/>
      <c r="G119" s="1259"/>
      <c r="H119" s="1259"/>
      <c r="I119" s="1259"/>
      <c r="J119" s="1422"/>
      <c r="K119" s="1259"/>
      <c r="L119" s="1283"/>
      <c r="M119" s="1378" t="str">
        <f>IF('別紙様式2-2（４・５月分）'!P93="","",'別紙様式2-2（４・５月分）'!P93)</f>
        <v/>
      </c>
      <c r="N119" s="1399"/>
      <c r="O119" s="1405"/>
      <c r="P119" s="1406"/>
      <c r="Q119" s="1407"/>
      <c r="R119" s="1409"/>
      <c r="S119" s="1411"/>
      <c r="T119" s="1413"/>
      <c r="U119" s="1415"/>
      <c r="V119" s="1417"/>
      <c r="W119" s="1355"/>
      <c r="X119" s="1357"/>
      <c r="Y119" s="1355"/>
      <c r="Z119" s="1357"/>
      <c r="AA119" s="1355"/>
      <c r="AB119" s="1357"/>
      <c r="AC119" s="1355"/>
      <c r="AD119" s="1357"/>
      <c r="AE119" s="1357"/>
      <c r="AF119" s="1357"/>
      <c r="AG119" s="1359"/>
      <c r="AH119" s="1361"/>
      <c r="AI119" s="1363"/>
      <c r="AJ119" s="1365"/>
      <c r="AK119" s="1349"/>
      <c r="AL119" s="1353"/>
      <c r="AM119" s="1339"/>
      <c r="AN119" s="1345"/>
      <c r="AO119" s="1341"/>
      <c r="AP119" s="1341"/>
      <c r="AQ119" s="1343"/>
      <c r="AR119" s="1323"/>
      <c r="AS119" s="1309" t="str">
        <f t="shared" ref="AS119" si="284">IF(AU118="","",IF(AF118&gt;10,"！令和６年度の新加算の「算定対象月」が10か月を超えています。標準的な「算定対象月」は令和６年６月から令和７年３月です。",IF(OR(AA118&lt;&gt;7,AC118&lt;&gt;3),"！算定期間の終わりが令和７年３月になっていません。区分変更を行う場合は、別紙様式2-4に記入してください。","")))</f>
        <v/>
      </c>
      <c r="AT119" s="557"/>
      <c r="AU119" s="1310"/>
      <c r="AV119" s="1311" t="str">
        <f>IF('別紙様式2-2（４・５月分）'!N93="","",'別紙様式2-2（４・５月分）'!N93)</f>
        <v/>
      </c>
      <c r="AW119" s="1312"/>
      <c r="AX119" s="1313"/>
      <c r="AY119" s="1229"/>
      <c r="AZ119" s="1229"/>
      <c r="BA119" s="1229"/>
      <c r="BB119" s="1229"/>
      <c r="BC119" s="1229"/>
      <c r="BD119" s="1229"/>
      <c r="BE119" s="1229"/>
      <c r="BF119" s="1229"/>
      <c r="BG119" s="1229"/>
      <c r="BH119" s="1331"/>
      <c r="BI119" s="1333"/>
      <c r="BJ119" s="1310"/>
      <c r="BK119" s="453" t="str">
        <f>G118</f>
        <v/>
      </c>
    </row>
    <row r="120" spans="1:63" ht="15" customHeight="1">
      <c r="A120" s="1302"/>
      <c r="B120" s="1242"/>
      <c r="C120" s="1243"/>
      <c r="D120" s="1243"/>
      <c r="E120" s="1243"/>
      <c r="F120" s="1244"/>
      <c r="G120" s="1259"/>
      <c r="H120" s="1259"/>
      <c r="I120" s="1259"/>
      <c r="J120" s="1422"/>
      <c r="K120" s="1259"/>
      <c r="L120" s="1283"/>
      <c r="M120" s="1379"/>
      <c r="N120" s="1400"/>
      <c r="O120" s="1380" t="s">
        <v>2025</v>
      </c>
      <c r="P120" s="1382" t="str">
        <f>IFERROR(VLOOKUP('別紙様式2-2（４・５月分）'!AQ92,【参考】数式用!$AR$5:$AT$22,3,FALSE),"")</f>
        <v/>
      </c>
      <c r="Q120" s="1384" t="s">
        <v>2036</v>
      </c>
      <c r="R120" s="1386" t="str">
        <f>IFERROR(VLOOKUP(K118,【参考】数式用!$A$5:$AB$37,MATCH(P120,【参考】数式用!$B$4:$AB$4,0)+1,0),"")</f>
        <v/>
      </c>
      <c r="S120" s="1388" t="s">
        <v>161</v>
      </c>
      <c r="T120" s="1390"/>
      <c r="U120" s="1392" t="str">
        <f>IFERROR(VLOOKUP(K118,【参考】数式用!$A$5:$AB$37,MATCH(T120,【参考】数式用!$B$4:$AB$4,0)+1,0),"")</f>
        <v/>
      </c>
      <c r="V120" s="1394" t="s">
        <v>15</v>
      </c>
      <c r="W120" s="1396">
        <v>7</v>
      </c>
      <c r="X120" s="1370" t="s">
        <v>10</v>
      </c>
      <c r="Y120" s="1396">
        <v>4</v>
      </c>
      <c r="Z120" s="1370" t="s">
        <v>38</v>
      </c>
      <c r="AA120" s="1396">
        <v>8</v>
      </c>
      <c r="AB120" s="1370" t="s">
        <v>10</v>
      </c>
      <c r="AC120" s="1396">
        <v>3</v>
      </c>
      <c r="AD120" s="1370" t="s">
        <v>13</v>
      </c>
      <c r="AE120" s="1370" t="s">
        <v>20</v>
      </c>
      <c r="AF120" s="1370">
        <f>IF(W120&gt;=1,(AA120*12+AC120)-(W120*12+Y120)+1,"")</f>
        <v>12</v>
      </c>
      <c r="AG120" s="1366" t="s">
        <v>33</v>
      </c>
      <c r="AH120" s="1372" t="str">
        <f t="shared" ref="AH120" si="285">IFERROR(ROUNDDOWN(ROUND(L118*U120,0),0)*AF120,"")</f>
        <v/>
      </c>
      <c r="AI120" s="1374" t="str">
        <f t="shared" ref="AI120" si="286">IFERROR(ROUNDDOWN(ROUND((L118*(U120-AW118)),0),0)*AF120,"")</f>
        <v/>
      </c>
      <c r="AJ120" s="1376">
        <f>IFERROR(IF(OR(M118="",M119="",M121=""),0,ROUNDDOWN(ROUNDDOWN(ROUND(L118*VLOOKUP(K118,【参考】数式用!$A$5:$AB$37,MATCH("新加算Ⅳ",【参考】数式用!$B$4:$AB$4,0)+1,0),0),0)*AF120*0.5,0)),"")</f>
        <v>0</v>
      </c>
      <c r="AK120" s="1346" t="str">
        <f t="shared" ref="AK120" si="287">IF(T120&lt;&gt;"","新規に適用","")</f>
        <v/>
      </c>
      <c r="AL120" s="1350">
        <f>IFERROR(IF(OR(M121="ベア加算",M121=""),0, IF(OR(T118="新加算Ⅰ",T118="新加算Ⅱ",T118="新加算Ⅲ",T118="新加算Ⅳ"),0,ROUNDDOWN(ROUND(L118*VLOOKUP(K118,【参考】数式用!$A$5:$I$37,MATCH("ベア加算",【参考】数式用!$B$4:$I$4,0)+1,0),0),0)*AF120)),"")</f>
        <v>0</v>
      </c>
      <c r="AM120" s="1320" t="str">
        <f>IF(AND(T120&lt;&gt;"",AM118=""),"新規に適用",IF(AND(T120&lt;&gt;"",AM118&lt;&gt;""),"継続で適用",""))</f>
        <v/>
      </c>
      <c r="AN120" s="1320" t="str">
        <f>IF(AND(T120&lt;&gt;"",AN118=""),"新規に適用",IF(AND(T120&lt;&gt;"",AN118&lt;&gt;""),"継続で適用",""))</f>
        <v/>
      </c>
      <c r="AO120" s="1368"/>
      <c r="AP120" s="1320" t="str">
        <f>IF(AND(T120&lt;&gt;"",AP118=""),"新規に適用",IF(AND(T120&lt;&gt;"",AP118&lt;&gt;""),"継続で適用",""))</f>
        <v/>
      </c>
      <c r="AQ120" s="1324" t="str">
        <f t="shared" si="243"/>
        <v/>
      </c>
      <c r="AR120" s="1320" t="str">
        <f>IF(AND(T120&lt;&gt;"",AR118=""),"新規に適用",IF(AND(T120&lt;&gt;"",AR118&lt;&gt;""),"継続で適用",""))</f>
        <v/>
      </c>
      <c r="AS120" s="1309"/>
      <c r="AT120" s="557"/>
      <c r="AU120" s="1310" t="str">
        <f>IF(K118&lt;&gt;"","V列に色付け","")</f>
        <v/>
      </c>
      <c r="AV120" s="1311"/>
      <c r="AW120" s="1312"/>
      <c r="AX120" s="87"/>
      <c r="AY120" s="87"/>
      <c r="AZ120" s="87"/>
      <c r="BA120" s="87"/>
      <c r="BB120" s="87"/>
      <c r="BC120" s="87"/>
      <c r="BD120" s="87"/>
      <c r="BE120" s="87"/>
      <c r="BF120" s="87"/>
      <c r="BG120" s="87"/>
      <c r="BH120" s="87"/>
      <c r="BI120" s="87"/>
      <c r="BJ120" s="87"/>
      <c r="BK120" s="453" t="str">
        <f>G118</f>
        <v/>
      </c>
    </row>
    <row r="121" spans="1:63" ht="30" customHeight="1" thickBot="1">
      <c r="A121" s="1275"/>
      <c r="B121" s="1418"/>
      <c r="C121" s="1419"/>
      <c r="D121" s="1419"/>
      <c r="E121" s="1419"/>
      <c r="F121" s="1420"/>
      <c r="G121" s="1260"/>
      <c r="H121" s="1260"/>
      <c r="I121" s="1260"/>
      <c r="J121" s="1423"/>
      <c r="K121" s="1260"/>
      <c r="L121" s="1284"/>
      <c r="M121" s="556" t="str">
        <f>IF('別紙様式2-2（４・５月分）'!P94="","",'別紙様式2-2（４・５月分）'!P94)</f>
        <v/>
      </c>
      <c r="N121" s="1401"/>
      <c r="O121" s="1381"/>
      <c r="P121" s="1383"/>
      <c r="Q121" s="1385"/>
      <c r="R121" s="1387"/>
      <c r="S121" s="1389"/>
      <c r="T121" s="1391"/>
      <c r="U121" s="1393"/>
      <c r="V121" s="1395"/>
      <c r="W121" s="1397"/>
      <c r="X121" s="1371"/>
      <c r="Y121" s="1397"/>
      <c r="Z121" s="1371"/>
      <c r="AA121" s="1397"/>
      <c r="AB121" s="1371"/>
      <c r="AC121" s="1397"/>
      <c r="AD121" s="1371"/>
      <c r="AE121" s="1371"/>
      <c r="AF121" s="1371"/>
      <c r="AG121" s="1367"/>
      <c r="AH121" s="1373"/>
      <c r="AI121" s="1375"/>
      <c r="AJ121" s="1377"/>
      <c r="AK121" s="1347"/>
      <c r="AL121" s="1351"/>
      <c r="AM121" s="1321"/>
      <c r="AN121" s="1321"/>
      <c r="AO121" s="1369"/>
      <c r="AP121" s="1321"/>
      <c r="AQ121" s="1325"/>
      <c r="AR121" s="1321"/>
      <c r="AS121" s="491" t="str">
        <f t="shared" ref="AS121" si="288">IF(AU118="","",IF(OR(T118="",AND(M121="ベア加算なし",OR(T118="新加算Ⅰ",T118="新加算Ⅱ",T118="新加算Ⅲ",T118="新加算Ⅳ"),AM118=""),AND(OR(T118="新加算Ⅰ",T118="新加算Ⅱ",T118="新加算Ⅲ",T118="新加算Ⅳ",T118="新加算Ⅴ（１）",T118="新加算Ⅴ（２）",T118="新加算Ⅴ（３）",T118="新加算Ⅴ（４）",T118="新加算Ⅴ（５）",T118="新加算Ⅴ（６）",T118="新加算Ⅴ（８）",T118="新加算Ⅴ（11）"),AN118=""),AND(OR(T118="新加算Ⅴ（７）",T118="新加算Ⅴ（９）",T118="新加算Ⅴ（10）",T118="新加算Ⅴ（12）",T118="新加算Ⅴ（13）",T118="新加算Ⅴ（14）"),AO118=""),AND(OR(T118="新加算Ⅰ",T118="新加算Ⅱ",T118="新加算Ⅲ",T118="新加算Ⅴ（１）",T118="新加算Ⅴ（３）",T118="新加算Ⅴ（８）"),AP118=""),AND(OR(T118="新加算Ⅰ",T118="新加算Ⅱ",T118="新加算Ⅴ（１）",T118="新加算Ⅴ（２）",T118="新加算Ⅴ（３）",T118="新加算Ⅴ（４）",T118="新加算Ⅴ（５）",T118="新加算Ⅴ（６）",T118="新加算Ⅴ（７）",T118="新加算Ⅴ（９）",T118="新加算Ⅴ（10）",T118="新加算Ⅴ（12）"),AQ118=""),AND(OR(T118="新加算Ⅰ",T118="新加算Ⅴ（１）",T118="新加算Ⅴ（２）",T118="新加算Ⅴ（５）",T118="新加算Ⅴ（７）",T118="新加算Ⅴ（10）"),AR118="")),"！記入が必要な欄（ピンク色のセル）に空欄があります。空欄を埋めてください。",""))</f>
        <v/>
      </c>
      <c r="AT121" s="557"/>
      <c r="AU121" s="1310"/>
      <c r="AV121" s="558" t="str">
        <f>IF('別紙様式2-2（４・５月分）'!N94="","",'別紙様式2-2（４・５月分）'!N94)</f>
        <v/>
      </c>
      <c r="AW121" s="1312"/>
      <c r="AX121" s="87"/>
      <c r="AY121" s="87"/>
      <c r="AZ121" s="87"/>
      <c r="BA121" s="87"/>
      <c r="BB121" s="87"/>
      <c r="BC121" s="87"/>
      <c r="BD121" s="87"/>
      <c r="BE121" s="87"/>
      <c r="BF121" s="87"/>
      <c r="BG121" s="87"/>
      <c r="BH121" s="87"/>
      <c r="BI121" s="87"/>
      <c r="BJ121" s="87"/>
      <c r="BK121" s="453" t="str">
        <f>G118</f>
        <v/>
      </c>
    </row>
    <row r="122" spans="1:63" ht="30" customHeight="1">
      <c r="A122" s="1300">
        <v>28</v>
      </c>
      <c r="B122" s="1239" t="str">
        <f>IF(基本情報入力シート!C81="","",基本情報入力シート!C81)</f>
        <v/>
      </c>
      <c r="C122" s="1240"/>
      <c r="D122" s="1240"/>
      <c r="E122" s="1240"/>
      <c r="F122" s="1241"/>
      <c r="G122" s="1258" t="str">
        <f>IF(基本情報入力シート!M81="","",基本情報入力シート!M81)</f>
        <v/>
      </c>
      <c r="H122" s="1258" t="str">
        <f>IF(基本情報入力シート!R81="","",基本情報入力シート!R81)</f>
        <v/>
      </c>
      <c r="I122" s="1258" t="str">
        <f>IF(基本情報入力シート!W81="","",基本情報入力シート!W81)</f>
        <v/>
      </c>
      <c r="J122" s="1421" t="str">
        <f>IF(基本情報入力シート!X81="","",基本情報入力シート!X81)</f>
        <v/>
      </c>
      <c r="K122" s="1258" t="str">
        <f>IF(基本情報入力シート!Y81="","",基本情報入力シート!Y81)</f>
        <v/>
      </c>
      <c r="L122" s="1282" t="str">
        <f>IF(基本情報入力シート!AB81="","",基本情報入力シート!AB81)</f>
        <v/>
      </c>
      <c r="M122" s="553" t="str">
        <f>IF('別紙様式2-2（４・５月分）'!P95="","",'別紙様式2-2（４・５月分）'!P95)</f>
        <v/>
      </c>
      <c r="N122" s="1398" t="str">
        <f>IF(SUM('別紙様式2-2（４・５月分）'!Q95:Q97)=0,"",SUM('別紙様式2-2（４・５月分）'!Q95:Q97))</f>
        <v/>
      </c>
      <c r="O122" s="1402" t="str">
        <f>IFERROR(VLOOKUP('別紙様式2-2（４・５月分）'!AQ95,【参考】数式用!$AR$5:$AS$22,2,FALSE),"")</f>
        <v/>
      </c>
      <c r="P122" s="1403"/>
      <c r="Q122" s="1404"/>
      <c r="R122" s="1408" t="str">
        <f>IFERROR(VLOOKUP(K122,【参考】数式用!$A$5:$AB$37,MATCH(O122,【参考】数式用!$B$4:$AB$4,0)+1,0),"")</f>
        <v/>
      </c>
      <c r="S122" s="1410" t="s">
        <v>2021</v>
      </c>
      <c r="T122" s="1412"/>
      <c r="U122" s="1414" t="str">
        <f>IFERROR(VLOOKUP(K122,【参考】数式用!$A$5:$AB$37,MATCH(T122,【参考】数式用!$B$4:$AB$4,0)+1,0),"")</f>
        <v/>
      </c>
      <c r="V122" s="1416" t="s">
        <v>15</v>
      </c>
      <c r="W122" s="1354">
        <v>6</v>
      </c>
      <c r="X122" s="1356" t="s">
        <v>10</v>
      </c>
      <c r="Y122" s="1354">
        <v>6</v>
      </c>
      <c r="Z122" s="1356" t="s">
        <v>38</v>
      </c>
      <c r="AA122" s="1354">
        <v>7</v>
      </c>
      <c r="AB122" s="1356" t="s">
        <v>10</v>
      </c>
      <c r="AC122" s="1354">
        <v>3</v>
      </c>
      <c r="AD122" s="1356" t="s">
        <v>13</v>
      </c>
      <c r="AE122" s="1356" t="s">
        <v>20</v>
      </c>
      <c r="AF122" s="1356">
        <f>IF(W122&gt;=1,(AA122*12+AC122)-(W122*12+Y122)+1,"")</f>
        <v>10</v>
      </c>
      <c r="AG122" s="1358" t="s">
        <v>33</v>
      </c>
      <c r="AH122" s="1360" t="str">
        <f t="shared" ref="AH122" si="289">IFERROR(ROUNDDOWN(ROUND(L122*U122,0),0)*AF122,"")</f>
        <v/>
      </c>
      <c r="AI122" s="1362" t="str">
        <f t="shared" ref="AI122" si="290">IFERROR(ROUNDDOWN(ROUND((L122*(U122-AW122)),0),0)*AF122,"")</f>
        <v/>
      </c>
      <c r="AJ122" s="1364">
        <f>IFERROR(IF(OR(M122="",M123="",M125=""),0,ROUNDDOWN(ROUNDDOWN(ROUND(L122*VLOOKUP(K122,【参考】数式用!$A$5:$AB$37,MATCH("新加算Ⅳ",【参考】数式用!$B$4:$AB$4,0)+1,0),0),0)*AF122*0.5,0)),"")</f>
        <v>0</v>
      </c>
      <c r="AK122" s="1348"/>
      <c r="AL122" s="1352">
        <f>IFERROR(IF(OR(M125="ベア加算",M125=""),0, IF(OR(T122="新加算Ⅰ",T122="新加算Ⅱ",T122="新加算Ⅲ",T122="新加算Ⅳ"),ROUNDDOWN(ROUND(L122*VLOOKUP(K122,【参考】数式用!$A$5:$I$37,MATCH("ベア加算",【参考】数式用!$B$4:$I$4,0)+1,0),0),0)*AF122,0)),"")</f>
        <v>0</v>
      </c>
      <c r="AM122" s="1338"/>
      <c r="AN122" s="1344"/>
      <c r="AO122" s="1340"/>
      <c r="AP122" s="1340"/>
      <c r="AQ122" s="1342"/>
      <c r="AR122" s="1322"/>
      <c r="AS122" s="466" t="str">
        <f t="shared" ref="AS122" si="291">IF(AU122="","",IF(U122&lt;N122,"！加算の要件上は問題ありませんが、令和６年４・５月と比較して令和６年６月に加算率が下がる計画になっています。",""))</f>
        <v/>
      </c>
      <c r="AT122" s="557"/>
      <c r="AU122" s="1310" t="str">
        <f>IF(K122&lt;&gt;"","V列に色付け","")</f>
        <v/>
      </c>
      <c r="AV122" s="558" t="str">
        <f>IF('別紙様式2-2（４・５月分）'!N95="","",'別紙様式2-2（４・５月分）'!N95)</f>
        <v/>
      </c>
      <c r="AW122" s="1312" t="str">
        <f>IF(SUM('別紙様式2-2（４・５月分）'!O95:O97)=0,"",SUM('別紙様式2-2（４・５月分）'!O95:O97))</f>
        <v/>
      </c>
      <c r="AX122" s="1313" t="str">
        <f>IFERROR(VLOOKUP(K122,【参考】数式用!$AH$2:$AI$34,2,FALSE),"")</f>
        <v/>
      </c>
      <c r="AY122" s="1229" t="s">
        <v>1959</v>
      </c>
      <c r="AZ122" s="1229" t="s">
        <v>1960</v>
      </c>
      <c r="BA122" s="1229" t="s">
        <v>1961</v>
      </c>
      <c r="BB122" s="1229" t="s">
        <v>1962</v>
      </c>
      <c r="BC122" s="1229" t="str">
        <f>IF(AND(O122&lt;&gt;"新加算Ⅰ",O122&lt;&gt;"新加算Ⅱ",O122&lt;&gt;"新加算Ⅲ",O122&lt;&gt;"新加算Ⅳ"),O122,IF(P124&lt;&gt;"",P124,""))</f>
        <v/>
      </c>
      <c r="BD122" s="1229"/>
      <c r="BE122" s="1229" t="str">
        <f t="shared" ref="BE122" si="292">IF(AL122&lt;&gt;0,IF(AM122="○","入力済","未入力"),"")</f>
        <v/>
      </c>
      <c r="BF122" s="1229" t="str">
        <f>IF(OR(T122="新加算Ⅰ",T122="新加算Ⅱ",T122="新加算Ⅲ",T122="新加算Ⅳ",T122="新加算Ⅴ（１）",T122="新加算Ⅴ（２）",T122="新加算Ⅴ（３）",T122="新加算ⅠⅤ（４）",T122="新加算Ⅴ（５）",T122="新加算Ⅴ（６）",T122="新加算Ⅴ（８）",T122="新加算Ⅴ（11）"),IF(OR(AN122="○",AN122="令和６年度中に満たす"),"入力済","未入力"),"")</f>
        <v/>
      </c>
      <c r="BG122" s="1229" t="str">
        <f>IF(OR(T122="新加算Ⅴ（７）",T122="新加算Ⅴ（９）",T122="新加算Ⅴ（10）",T122="新加算Ⅴ（12）",T122="新加算Ⅴ（13）",T122="新加算Ⅴ（14）"),IF(OR(AO122="○",AO122="令和６年度中に満たす"),"入力済","未入力"),"")</f>
        <v/>
      </c>
      <c r="BH122" s="1330" t="str">
        <f t="shared" ref="BH122" si="293">IF(OR(T122="新加算Ⅰ",T122="新加算Ⅱ",T122="新加算Ⅲ",T122="新加算Ⅴ（１）",T122="新加算Ⅴ（３）",T122="新加算Ⅴ（８）"),IF(OR(AP122="○",AP122="令和６年度中に満たす"),"入力済","未入力"),"")</f>
        <v/>
      </c>
      <c r="BI122" s="1332" t="str">
        <f t="shared" ref="BI122" si="294">IF(OR(T122="新加算Ⅰ",T122="新加算Ⅱ",T122="新加算Ⅴ（１）",T122="新加算Ⅴ（２）",T122="新加算Ⅴ（３）",T122="新加算Ⅴ（４）",T122="新加算Ⅴ（５）",T122="新加算Ⅴ（６）",T122="新加算Ⅴ（７）",T122="新加算Ⅴ（９）",T122="新加算Ⅴ（10）",T122="新加算Ⅴ（12）"),1,"")</f>
        <v/>
      </c>
      <c r="BJ122" s="1310" t="str">
        <f>IF(OR(T122="新加算Ⅰ",T122="新加算Ⅴ（１）",T122="新加算Ⅴ（２）",T122="新加算Ⅴ（５）",T122="新加算Ⅴ（７）",T122="新加算Ⅴ（10）"),IF(AR122="","未入力","入力済"),"")</f>
        <v/>
      </c>
      <c r="BK122" s="453" t="str">
        <f>G122</f>
        <v/>
      </c>
    </row>
    <row r="123" spans="1:63" ht="15" customHeight="1">
      <c r="A123" s="1274"/>
      <c r="B123" s="1242"/>
      <c r="C123" s="1243"/>
      <c r="D123" s="1243"/>
      <c r="E123" s="1243"/>
      <c r="F123" s="1244"/>
      <c r="G123" s="1259"/>
      <c r="H123" s="1259"/>
      <c r="I123" s="1259"/>
      <c r="J123" s="1422"/>
      <c r="K123" s="1259"/>
      <c r="L123" s="1283"/>
      <c r="M123" s="1378" t="str">
        <f>IF('別紙様式2-2（４・５月分）'!P96="","",'別紙様式2-2（４・５月分）'!P96)</f>
        <v/>
      </c>
      <c r="N123" s="1399"/>
      <c r="O123" s="1405"/>
      <c r="P123" s="1406"/>
      <c r="Q123" s="1407"/>
      <c r="R123" s="1409"/>
      <c r="S123" s="1411"/>
      <c r="T123" s="1413"/>
      <c r="U123" s="1415"/>
      <c r="V123" s="1417"/>
      <c r="W123" s="1355"/>
      <c r="X123" s="1357"/>
      <c r="Y123" s="1355"/>
      <c r="Z123" s="1357"/>
      <c r="AA123" s="1355"/>
      <c r="AB123" s="1357"/>
      <c r="AC123" s="1355"/>
      <c r="AD123" s="1357"/>
      <c r="AE123" s="1357"/>
      <c r="AF123" s="1357"/>
      <c r="AG123" s="1359"/>
      <c r="AH123" s="1361"/>
      <c r="AI123" s="1363"/>
      <c r="AJ123" s="1365"/>
      <c r="AK123" s="1349"/>
      <c r="AL123" s="1353"/>
      <c r="AM123" s="1339"/>
      <c r="AN123" s="1345"/>
      <c r="AO123" s="1341"/>
      <c r="AP123" s="1341"/>
      <c r="AQ123" s="1343"/>
      <c r="AR123" s="1323"/>
      <c r="AS123" s="1309" t="str">
        <f t="shared" ref="AS123" si="295">IF(AU122="","",IF(AF122&gt;10,"！令和６年度の新加算の「算定対象月」が10か月を超えています。標準的な「算定対象月」は令和６年６月から令和７年３月です。",IF(OR(AA122&lt;&gt;7,AC122&lt;&gt;3),"！算定期間の終わりが令和７年３月になっていません。区分変更を行う場合は、別紙様式2-4に記入してください。","")))</f>
        <v/>
      </c>
      <c r="AT123" s="557"/>
      <c r="AU123" s="1310"/>
      <c r="AV123" s="1311" t="str">
        <f>IF('別紙様式2-2（４・５月分）'!N96="","",'別紙様式2-2（４・５月分）'!N96)</f>
        <v/>
      </c>
      <c r="AW123" s="1312"/>
      <c r="AX123" s="1313"/>
      <c r="AY123" s="1229"/>
      <c r="AZ123" s="1229"/>
      <c r="BA123" s="1229"/>
      <c r="BB123" s="1229"/>
      <c r="BC123" s="1229"/>
      <c r="BD123" s="1229"/>
      <c r="BE123" s="1229"/>
      <c r="BF123" s="1229"/>
      <c r="BG123" s="1229"/>
      <c r="BH123" s="1331"/>
      <c r="BI123" s="1333"/>
      <c r="BJ123" s="1310"/>
      <c r="BK123" s="453" t="str">
        <f>G122</f>
        <v/>
      </c>
    </row>
    <row r="124" spans="1:63" ht="15" customHeight="1">
      <c r="A124" s="1302"/>
      <c r="B124" s="1242"/>
      <c r="C124" s="1243"/>
      <c r="D124" s="1243"/>
      <c r="E124" s="1243"/>
      <c r="F124" s="1244"/>
      <c r="G124" s="1259"/>
      <c r="H124" s="1259"/>
      <c r="I124" s="1259"/>
      <c r="J124" s="1422"/>
      <c r="K124" s="1259"/>
      <c r="L124" s="1283"/>
      <c r="M124" s="1379"/>
      <c r="N124" s="1400"/>
      <c r="O124" s="1380" t="s">
        <v>2025</v>
      </c>
      <c r="P124" s="1382" t="str">
        <f>IFERROR(VLOOKUP('別紙様式2-2（４・５月分）'!AQ95,【参考】数式用!$AR$5:$AT$22,3,FALSE),"")</f>
        <v/>
      </c>
      <c r="Q124" s="1384" t="s">
        <v>2036</v>
      </c>
      <c r="R124" s="1386" t="str">
        <f>IFERROR(VLOOKUP(K122,【参考】数式用!$A$5:$AB$37,MATCH(P124,【参考】数式用!$B$4:$AB$4,0)+1,0),"")</f>
        <v/>
      </c>
      <c r="S124" s="1388" t="s">
        <v>161</v>
      </c>
      <c r="T124" s="1390"/>
      <c r="U124" s="1392" t="str">
        <f>IFERROR(VLOOKUP(K122,【参考】数式用!$A$5:$AB$37,MATCH(T124,【参考】数式用!$B$4:$AB$4,0)+1,0),"")</f>
        <v/>
      </c>
      <c r="V124" s="1394" t="s">
        <v>15</v>
      </c>
      <c r="W124" s="1396">
        <v>7</v>
      </c>
      <c r="X124" s="1370" t="s">
        <v>10</v>
      </c>
      <c r="Y124" s="1396">
        <v>4</v>
      </c>
      <c r="Z124" s="1370" t="s">
        <v>38</v>
      </c>
      <c r="AA124" s="1396">
        <v>8</v>
      </c>
      <c r="AB124" s="1370" t="s">
        <v>10</v>
      </c>
      <c r="AC124" s="1396">
        <v>3</v>
      </c>
      <c r="AD124" s="1370" t="s">
        <v>13</v>
      </c>
      <c r="AE124" s="1370" t="s">
        <v>20</v>
      </c>
      <c r="AF124" s="1370">
        <f>IF(W124&gt;=1,(AA124*12+AC124)-(W124*12+Y124)+1,"")</f>
        <v>12</v>
      </c>
      <c r="AG124" s="1366" t="s">
        <v>33</v>
      </c>
      <c r="AH124" s="1372" t="str">
        <f t="shared" ref="AH124" si="296">IFERROR(ROUNDDOWN(ROUND(L122*U124,0),0)*AF124,"")</f>
        <v/>
      </c>
      <c r="AI124" s="1374" t="str">
        <f t="shared" ref="AI124" si="297">IFERROR(ROUNDDOWN(ROUND((L122*(U124-AW122)),0),0)*AF124,"")</f>
        <v/>
      </c>
      <c r="AJ124" s="1376">
        <f>IFERROR(IF(OR(M122="",M123="",M125=""),0,ROUNDDOWN(ROUNDDOWN(ROUND(L122*VLOOKUP(K122,【参考】数式用!$A$5:$AB$37,MATCH("新加算Ⅳ",【参考】数式用!$B$4:$AB$4,0)+1,0),0),0)*AF124*0.5,0)),"")</f>
        <v>0</v>
      </c>
      <c r="AK124" s="1346" t="str">
        <f t="shared" ref="AK124" si="298">IF(T124&lt;&gt;"","新規に適用","")</f>
        <v/>
      </c>
      <c r="AL124" s="1350">
        <f>IFERROR(IF(OR(M125="ベア加算",M125=""),0, IF(OR(T122="新加算Ⅰ",T122="新加算Ⅱ",T122="新加算Ⅲ",T122="新加算Ⅳ"),0,ROUNDDOWN(ROUND(L122*VLOOKUP(K122,【参考】数式用!$A$5:$I$37,MATCH("ベア加算",【参考】数式用!$B$4:$I$4,0)+1,0),0),0)*AF124)),"")</f>
        <v>0</v>
      </c>
      <c r="AM124" s="1320" t="str">
        <f>IF(AND(T124&lt;&gt;"",AM122=""),"新規に適用",IF(AND(T124&lt;&gt;"",AM122&lt;&gt;""),"継続で適用",""))</f>
        <v/>
      </c>
      <c r="AN124" s="1320" t="str">
        <f>IF(AND(T124&lt;&gt;"",AN122=""),"新規に適用",IF(AND(T124&lt;&gt;"",AN122&lt;&gt;""),"継続で適用",""))</f>
        <v/>
      </c>
      <c r="AO124" s="1368"/>
      <c r="AP124" s="1320" t="str">
        <f>IF(AND(T124&lt;&gt;"",AP122=""),"新規に適用",IF(AND(T124&lt;&gt;"",AP122&lt;&gt;""),"継続で適用",""))</f>
        <v/>
      </c>
      <c r="AQ124" s="1324" t="str">
        <f t="shared" si="243"/>
        <v/>
      </c>
      <c r="AR124" s="1320" t="str">
        <f>IF(AND(T124&lt;&gt;"",AR122=""),"新規に適用",IF(AND(T124&lt;&gt;"",AR122&lt;&gt;""),"継続で適用",""))</f>
        <v/>
      </c>
      <c r="AS124" s="1309"/>
      <c r="AT124" s="557"/>
      <c r="AU124" s="1310" t="str">
        <f>IF(K122&lt;&gt;"","V列に色付け","")</f>
        <v/>
      </c>
      <c r="AV124" s="1311"/>
      <c r="AW124" s="1312"/>
      <c r="AX124" s="87"/>
      <c r="AY124" s="87"/>
      <c r="AZ124" s="87"/>
      <c r="BA124" s="87"/>
      <c r="BB124" s="87"/>
      <c r="BC124" s="87"/>
      <c r="BD124" s="87"/>
      <c r="BE124" s="87"/>
      <c r="BF124" s="87"/>
      <c r="BG124" s="87"/>
      <c r="BH124" s="87"/>
      <c r="BI124" s="87"/>
      <c r="BJ124" s="87"/>
      <c r="BK124" s="453" t="str">
        <f>G122</f>
        <v/>
      </c>
    </row>
    <row r="125" spans="1:63" ht="30" customHeight="1" thickBot="1">
      <c r="A125" s="1275"/>
      <c r="B125" s="1418"/>
      <c r="C125" s="1419"/>
      <c r="D125" s="1419"/>
      <c r="E125" s="1419"/>
      <c r="F125" s="1420"/>
      <c r="G125" s="1260"/>
      <c r="H125" s="1260"/>
      <c r="I125" s="1260"/>
      <c r="J125" s="1423"/>
      <c r="K125" s="1260"/>
      <c r="L125" s="1284"/>
      <c r="M125" s="556" t="str">
        <f>IF('別紙様式2-2（４・５月分）'!P97="","",'別紙様式2-2（４・５月分）'!P97)</f>
        <v/>
      </c>
      <c r="N125" s="1401"/>
      <c r="O125" s="1381"/>
      <c r="P125" s="1383"/>
      <c r="Q125" s="1385"/>
      <c r="R125" s="1387"/>
      <c r="S125" s="1389"/>
      <c r="T125" s="1391"/>
      <c r="U125" s="1393"/>
      <c r="V125" s="1395"/>
      <c r="W125" s="1397"/>
      <c r="X125" s="1371"/>
      <c r="Y125" s="1397"/>
      <c r="Z125" s="1371"/>
      <c r="AA125" s="1397"/>
      <c r="AB125" s="1371"/>
      <c r="AC125" s="1397"/>
      <c r="AD125" s="1371"/>
      <c r="AE125" s="1371"/>
      <c r="AF125" s="1371"/>
      <c r="AG125" s="1367"/>
      <c r="AH125" s="1373"/>
      <c r="AI125" s="1375"/>
      <c r="AJ125" s="1377"/>
      <c r="AK125" s="1347"/>
      <c r="AL125" s="1351"/>
      <c r="AM125" s="1321"/>
      <c r="AN125" s="1321"/>
      <c r="AO125" s="1369"/>
      <c r="AP125" s="1321"/>
      <c r="AQ125" s="1325"/>
      <c r="AR125" s="1321"/>
      <c r="AS125" s="491" t="str">
        <f t="shared" ref="AS125" si="299">IF(AU122="","",IF(OR(T122="",AND(M125="ベア加算なし",OR(T122="新加算Ⅰ",T122="新加算Ⅱ",T122="新加算Ⅲ",T122="新加算Ⅳ"),AM122=""),AND(OR(T122="新加算Ⅰ",T122="新加算Ⅱ",T122="新加算Ⅲ",T122="新加算Ⅳ",T122="新加算Ⅴ（１）",T122="新加算Ⅴ（２）",T122="新加算Ⅴ（３）",T122="新加算Ⅴ（４）",T122="新加算Ⅴ（５）",T122="新加算Ⅴ（６）",T122="新加算Ⅴ（８）",T122="新加算Ⅴ（11）"),AN122=""),AND(OR(T122="新加算Ⅴ（７）",T122="新加算Ⅴ（９）",T122="新加算Ⅴ（10）",T122="新加算Ⅴ（12）",T122="新加算Ⅴ（13）",T122="新加算Ⅴ（14）"),AO122=""),AND(OR(T122="新加算Ⅰ",T122="新加算Ⅱ",T122="新加算Ⅲ",T122="新加算Ⅴ（１）",T122="新加算Ⅴ（３）",T122="新加算Ⅴ（８）"),AP122=""),AND(OR(T122="新加算Ⅰ",T122="新加算Ⅱ",T122="新加算Ⅴ（１）",T122="新加算Ⅴ（２）",T122="新加算Ⅴ（３）",T122="新加算Ⅴ（４）",T122="新加算Ⅴ（５）",T122="新加算Ⅴ（６）",T122="新加算Ⅴ（７）",T122="新加算Ⅴ（９）",T122="新加算Ⅴ（10）",T122="新加算Ⅴ（12）"),AQ122=""),AND(OR(T122="新加算Ⅰ",T122="新加算Ⅴ（１）",T122="新加算Ⅴ（２）",T122="新加算Ⅴ（５）",T122="新加算Ⅴ（７）",T122="新加算Ⅴ（10）"),AR122="")),"！記入が必要な欄（ピンク色のセル）に空欄があります。空欄を埋めてください。",""))</f>
        <v/>
      </c>
      <c r="AT125" s="557"/>
      <c r="AU125" s="1310"/>
      <c r="AV125" s="558" t="str">
        <f>IF('別紙様式2-2（４・５月分）'!N97="","",'別紙様式2-2（４・５月分）'!N97)</f>
        <v/>
      </c>
      <c r="AW125" s="1312"/>
      <c r="AX125" s="87"/>
      <c r="AY125" s="87"/>
      <c r="AZ125" s="87"/>
      <c r="BA125" s="87"/>
      <c r="BB125" s="87"/>
      <c r="BC125" s="87"/>
      <c r="BD125" s="87"/>
      <c r="BE125" s="87"/>
      <c r="BF125" s="87"/>
      <c r="BG125" s="87"/>
      <c r="BH125" s="87"/>
      <c r="BI125" s="87"/>
      <c r="BJ125" s="87"/>
      <c r="BK125" s="453" t="str">
        <f>G122</f>
        <v/>
      </c>
    </row>
    <row r="126" spans="1:63" ht="30" customHeight="1">
      <c r="A126" s="1273">
        <v>29</v>
      </c>
      <c r="B126" s="1242" t="str">
        <f>IF(基本情報入力シート!C82="","",基本情報入力シート!C82)</f>
        <v/>
      </c>
      <c r="C126" s="1243"/>
      <c r="D126" s="1243"/>
      <c r="E126" s="1243"/>
      <c r="F126" s="1244"/>
      <c r="G126" s="1259" t="str">
        <f>IF(基本情報入力シート!M82="","",基本情報入力シート!M82)</f>
        <v/>
      </c>
      <c r="H126" s="1259" t="str">
        <f>IF(基本情報入力シート!R82="","",基本情報入力シート!R82)</f>
        <v/>
      </c>
      <c r="I126" s="1259" t="str">
        <f>IF(基本情報入力シート!W82="","",基本情報入力シート!W82)</f>
        <v/>
      </c>
      <c r="J126" s="1422" t="str">
        <f>IF(基本情報入力シート!X82="","",基本情報入力シート!X82)</f>
        <v/>
      </c>
      <c r="K126" s="1259" t="str">
        <f>IF(基本情報入力シート!Y82="","",基本情報入力シート!Y82)</f>
        <v/>
      </c>
      <c r="L126" s="1283" t="str">
        <f>IF(基本情報入力シート!AB82="","",基本情報入力シート!AB82)</f>
        <v/>
      </c>
      <c r="M126" s="553" t="str">
        <f>IF('別紙様式2-2（４・５月分）'!P98="","",'別紙様式2-2（４・５月分）'!P98)</f>
        <v/>
      </c>
      <c r="N126" s="1398" t="str">
        <f>IF(SUM('別紙様式2-2（４・５月分）'!Q98:Q100)=0,"",SUM('別紙様式2-2（４・５月分）'!Q98:Q100))</f>
        <v/>
      </c>
      <c r="O126" s="1402" t="str">
        <f>IFERROR(VLOOKUP('別紙様式2-2（４・５月分）'!AQ98,【参考】数式用!$AR$5:$AS$22,2,FALSE),"")</f>
        <v/>
      </c>
      <c r="P126" s="1403"/>
      <c r="Q126" s="1404"/>
      <c r="R126" s="1408" t="str">
        <f>IFERROR(VLOOKUP(K126,【参考】数式用!$A$5:$AB$37,MATCH(O126,【参考】数式用!$B$4:$AB$4,0)+1,0),"")</f>
        <v/>
      </c>
      <c r="S126" s="1410" t="s">
        <v>2021</v>
      </c>
      <c r="T126" s="1412"/>
      <c r="U126" s="1414" t="str">
        <f>IFERROR(VLOOKUP(K126,【参考】数式用!$A$5:$AB$37,MATCH(T126,【参考】数式用!$B$4:$AB$4,0)+1,0),"")</f>
        <v/>
      </c>
      <c r="V126" s="1416" t="s">
        <v>15</v>
      </c>
      <c r="W126" s="1354">
        <v>6</v>
      </c>
      <c r="X126" s="1356" t="s">
        <v>10</v>
      </c>
      <c r="Y126" s="1354">
        <v>6</v>
      </c>
      <c r="Z126" s="1356" t="s">
        <v>38</v>
      </c>
      <c r="AA126" s="1354">
        <v>7</v>
      </c>
      <c r="AB126" s="1356" t="s">
        <v>10</v>
      </c>
      <c r="AC126" s="1354">
        <v>3</v>
      </c>
      <c r="AD126" s="1356" t="s">
        <v>13</v>
      </c>
      <c r="AE126" s="1356" t="s">
        <v>20</v>
      </c>
      <c r="AF126" s="1356">
        <f>IF(W126&gt;=1,(AA126*12+AC126)-(W126*12+Y126)+1,"")</f>
        <v>10</v>
      </c>
      <c r="AG126" s="1358" t="s">
        <v>33</v>
      </c>
      <c r="AH126" s="1360" t="str">
        <f t="shared" ref="AH126" si="300">IFERROR(ROUNDDOWN(ROUND(L126*U126,0),0)*AF126,"")</f>
        <v/>
      </c>
      <c r="AI126" s="1362" t="str">
        <f t="shared" ref="AI126" si="301">IFERROR(ROUNDDOWN(ROUND((L126*(U126-AW126)),0),0)*AF126,"")</f>
        <v/>
      </c>
      <c r="AJ126" s="1364">
        <f>IFERROR(IF(OR(M126="",M127="",M129=""),0,ROUNDDOWN(ROUNDDOWN(ROUND(L126*VLOOKUP(K126,【参考】数式用!$A$5:$AB$37,MATCH("新加算Ⅳ",【参考】数式用!$B$4:$AB$4,0)+1,0),0),0)*AF126*0.5,0)),"")</f>
        <v>0</v>
      </c>
      <c r="AK126" s="1348"/>
      <c r="AL126" s="1352">
        <f>IFERROR(IF(OR(M129="ベア加算",M129=""),0, IF(OR(T126="新加算Ⅰ",T126="新加算Ⅱ",T126="新加算Ⅲ",T126="新加算Ⅳ"),ROUNDDOWN(ROUND(L126*VLOOKUP(K126,【参考】数式用!$A$5:$I$37,MATCH("ベア加算",【参考】数式用!$B$4:$I$4,0)+1,0),0),0)*AF126,0)),"")</f>
        <v>0</v>
      </c>
      <c r="AM126" s="1338"/>
      <c r="AN126" s="1344"/>
      <c r="AO126" s="1340"/>
      <c r="AP126" s="1340"/>
      <c r="AQ126" s="1342"/>
      <c r="AR126" s="1322"/>
      <c r="AS126" s="466" t="str">
        <f t="shared" ref="AS126" si="302">IF(AU126="","",IF(U126&lt;N126,"！加算の要件上は問題ありませんが、令和６年４・５月と比較して令和６年６月に加算率が下がる計画になっています。",""))</f>
        <v/>
      </c>
      <c r="AT126" s="557"/>
      <c r="AU126" s="1310" t="str">
        <f>IF(K126&lt;&gt;"","V列に色付け","")</f>
        <v/>
      </c>
      <c r="AV126" s="558" t="str">
        <f>IF('別紙様式2-2（４・５月分）'!N98="","",'別紙様式2-2（４・５月分）'!N98)</f>
        <v/>
      </c>
      <c r="AW126" s="1312" t="str">
        <f>IF(SUM('別紙様式2-2（４・５月分）'!O98:O100)=0,"",SUM('別紙様式2-2（４・５月分）'!O98:O100))</f>
        <v/>
      </c>
      <c r="AX126" s="1313" t="str">
        <f>IFERROR(VLOOKUP(K126,【参考】数式用!$AH$2:$AI$34,2,FALSE),"")</f>
        <v/>
      </c>
      <c r="AY126" s="1229" t="s">
        <v>1959</v>
      </c>
      <c r="AZ126" s="1229" t="s">
        <v>1960</v>
      </c>
      <c r="BA126" s="1229" t="s">
        <v>1961</v>
      </c>
      <c r="BB126" s="1229" t="s">
        <v>1962</v>
      </c>
      <c r="BC126" s="1229" t="str">
        <f>IF(AND(O126&lt;&gt;"新加算Ⅰ",O126&lt;&gt;"新加算Ⅱ",O126&lt;&gt;"新加算Ⅲ",O126&lt;&gt;"新加算Ⅳ"),O126,IF(P128&lt;&gt;"",P128,""))</f>
        <v/>
      </c>
      <c r="BD126" s="1229"/>
      <c r="BE126" s="1229" t="str">
        <f t="shared" ref="BE126" si="303">IF(AL126&lt;&gt;0,IF(AM126="○","入力済","未入力"),"")</f>
        <v/>
      </c>
      <c r="BF126" s="1229" t="str">
        <f>IF(OR(T126="新加算Ⅰ",T126="新加算Ⅱ",T126="新加算Ⅲ",T126="新加算Ⅳ",T126="新加算Ⅴ（１）",T126="新加算Ⅴ（２）",T126="新加算Ⅴ（３）",T126="新加算ⅠⅤ（４）",T126="新加算Ⅴ（５）",T126="新加算Ⅴ（６）",T126="新加算Ⅴ（８）",T126="新加算Ⅴ（11）"),IF(OR(AN126="○",AN126="令和６年度中に満たす"),"入力済","未入力"),"")</f>
        <v/>
      </c>
      <c r="BG126" s="1229" t="str">
        <f>IF(OR(T126="新加算Ⅴ（７）",T126="新加算Ⅴ（９）",T126="新加算Ⅴ（10）",T126="新加算Ⅴ（12）",T126="新加算Ⅴ（13）",T126="新加算Ⅴ（14）"),IF(OR(AO126="○",AO126="令和６年度中に満たす"),"入力済","未入力"),"")</f>
        <v/>
      </c>
      <c r="BH126" s="1330" t="str">
        <f t="shared" ref="BH126" si="304">IF(OR(T126="新加算Ⅰ",T126="新加算Ⅱ",T126="新加算Ⅲ",T126="新加算Ⅴ（１）",T126="新加算Ⅴ（３）",T126="新加算Ⅴ（８）"),IF(OR(AP126="○",AP126="令和６年度中に満たす"),"入力済","未入力"),"")</f>
        <v/>
      </c>
      <c r="BI126" s="1332" t="str">
        <f t="shared" ref="BI126" si="305">IF(OR(T126="新加算Ⅰ",T126="新加算Ⅱ",T126="新加算Ⅴ（１）",T126="新加算Ⅴ（２）",T126="新加算Ⅴ（３）",T126="新加算Ⅴ（４）",T126="新加算Ⅴ（５）",T126="新加算Ⅴ（６）",T126="新加算Ⅴ（７）",T126="新加算Ⅴ（９）",T126="新加算Ⅴ（10）",T126="新加算Ⅴ（12）"),1,"")</f>
        <v/>
      </c>
      <c r="BJ126" s="1310" t="str">
        <f>IF(OR(T126="新加算Ⅰ",T126="新加算Ⅴ（１）",T126="新加算Ⅴ（２）",T126="新加算Ⅴ（５）",T126="新加算Ⅴ（７）",T126="新加算Ⅴ（10）"),IF(AR126="","未入力","入力済"),"")</f>
        <v/>
      </c>
      <c r="BK126" s="453" t="str">
        <f>G126</f>
        <v/>
      </c>
    </row>
    <row r="127" spans="1:63" ht="15" customHeight="1">
      <c r="A127" s="1274"/>
      <c r="B127" s="1242"/>
      <c r="C127" s="1243"/>
      <c r="D127" s="1243"/>
      <c r="E127" s="1243"/>
      <c r="F127" s="1244"/>
      <c r="G127" s="1259"/>
      <c r="H127" s="1259"/>
      <c r="I127" s="1259"/>
      <c r="J127" s="1422"/>
      <c r="K127" s="1259"/>
      <c r="L127" s="1283"/>
      <c r="M127" s="1378" t="str">
        <f>IF('別紙様式2-2（４・５月分）'!P99="","",'別紙様式2-2（４・５月分）'!P99)</f>
        <v/>
      </c>
      <c r="N127" s="1399"/>
      <c r="O127" s="1405"/>
      <c r="P127" s="1406"/>
      <c r="Q127" s="1407"/>
      <c r="R127" s="1409"/>
      <c r="S127" s="1411"/>
      <c r="T127" s="1413"/>
      <c r="U127" s="1415"/>
      <c r="V127" s="1417"/>
      <c r="W127" s="1355"/>
      <c r="X127" s="1357"/>
      <c r="Y127" s="1355"/>
      <c r="Z127" s="1357"/>
      <c r="AA127" s="1355"/>
      <c r="AB127" s="1357"/>
      <c r="AC127" s="1355"/>
      <c r="AD127" s="1357"/>
      <c r="AE127" s="1357"/>
      <c r="AF127" s="1357"/>
      <c r="AG127" s="1359"/>
      <c r="AH127" s="1361"/>
      <c r="AI127" s="1363"/>
      <c r="AJ127" s="1365"/>
      <c r="AK127" s="1349"/>
      <c r="AL127" s="1353"/>
      <c r="AM127" s="1339"/>
      <c r="AN127" s="1345"/>
      <c r="AO127" s="1341"/>
      <c r="AP127" s="1341"/>
      <c r="AQ127" s="1343"/>
      <c r="AR127" s="1323"/>
      <c r="AS127" s="1309" t="str">
        <f t="shared" ref="AS127" si="306">IF(AU126="","",IF(AF126&gt;10,"！令和６年度の新加算の「算定対象月」が10か月を超えています。標準的な「算定対象月」は令和６年６月から令和７年３月です。",IF(OR(AA126&lt;&gt;7,AC126&lt;&gt;3),"！算定期間の終わりが令和７年３月になっていません。区分変更を行う場合は、別紙様式2-4に記入してください。","")))</f>
        <v/>
      </c>
      <c r="AT127" s="557"/>
      <c r="AU127" s="1310"/>
      <c r="AV127" s="1311" t="str">
        <f>IF('別紙様式2-2（４・５月分）'!N99="","",'別紙様式2-2（４・５月分）'!N99)</f>
        <v/>
      </c>
      <c r="AW127" s="1312"/>
      <c r="AX127" s="1313"/>
      <c r="AY127" s="1229"/>
      <c r="AZ127" s="1229"/>
      <c r="BA127" s="1229"/>
      <c r="BB127" s="1229"/>
      <c r="BC127" s="1229"/>
      <c r="BD127" s="1229"/>
      <c r="BE127" s="1229"/>
      <c r="BF127" s="1229"/>
      <c r="BG127" s="1229"/>
      <c r="BH127" s="1331"/>
      <c r="BI127" s="1333"/>
      <c r="BJ127" s="1310"/>
      <c r="BK127" s="453" t="str">
        <f>G126</f>
        <v/>
      </c>
    </row>
    <row r="128" spans="1:63" ht="15" customHeight="1">
      <c r="A128" s="1302"/>
      <c r="B128" s="1242"/>
      <c r="C128" s="1243"/>
      <c r="D128" s="1243"/>
      <c r="E128" s="1243"/>
      <c r="F128" s="1244"/>
      <c r="G128" s="1259"/>
      <c r="H128" s="1259"/>
      <c r="I128" s="1259"/>
      <c r="J128" s="1422"/>
      <c r="K128" s="1259"/>
      <c r="L128" s="1283"/>
      <c r="M128" s="1379"/>
      <c r="N128" s="1400"/>
      <c r="O128" s="1380" t="s">
        <v>2025</v>
      </c>
      <c r="P128" s="1382" t="str">
        <f>IFERROR(VLOOKUP('別紙様式2-2（４・５月分）'!AQ98,【参考】数式用!$AR$5:$AT$22,3,FALSE),"")</f>
        <v/>
      </c>
      <c r="Q128" s="1384" t="s">
        <v>2036</v>
      </c>
      <c r="R128" s="1386" t="str">
        <f>IFERROR(VLOOKUP(K126,【参考】数式用!$A$5:$AB$37,MATCH(P128,【参考】数式用!$B$4:$AB$4,0)+1,0),"")</f>
        <v/>
      </c>
      <c r="S128" s="1388" t="s">
        <v>161</v>
      </c>
      <c r="T128" s="1390"/>
      <c r="U128" s="1392" t="str">
        <f>IFERROR(VLOOKUP(K126,【参考】数式用!$A$5:$AB$37,MATCH(T128,【参考】数式用!$B$4:$AB$4,0)+1,0),"")</f>
        <v/>
      </c>
      <c r="V128" s="1394" t="s">
        <v>15</v>
      </c>
      <c r="W128" s="1396">
        <v>7</v>
      </c>
      <c r="X128" s="1370" t="s">
        <v>10</v>
      </c>
      <c r="Y128" s="1396">
        <v>4</v>
      </c>
      <c r="Z128" s="1370" t="s">
        <v>38</v>
      </c>
      <c r="AA128" s="1396">
        <v>8</v>
      </c>
      <c r="AB128" s="1370" t="s">
        <v>10</v>
      </c>
      <c r="AC128" s="1396">
        <v>3</v>
      </c>
      <c r="AD128" s="1370" t="s">
        <v>13</v>
      </c>
      <c r="AE128" s="1370" t="s">
        <v>20</v>
      </c>
      <c r="AF128" s="1370">
        <f>IF(W128&gt;=1,(AA128*12+AC128)-(W128*12+Y128)+1,"")</f>
        <v>12</v>
      </c>
      <c r="AG128" s="1366" t="s">
        <v>33</v>
      </c>
      <c r="AH128" s="1372" t="str">
        <f t="shared" ref="AH128" si="307">IFERROR(ROUNDDOWN(ROUND(L126*U128,0),0)*AF128,"")</f>
        <v/>
      </c>
      <c r="AI128" s="1374" t="str">
        <f t="shared" ref="AI128" si="308">IFERROR(ROUNDDOWN(ROUND((L126*(U128-AW126)),0),0)*AF128,"")</f>
        <v/>
      </c>
      <c r="AJ128" s="1376">
        <f>IFERROR(IF(OR(M126="",M127="",M129=""),0,ROUNDDOWN(ROUNDDOWN(ROUND(L126*VLOOKUP(K126,【参考】数式用!$A$5:$AB$37,MATCH("新加算Ⅳ",【参考】数式用!$B$4:$AB$4,0)+1,0),0),0)*AF128*0.5,0)),"")</f>
        <v>0</v>
      </c>
      <c r="AK128" s="1346" t="str">
        <f t="shared" ref="AK128" si="309">IF(T128&lt;&gt;"","新規に適用","")</f>
        <v/>
      </c>
      <c r="AL128" s="1350">
        <f>IFERROR(IF(OR(M129="ベア加算",M129=""),0, IF(OR(T126="新加算Ⅰ",T126="新加算Ⅱ",T126="新加算Ⅲ",T126="新加算Ⅳ"),0,ROUNDDOWN(ROUND(L126*VLOOKUP(K126,【参考】数式用!$A$5:$I$37,MATCH("ベア加算",【参考】数式用!$B$4:$I$4,0)+1,0),0),0)*AF128)),"")</f>
        <v>0</v>
      </c>
      <c r="AM128" s="1320" t="str">
        <f>IF(AND(T128&lt;&gt;"",AM126=""),"新規に適用",IF(AND(T128&lt;&gt;"",AM126&lt;&gt;""),"継続で適用",""))</f>
        <v/>
      </c>
      <c r="AN128" s="1320" t="str">
        <f>IF(AND(T128&lt;&gt;"",AN126=""),"新規に適用",IF(AND(T128&lt;&gt;"",AN126&lt;&gt;""),"継続で適用",""))</f>
        <v/>
      </c>
      <c r="AO128" s="1368"/>
      <c r="AP128" s="1320" t="str">
        <f>IF(AND(T128&lt;&gt;"",AP126=""),"新規に適用",IF(AND(T128&lt;&gt;"",AP126&lt;&gt;""),"継続で適用",""))</f>
        <v/>
      </c>
      <c r="AQ128" s="1324" t="str">
        <f t="shared" si="243"/>
        <v/>
      </c>
      <c r="AR128" s="1320" t="str">
        <f>IF(AND(T128&lt;&gt;"",AR126=""),"新規に適用",IF(AND(T128&lt;&gt;"",AR126&lt;&gt;""),"継続で適用",""))</f>
        <v/>
      </c>
      <c r="AS128" s="1309"/>
      <c r="AT128" s="557"/>
      <c r="AU128" s="1310" t="str">
        <f>IF(K126&lt;&gt;"","V列に色付け","")</f>
        <v/>
      </c>
      <c r="AV128" s="1311"/>
      <c r="AW128" s="1312"/>
      <c r="AX128" s="87"/>
      <c r="AY128" s="87"/>
      <c r="AZ128" s="87"/>
      <c r="BA128" s="87"/>
      <c r="BB128" s="87"/>
      <c r="BC128" s="87"/>
      <c r="BD128" s="87"/>
      <c r="BE128" s="87"/>
      <c r="BF128" s="87"/>
      <c r="BG128" s="87"/>
      <c r="BH128" s="87"/>
      <c r="BI128" s="87"/>
      <c r="BJ128" s="87"/>
      <c r="BK128" s="453" t="str">
        <f>G126</f>
        <v/>
      </c>
    </row>
    <row r="129" spans="1:63" ht="30" customHeight="1" thickBot="1">
      <c r="A129" s="1275"/>
      <c r="B129" s="1418"/>
      <c r="C129" s="1419"/>
      <c r="D129" s="1419"/>
      <c r="E129" s="1419"/>
      <c r="F129" s="1420"/>
      <c r="G129" s="1260"/>
      <c r="H129" s="1260"/>
      <c r="I129" s="1260"/>
      <c r="J129" s="1423"/>
      <c r="K129" s="1260"/>
      <c r="L129" s="1284"/>
      <c r="M129" s="556" t="str">
        <f>IF('別紙様式2-2（４・５月分）'!P100="","",'別紙様式2-2（４・５月分）'!P100)</f>
        <v/>
      </c>
      <c r="N129" s="1401"/>
      <c r="O129" s="1381"/>
      <c r="P129" s="1383"/>
      <c r="Q129" s="1385"/>
      <c r="R129" s="1387"/>
      <c r="S129" s="1389"/>
      <c r="T129" s="1391"/>
      <c r="U129" s="1393"/>
      <c r="V129" s="1395"/>
      <c r="W129" s="1397"/>
      <c r="X129" s="1371"/>
      <c r="Y129" s="1397"/>
      <c r="Z129" s="1371"/>
      <c r="AA129" s="1397"/>
      <c r="AB129" s="1371"/>
      <c r="AC129" s="1397"/>
      <c r="AD129" s="1371"/>
      <c r="AE129" s="1371"/>
      <c r="AF129" s="1371"/>
      <c r="AG129" s="1367"/>
      <c r="AH129" s="1373"/>
      <c r="AI129" s="1375"/>
      <c r="AJ129" s="1377"/>
      <c r="AK129" s="1347"/>
      <c r="AL129" s="1351"/>
      <c r="AM129" s="1321"/>
      <c r="AN129" s="1321"/>
      <c r="AO129" s="1369"/>
      <c r="AP129" s="1321"/>
      <c r="AQ129" s="1325"/>
      <c r="AR129" s="1321"/>
      <c r="AS129" s="491" t="str">
        <f t="shared" ref="AS129" si="310">IF(AU126="","",IF(OR(T126="",AND(M129="ベア加算なし",OR(T126="新加算Ⅰ",T126="新加算Ⅱ",T126="新加算Ⅲ",T126="新加算Ⅳ"),AM126=""),AND(OR(T126="新加算Ⅰ",T126="新加算Ⅱ",T126="新加算Ⅲ",T126="新加算Ⅳ",T126="新加算Ⅴ（１）",T126="新加算Ⅴ（２）",T126="新加算Ⅴ（３）",T126="新加算Ⅴ（４）",T126="新加算Ⅴ（５）",T126="新加算Ⅴ（６）",T126="新加算Ⅴ（８）",T126="新加算Ⅴ（11）"),AN126=""),AND(OR(T126="新加算Ⅴ（７）",T126="新加算Ⅴ（９）",T126="新加算Ⅴ（10）",T126="新加算Ⅴ（12）",T126="新加算Ⅴ（13）",T126="新加算Ⅴ（14）"),AO126=""),AND(OR(T126="新加算Ⅰ",T126="新加算Ⅱ",T126="新加算Ⅲ",T126="新加算Ⅴ（１）",T126="新加算Ⅴ（３）",T126="新加算Ⅴ（８）"),AP126=""),AND(OR(T126="新加算Ⅰ",T126="新加算Ⅱ",T126="新加算Ⅴ（１）",T126="新加算Ⅴ（２）",T126="新加算Ⅴ（３）",T126="新加算Ⅴ（４）",T126="新加算Ⅴ（５）",T126="新加算Ⅴ（６）",T126="新加算Ⅴ（７）",T126="新加算Ⅴ（９）",T126="新加算Ⅴ（10）",T126="新加算Ⅴ（12）"),AQ126=""),AND(OR(T126="新加算Ⅰ",T126="新加算Ⅴ（１）",T126="新加算Ⅴ（２）",T126="新加算Ⅴ（５）",T126="新加算Ⅴ（７）",T126="新加算Ⅴ（10）"),AR126="")),"！記入が必要な欄（ピンク色のセル）に空欄があります。空欄を埋めてください。",""))</f>
        <v/>
      </c>
      <c r="AT129" s="557"/>
      <c r="AU129" s="1310"/>
      <c r="AV129" s="558" t="str">
        <f>IF('別紙様式2-2（４・５月分）'!N100="","",'別紙様式2-2（４・５月分）'!N100)</f>
        <v/>
      </c>
      <c r="AW129" s="1312"/>
      <c r="AX129" s="87"/>
      <c r="AY129" s="87"/>
      <c r="AZ129" s="87"/>
      <c r="BA129" s="87"/>
      <c r="BB129" s="87"/>
      <c r="BC129" s="87"/>
      <c r="BD129" s="87"/>
      <c r="BE129" s="87"/>
      <c r="BF129" s="87"/>
      <c r="BG129" s="87"/>
      <c r="BH129" s="87"/>
      <c r="BI129" s="87"/>
      <c r="BJ129" s="87"/>
      <c r="BK129" s="453" t="str">
        <f>G126</f>
        <v/>
      </c>
    </row>
    <row r="130" spans="1:63" ht="30" customHeight="1">
      <c r="A130" s="1300">
        <v>30</v>
      </c>
      <c r="B130" s="1239" t="str">
        <f>IF(基本情報入力シート!C83="","",基本情報入力シート!C83)</f>
        <v/>
      </c>
      <c r="C130" s="1240"/>
      <c r="D130" s="1240"/>
      <c r="E130" s="1240"/>
      <c r="F130" s="1241"/>
      <c r="G130" s="1258" t="str">
        <f>IF(基本情報入力シート!M83="","",基本情報入力シート!M83)</f>
        <v/>
      </c>
      <c r="H130" s="1258" t="str">
        <f>IF(基本情報入力シート!R83="","",基本情報入力シート!R83)</f>
        <v/>
      </c>
      <c r="I130" s="1258" t="str">
        <f>IF(基本情報入力シート!W83="","",基本情報入力シート!W83)</f>
        <v/>
      </c>
      <c r="J130" s="1421" t="str">
        <f>IF(基本情報入力シート!X83="","",基本情報入力シート!X83)</f>
        <v/>
      </c>
      <c r="K130" s="1258" t="str">
        <f>IF(基本情報入力シート!Y83="","",基本情報入力シート!Y83)</f>
        <v/>
      </c>
      <c r="L130" s="1282" t="str">
        <f>IF(基本情報入力シート!AB83="","",基本情報入力シート!AB83)</f>
        <v/>
      </c>
      <c r="M130" s="553" t="str">
        <f>IF('別紙様式2-2（４・５月分）'!P101="","",'別紙様式2-2（４・５月分）'!P101)</f>
        <v/>
      </c>
      <c r="N130" s="1398" t="str">
        <f>IF(SUM('別紙様式2-2（４・５月分）'!Q101:Q103)=0,"",SUM('別紙様式2-2（４・５月分）'!Q101:Q103))</f>
        <v/>
      </c>
      <c r="O130" s="1402" t="str">
        <f>IFERROR(VLOOKUP('別紙様式2-2（４・５月分）'!AQ101,【参考】数式用!$AR$5:$AS$22,2,FALSE),"")</f>
        <v/>
      </c>
      <c r="P130" s="1403"/>
      <c r="Q130" s="1404"/>
      <c r="R130" s="1408" t="str">
        <f>IFERROR(VLOOKUP(K130,【参考】数式用!$A$5:$AB$37,MATCH(O130,【参考】数式用!$B$4:$AB$4,0)+1,0),"")</f>
        <v/>
      </c>
      <c r="S130" s="1410" t="s">
        <v>2021</v>
      </c>
      <c r="T130" s="1412"/>
      <c r="U130" s="1414" t="str">
        <f>IFERROR(VLOOKUP(K130,【参考】数式用!$A$5:$AB$37,MATCH(T130,【参考】数式用!$B$4:$AB$4,0)+1,0),"")</f>
        <v/>
      </c>
      <c r="V130" s="1416" t="s">
        <v>15</v>
      </c>
      <c r="W130" s="1354">
        <v>6</v>
      </c>
      <c r="X130" s="1356" t="s">
        <v>10</v>
      </c>
      <c r="Y130" s="1354">
        <v>6</v>
      </c>
      <c r="Z130" s="1356" t="s">
        <v>38</v>
      </c>
      <c r="AA130" s="1354">
        <v>7</v>
      </c>
      <c r="AB130" s="1356" t="s">
        <v>10</v>
      </c>
      <c r="AC130" s="1354">
        <v>3</v>
      </c>
      <c r="AD130" s="1356" t="s">
        <v>13</v>
      </c>
      <c r="AE130" s="1356" t="s">
        <v>20</v>
      </c>
      <c r="AF130" s="1356">
        <f>IF(W130&gt;=1,(AA130*12+AC130)-(W130*12+Y130)+1,"")</f>
        <v>10</v>
      </c>
      <c r="AG130" s="1358" t="s">
        <v>33</v>
      </c>
      <c r="AH130" s="1360" t="str">
        <f t="shared" ref="AH130" si="311">IFERROR(ROUNDDOWN(ROUND(L130*U130,0),0)*AF130,"")</f>
        <v/>
      </c>
      <c r="AI130" s="1362" t="str">
        <f t="shared" ref="AI130" si="312">IFERROR(ROUNDDOWN(ROUND((L130*(U130-AW130)),0),0)*AF130,"")</f>
        <v/>
      </c>
      <c r="AJ130" s="1364">
        <f>IFERROR(IF(OR(M130="",M131="",M133=""),0,ROUNDDOWN(ROUNDDOWN(ROUND(L130*VLOOKUP(K130,【参考】数式用!$A$5:$AB$37,MATCH("新加算Ⅳ",【参考】数式用!$B$4:$AB$4,0)+1,0),0),0)*AF130*0.5,0)),"")</f>
        <v>0</v>
      </c>
      <c r="AK130" s="1348"/>
      <c r="AL130" s="1352">
        <f>IFERROR(IF(OR(M133="ベア加算",M133=""),0, IF(OR(T130="新加算Ⅰ",T130="新加算Ⅱ",T130="新加算Ⅲ",T130="新加算Ⅳ"),ROUNDDOWN(ROUND(L130*VLOOKUP(K130,【参考】数式用!$A$5:$I$37,MATCH("ベア加算",【参考】数式用!$B$4:$I$4,0)+1,0),0),0)*AF130,0)),"")</f>
        <v>0</v>
      </c>
      <c r="AM130" s="1338"/>
      <c r="AN130" s="1344"/>
      <c r="AO130" s="1340"/>
      <c r="AP130" s="1340"/>
      <c r="AQ130" s="1342"/>
      <c r="AR130" s="1322"/>
      <c r="AS130" s="466" t="str">
        <f t="shared" ref="AS130" si="313">IF(AU130="","",IF(U130&lt;N130,"！加算の要件上は問題ありませんが、令和６年４・５月と比較して令和６年６月に加算率が下がる計画になっています。",""))</f>
        <v/>
      </c>
      <c r="AT130" s="557"/>
      <c r="AU130" s="1310" t="str">
        <f>IF(K130&lt;&gt;"","V列に色付け","")</f>
        <v/>
      </c>
      <c r="AV130" s="558" t="str">
        <f>IF('別紙様式2-2（４・５月分）'!N101="","",'別紙様式2-2（４・５月分）'!N101)</f>
        <v/>
      </c>
      <c r="AW130" s="1312" t="str">
        <f>IF(SUM('別紙様式2-2（４・５月分）'!O101:O103)=0,"",SUM('別紙様式2-2（４・５月分）'!O101:O103))</f>
        <v/>
      </c>
      <c r="AX130" s="1313" t="str">
        <f>IFERROR(VLOOKUP(K130,【参考】数式用!$AH$2:$AI$34,2,FALSE),"")</f>
        <v/>
      </c>
      <c r="AY130" s="1229" t="s">
        <v>1959</v>
      </c>
      <c r="AZ130" s="1229" t="s">
        <v>1960</v>
      </c>
      <c r="BA130" s="1229" t="s">
        <v>1961</v>
      </c>
      <c r="BB130" s="1229" t="s">
        <v>1962</v>
      </c>
      <c r="BC130" s="1229" t="str">
        <f>IF(AND(O130&lt;&gt;"新加算Ⅰ",O130&lt;&gt;"新加算Ⅱ",O130&lt;&gt;"新加算Ⅲ",O130&lt;&gt;"新加算Ⅳ"),O130,IF(P132&lt;&gt;"",P132,""))</f>
        <v/>
      </c>
      <c r="BD130" s="1229"/>
      <c r="BE130" s="1229" t="str">
        <f t="shared" ref="BE130" si="314">IF(AL130&lt;&gt;0,IF(AM130="○","入力済","未入力"),"")</f>
        <v/>
      </c>
      <c r="BF130" s="1229" t="str">
        <f>IF(OR(T130="新加算Ⅰ",T130="新加算Ⅱ",T130="新加算Ⅲ",T130="新加算Ⅳ",T130="新加算Ⅴ（１）",T130="新加算Ⅴ（２）",T130="新加算Ⅴ（３）",T130="新加算ⅠⅤ（４）",T130="新加算Ⅴ（５）",T130="新加算Ⅴ（６）",T130="新加算Ⅴ（８）",T130="新加算Ⅴ（11）"),IF(OR(AN130="○",AN130="令和６年度中に満たす"),"入力済","未入力"),"")</f>
        <v/>
      </c>
      <c r="BG130" s="1229" t="str">
        <f>IF(OR(T130="新加算Ⅴ（７）",T130="新加算Ⅴ（９）",T130="新加算Ⅴ（10）",T130="新加算Ⅴ（12）",T130="新加算Ⅴ（13）",T130="新加算Ⅴ（14）"),IF(OR(AO130="○",AO130="令和６年度中に満たす"),"入力済","未入力"),"")</f>
        <v/>
      </c>
      <c r="BH130" s="1330" t="str">
        <f t="shared" ref="BH130" si="315">IF(OR(T130="新加算Ⅰ",T130="新加算Ⅱ",T130="新加算Ⅲ",T130="新加算Ⅴ（１）",T130="新加算Ⅴ（３）",T130="新加算Ⅴ（８）"),IF(OR(AP130="○",AP130="令和６年度中に満たす"),"入力済","未入力"),"")</f>
        <v/>
      </c>
      <c r="BI130" s="1332" t="str">
        <f t="shared" ref="BI130" si="316">IF(OR(T130="新加算Ⅰ",T130="新加算Ⅱ",T130="新加算Ⅴ（１）",T130="新加算Ⅴ（２）",T130="新加算Ⅴ（３）",T130="新加算Ⅴ（４）",T130="新加算Ⅴ（５）",T130="新加算Ⅴ（６）",T130="新加算Ⅴ（７）",T130="新加算Ⅴ（９）",T130="新加算Ⅴ（10）",T130="新加算Ⅴ（12）"),1,"")</f>
        <v/>
      </c>
      <c r="BJ130" s="1310" t="str">
        <f>IF(OR(T130="新加算Ⅰ",T130="新加算Ⅴ（１）",T130="新加算Ⅴ（２）",T130="新加算Ⅴ（５）",T130="新加算Ⅴ（７）",T130="新加算Ⅴ（10）"),IF(AR130="","未入力","入力済"),"")</f>
        <v/>
      </c>
      <c r="BK130" s="453" t="str">
        <f>G130</f>
        <v/>
      </c>
    </row>
    <row r="131" spans="1:63" ht="15" customHeight="1">
      <c r="A131" s="1274"/>
      <c r="B131" s="1242"/>
      <c r="C131" s="1243"/>
      <c r="D131" s="1243"/>
      <c r="E131" s="1243"/>
      <c r="F131" s="1244"/>
      <c r="G131" s="1259"/>
      <c r="H131" s="1259"/>
      <c r="I131" s="1259"/>
      <c r="J131" s="1422"/>
      <c r="K131" s="1259"/>
      <c r="L131" s="1283"/>
      <c r="M131" s="1378" t="str">
        <f>IF('別紙様式2-2（４・５月分）'!P102="","",'別紙様式2-2（４・５月分）'!P102)</f>
        <v/>
      </c>
      <c r="N131" s="1399"/>
      <c r="O131" s="1405"/>
      <c r="P131" s="1406"/>
      <c r="Q131" s="1407"/>
      <c r="R131" s="1409"/>
      <c r="S131" s="1411"/>
      <c r="T131" s="1413"/>
      <c r="U131" s="1415"/>
      <c r="V131" s="1417"/>
      <c r="W131" s="1355"/>
      <c r="X131" s="1357"/>
      <c r="Y131" s="1355"/>
      <c r="Z131" s="1357"/>
      <c r="AA131" s="1355"/>
      <c r="AB131" s="1357"/>
      <c r="AC131" s="1355"/>
      <c r="AD131" s="1357"/>
      <c r="AE131" s="1357"/>
      <c r="AF131" s="1357"/>
      <c r="AG131" s="1359"/>
      <c r="AH131" s="1361"/>
      <c r="AI131" s="1363"/>
      <c r="AJ131" s="1365"/>
      <c r="AK131" s="1349"/>
      <c r="AL131" s="1353"/>
      <c r="AM131" s="1339"/>
      <c r="AN131" s="1345"/>
      <c r="AO131" s="1341"/>
      <c r="AP131" s="1341"/>
      <c r="AQ131" s="1343"/>
      <c r="AR131" s="1323"/>
      <c r="AS131" s="1309" t="str">
        <f t="shared" ref="AS131" si="317">IF(AU130="","",IF(AF130&gt;10,"！令和６年度の新加算の「算定対象月」が10か月を超えています。標準的な「算定対象月」は令和６年６月から令和７年３月です。",IF(OR(AA130&lt;&gt;7,AC130&lt;&gt;3),"！算定期間の終わりが令和７年３月になっていません。区分変更を行う場合は、別紙様式2-4に記入してください。","")))</f>
        <v/>
      </c>
      <c r="AT131" s="557"/>
      <c r="AU131" s="1310"/>
      <c r="AV131" s="1311" t="str">
        <f>IF('別紙様式2-2（４・５月分）'!N102="","",'別紙様式2-2（４・５月分）'!N102)</f>
        <v/>
      </c>
      <c r="AW131" s="1312"/>
      <c r="AX131" s="1313"/>
      <c r="AY131" s="1229"/>
      <c r="AZ131" s="1229"/>
      <c r="BA131" s="1229"/>
      <c r="BB131" s="1229"/>
      <c r="BC131" s="1229"/>
      <c r="BD131" s="1229"/>
      <c r="BE131" s="1229"/>
      <c r="BF131" s="1229"/>
      <c r="BG131" s="1229"/>
      <c r="BH131" s="1331"/>
      <c r="BI131" s="1333"/>
      <c r="BJ131" s="1310"/>
      <c r="BK131" s="453" t="str">
        <f>G130</f>
        <v/>
      </c>
    </row>
    <row r="132" spans="1:63" ht="15" customHeight="1">
      <c r="A132" s="1302"/>
      <c r="B132" s="1242"/>
      <c r="C132" s="1243"/>
      <c r="D132" s="1243"/>
      <c r="E132" s="1243"/>
      <c r="F132" s="1244"/>
      <c r="G132" s="1259"/>
      <c r="H132" s="1259"/>
      <c r="I132" s="1259"/>
      <c r="J132" s="1422"/>
      <c r="K132" s="1259"/>
      <c r="L132" s="1283"/>
      <c r="M132" s="1379"/>
      <c r="N132" s="1400"/>
      <c r="O132" s="1380" t="s">
        <v>2025</v>
      </c>
      <c r="P132" s="1382" t="str">
        <f>IFERROR(VLOOKUP('別紙様式2-2（４・５月分）'!AQ101,【参考】数式用!$AR$5:$AT$22,3,FALSE),"")</f>
        <v/>
      </c>
      <c r="Q132" s="1384" t="s">
        <v>2036</v>
      </c>
      <c r="R132" s="1386" t="str">
        <f>IFERROR(VLOOKUP(K130,【参考】数式用!$A$5:$AB$37,MATCH(P132,【参考】数式用!$B$4:$AB$4,0)+1,0),"")</f>
        <v/>
      </c>
      <c r="S132" s="1388" t="s">
        <v>161</v>
      </c>
      <c r="T132" s="1390"/>
      <c r="U132" s="1392" t="str">
        <f>IFERROR(VLOOKUP(K130,【参考】数式用!$A$5:$AB$37,MATCH(T132,【参考】数式用!$B$4:$AB$4,0)+1,0),"")</f>
        <v/>
      </c>
      <c r="V132" s="1394" t="s">
        <v>15</v>
      </c>
      <c r="W132" s="1396">
        <v>7</v>
      </c>
      <c r="X132" s="1370" t="s">
        <v>10</v>
      </c>
      <c r="Y132" s="1396">
        <v>4</v>
      </c>
      <c r="Z132" s="1370" t="s">
        <v>38</v>
      </c>
      <c r="AA132" s="1396">
        <v>8</v>
      </c>
      <c r="AB132" s="1370" t="s">
        <v>10</v>
      </c>
      <c r="AC132" s="1396">
        <v>3</v>
      </c>
      <c r="AD132" s="1370" t="s">
        <v>13</v>
      </c>
      <c r="AE132" s="1370" t="s">
        <v>20</v>
      </c>
      <c r="AF132" s="1370">
        <f>IF(W132&gt;=1,(AA132*12+AC132)-(W132*12+Y132)+1,"")</f>
        <v>12</v>
      </c>
      <c r="AG132" s="1366" t="s">
        <v>33</v>
      </c>
      <c r="AH132" s="1372" t="str">
        <f t="shared" ref="AH132" si="318">IFERROR(ROUNDDOWN(ROUND(L130*U132,0),0)*AF132,"")</f>
        <v/>
      </c>
      <c r="AI132" s="1374" t="str">
        <f t="shared" ref="AI132" si="319">IFERROR(ROUNDDOWN(ROUND((L130*(U132-AW130)),0),0)*AF132,"")</f>
        <v/>
      </c>
      <c r="AJ132" s="1376">
        <f>IFERROR(IF(OR(M130="",M131="",M133=""),0,ROUNDDOWN(ROUNDDOWN(ROUND(L130*VLOOKUP(K130,【参考】数式用!$A$5:$AB$37,MATCH("新加算Ⅳ",【参考】数式用!$B$4:$AB$4,0)+1,0),0),0)*AF132*0.5,0)),"")</f>
        <v>0</v>
      </c>
      <c r="AK132" s="1346" t="str">
        <f t="shared" ref="AK132" si="320">IF(T132&lt;&gt;"","新規に適用","")</f>
        <v/>
      </c>
      <c r="AL132" s="1350">
        <f>IFERROR(IF(OR(M133="ベア加算",M133=""),0, IF(OR(T130="新加算Ⅰ",T130="新加算Ⅱ",T130="新加算Ⅲ",T130="新加算Ⅳ"),0,ROUNDDOWN(ROUND(L130*VLOOKUP(K130,【参考】数式用!$A$5:$I$37,MATCH("ベア加算",【参考】数式用!$B$4:$I$4,0)+1,0),0),0)*AF132)),"")</f>
        <v>0</v>
      </c>
      <c r="AM132" s="1320" t="str">
        <f>IF(AND(T132&lt;&gt;"",AM130=""),"新規に適用",IF(AND(T132&lt;&gt;"",AM130&lt;&gt;""),"継続で適用",""))</f>
        <v/>
      </c>
      <c r="AN132" s="1320" t="str">
        <f>IF(AND(T132&lt;&gt;"",AN130=""),"新規に適用",IF(AND(T132&lt;&gt;"",AN130&lt;&gt;""),"継続で適用",""))</f>
        <v/>
      </c>
      <c r="AO132" s="1368"/>
      <c r="AP132" s="1320" t="str">
        <f>IF(AND(T132&lt;&gt;"",AP130=""),"新規に適用",IF(AND(T132&lt;&gt;"",AP130&lt;&gt;""),"継続で適用",""))</f>
        <v/>
      </c>
      <c r="AQ132" s="1324" t="str">
        <f t="shared" si="243"/>
        <v/>
      </c>
      <c r="AR132" s="1320" t="str">
        <f>IF(AND(T132&lt;&gt;"",AR130=""),"新規に適用",IF(AND(T132&lt;&gt;"",AR130&lt;&gt;""),"継続で適用",""))</f>
        <v/>
      </c>
      <c r="AS132" s="1309"/>
      <c r="AT132" s="557"/>
      <c r="AU132" s="1310" t="str">
        <f>IF(K130&lt;&gt;"","V列に色付け","")</f>
        <v/>
      </c>
      <c r="AV132" s="1311"/>
      <c r="AW132" s="1312"/>
      <c r="AX132" s="87"/>
      <c r="AY132" s="87"/>
      <c r="AZ132" s="87"/>
      <c r="BA132" s="87"/>
      <c r="BB132" s="87"/>
      <c r="BC132" s="87"/>
      <c r="BD132" s="87"/>
      <c r="BE132" s="87"/>
      <c r="BF132" s="87"/>
      <c r="BG132" s="87"/>
      <c r="BH132" s="87"/>
      <c r="BI132" s="87"/>
      <c r="BJ132" s="87"/>
      <c r="BK132" s="453" t="str">
        <f>G130</f>
        <v/>
      </c>
    </row>
    <row r="133" spans="1:63" ht="30" customHeight="1" thickBot="1">
      <c r="A133" s="1275"/>
      <c r="B133" s="1418"/>
      <c r="C133" s="1419"/>
      <c r="D133" s="1419"/>
      <c r="E133" s="1419"/>
      <c r="F133" s="1420"/>
      <c r="G133" s="1260"/>
      <c r="H133" s="1260"/>
      <c r="I133" s="1260"/>
      <c r="J133" s="1423"/>
      <c r="K133" s="1260"/>
      <c r="L133" s="1284"/>
      <c r="M133" s="556" t="str">
        <f>IF('別紙様式2-2（４・５月分）'!P103="","",'別紙様式2-2（４・５月分）'!P103)</f>
        <v/>
      </c>
      <c r="N133" s="1401"/>
      <c r="O133" s="1381"/>
      <c r="P133" s="1383"/>
      <c r="Q133" s="1385"/>
      <c r="R133" s="1387"/>
      <c r="S133" s="1389"/>
      <c r="T133" s="1391"/>
      <c r="U133" s="1393"/>
      <c r="V133" s="1395"/>
      <c r="W133" s="1397"/>
      <c r="X133" s="1371"/>
      <c r="Y133" s="1397"/>
      <c r="Z133" s="1371"/>
      <c r="AA133" s="1397"/>
      <c r="AB133" s="1371"/>
      <c r="AC133" s="1397"/>
      <c r="AD133" s="1371"/>
      <c r="AE133" s="1371"/>
      <c r="AF133" s="1371"/>
      <c r="AG133" s="1367"/>
      <c r="AH133" s="1373"/>
      <c r="AI133" s="1375"/>
      <c r="AJ133" s="1377"/>
      <c r="AK133" s="1347"/>
      <c r="AL133" s="1351"/>
      <c r="AM133" s="1321"/>
      <c r="AN133" s="1321"/>
      <c r="AO133" s="1369"/>
      <c r="AP133" s="1321"/>
      <c r="AQ133" s="1325"/>
      <c r="AR133" s="1321"/>
      <c r="AS133" s="491" t="str">
        <f t="shared" ref="AS133" si="321">IF(AU130="","",IF(OR(T130="",AND(M133="ベア加算なし",OR(T130="新加算Ⅰ",T130="新加算Ⅱ",T130="新加算Ⅲ",T130="新加算Ⅳ"),AM130=""),AND(OR(T130="新加算Ⅰ",T130="新加算Ⅱ",T130="新加算Ⅲ",T130="新加算Ⅳ",T130="新加算Ⅴ（１）",T130="新加算Ⅴ（２）",T130="新加算Ⅴ（３）",T130="新加算Ⅴ（４）",T130="新加算Ⅴ（５）",T130="新加算Ⅴ（６）",T130="新加算Ⅴ（８）",T130="新加算Ⅴ（11）"),AN130=""),AND(OR(T130="新加算Ⅴ（７）",T130="新加算Ⅴ（９）",T130="新加算Ⅴ（10）",T130="新加算Ⅴ（12）",T130="新加算Ⅴ（13）",T130="新加算Ⅴ（14）"),AO130=""),AND(OR(T130="新加算Ⅰ",T130="新加算Ⅱ",T130="新加算Ⅲ",T130="新加算Ⅴ（１）",T130="新加算Ⅴ（３）",T130="新加算Ⅴ（８）"),AP130=""),AND(OR(T130="新加算Ⅰ",T130="新加算Ⅱ",T130="新加算Ⅴ（１）",T130="新加算Ⅴ（２）",T130="新加算Ⅴ（３）",T130="新加算Ⅴ（４）",T130="新加算Ⅴ（５）",T130="新加算Ⅴ（６）",T130="新加算Ⅴ（７）",T130="新加算Ⅴ（９）",T130="新加算Ⅴ（10）",T130="新加算Ⅴ（12）"),AQ130=""),AND(OR(T130="新加算Ⅰ",T130="新加算Ⅴ（１）",T130="新加算Ⅴ（２）",T130="新加算Ⅴ（５）",T130="新加算Ⅴ（７）",T130="新加算Ⅴ（10）"),AR130="")),"！記入が必要な欄（ピンク色のセル）に空欄があります。空欄を埋めてください。",""))</f>
        <v/>
      </c>
      <c r="AT133" s="557"/>
      <c r="AU133" s="1310"/>
      <c r="AV133" s="558" t="str">
        <f>IF('別紙様式2-2（４・５月分）'!N103="","",'別紙様式2-2（４・５月分）'!N103)</f>
        <v/>
      </c>
      <c r="AW133" s="1312"/>
      <c r="AX133" s="87"/>
      <c r="AY133" s="87"/>
      <c r="AZ133" s="87"/>
      <c r="BA133" s="87"/>
      <c r="BB133" s="87"/>
      <c r="BC133" s="87"/>
      <c r="BD133" s="87"/>
      <c r="BE133" s="87"/>
      <c r="BF133" s="87"/>
      <c r="BG133" s="87"/>
      <c r="BH133" s="87"/>
      <c r="BI133" s="87"/>
      <c r="BJ133" s="87"/>
      <c r="BK133" s="453" t="str">
        <f>G130</f>
        <v/>
      </c>
    </row>
    <row r="134" spans="1:63" ht="30" customHeight="1">
      <c r="A134" s="1273">
        <v>31</v>
      </c>
      <c r="B134" s="1242" t="str">
        <f>IF(基本情報入力シート!C84="","",基本情報入力シート!C84)</f>
        <v/>
      </c>
      <c r="C134" s="1243"/>
      <c r="D134" s="1243"/>
      <c r="E134" s="1243"/>
      <c r="F134" s="1244"/>
      <c r="G134" s="1259" t="str">
        <f>IF(基本情報入力シート!M84="","",基本情報入力シート!M84)</f>
        <v/>
      </c>
      <c r="H134" s="1259" t="str">
        <f>IF(基本情報入力シート!R84="","",基本情報入力シート!R84)</f>
        <v/>
      </c>
      <c r="I134" s="1259" t="str">
        <f>IF(基本情報入力シート!W84="","",基本情報入力シート!W84)</f>
        <v/>
      </c>
      <c r="J134" s="1422" t="str">
        <f>IF(基本情報入力シート!X84="","",基本情報入力シート!X84)</f>
        <v/>
      </c>
      <c r="K134" s="1259" t="str">
        <f>IF(基本情報入力シート!Y84="","",基本情報入力シート!Y84)</f>
        <v/>
      </c>
      <c r="L134" s="1283" t="str">
        <f>IF(基本情報入力シート!AB84="","",基本情報入力シート!AB84)</f>
        <v/>
      </c>
      <c r="M134" s="553" t="str">
        <f>IF('別紙様式2-2（４・５月分）'!P104="","",'別紙様式2-2（４・５月分）'!P104)</f>
        <v/>
      </c>
      <c r="N134" s="1398" t="str">
        <f>IF(SUM('別紙様式2-2（４・５月分）'!Q104:Q106)=0,"",SUM('別紙様式2-2（４・５月分）'!Q104:Q106))</f>
        <v/>
      </c>
      <c r="O134" s="1402" t="str">
        <f>IFERROR(VLOOKUP('別紙様式2-2（４・５月分）'!AQ104,【参考】数式用!$AR$5:$AS$22,2,FALSE),"")</f>
        <v/>
      </c>
      <c r="P134" s="1403"/>
      <c r="Q134" s="1404"/>
      <c r="R134" s="1408" t="str">
        <f>IFERROR(VLOOKUP(K134,【参考】数式用!$A$5:$AB$37,MATCH(O134,【参考】数式用!$B$4:$AB$4,0)+1,0),"")</f>
        <v/>
      </c>
      <c r="S134" s="1410" t="s">
        <v>2021</v>
      </c>
      <c r="T134" s="1412"/>
      <c r="U134" s="1414" t="str">
        <f>IFERROR(VLOOKUP(K134,【参考】数式用!$A$5:$AB$37,MATCH(T134,【参考】数式用!$B$4:$AB$4,0)+1,0),"")</f>
        <v/>
      </c>
      <c r="V134" s="1416" t="s">
        <v>15</v>
      </c>
      <c r="W134" s="1354">
        <v>6</v>
      </c>
      <c r="X134" s="1356" t="s">
        <v>10</v>
      </c>
      <c r="Y134" s="1354">
        <v>6</v>
      </c>
      <c r="Z134" s="1356" t="s">
        <v>38</v>
      </c>
      <c r="AA134" s="1354">
        <v>7</v>
      </c>
      <c r="AB134" s="1356" t="s">
        <v>10</v>
      </c>
      <c r="AC134" s="1354">
        <v>3</v>
      </c>
      <c r="AD134" s="1356" t="s">
        <v>13</v>
      </c>
      <c r="AE134" s="1356" t="s">
        <v>20</v>
      </c>
      <c r="AF134" s="1356">
        <f>IF(W134&gt;=1,(AA134*12+AC134)-(W134*12+Y134)+1,"")</f>
        <v>10</v>
      </c>
      <c r="AG134" s="1358" t="s">
        <v>33</v>
      </c>
      <c r="AH134" s="1360" t="str">
        <f t="shared" ref="AH134" si="322">IFERROR(ROUNDDOWN(ROUND(L134*U134,0),0)*AF134,"")</f>
        <v/>
      </c>
      <c r="AI134" s="1362" t="str">
        <f t="shared" ref="AI134" si="323">IFERROR(ROUNDDOWN(ROUND((L134*(U134-AW134)),0),0)*AF134,"")</f>
        <v/>
      </c>
      <c r="AJ134" s="1364">
        <f>IFERROR(IF(OR(M134="",M135="",M137=""),0,ROUNDDOWN(ROUNDDOWN(ROUND(L134*VLOOKUP(K134,【参考】数式用!$A$5:$AB$37,MATCH("新加算Ⅳ",【参考】数式用!$B$4:$AB$4,0)+1,0),0),0)*AF134*0.5,0)),"")</f>
        <v>0</v>
      </c>
      <c r="AK134" s="1348"/>
      <c r="AL134" s="1352">
        <f>IFERROR(IF(OR(M137="ベア加算",M137=""),0, IF(OR(T134="新加算Ⅰ",T134="新加算Ⅱ",T134="新加算Ⅲ",T134="新加算Ⅳ"),ROUNDDOWN(ROUND(L134*VLOOKUP(K134,【参考】数式用!$A$5:$I$37,MATCH("ベア加算",【参考】数式用!$B$4:$I$4,0)+1,0),0),0)*AF134,0)),"")</f>
        <v>0</v>
      </c>
      <c r="AM134" s="1338"/>
      <c r="AN134" s="1344"/>
      <c r="AO134" s="1340"/>
      <c r="AP134" s="1340"/>
      <c r="AQ134" s="1342"/>
      <c r="AR134" s="1322"/>
      <c r="AS134" s="466" t="str">
        <f t="shared" ref="AS134" si="324">IF(AU134="","",IF(U134&lt;N134,"！加算の要件上は問題ありませんが、令和６年４・５月と比較して令和６年６月に加算率が下がる計画になっています。",""))</f>
        <v/>
      </c>
      <c r="AT134" s="557"/>
      <c r="AU134" s="1310" t="str">
        <f>IF(K134&lt;&gt;"","V列に色付け","")</f>
        <v/>
      </c>
      <c r="AV134" s="558" t="str">
        <f>IF('別紙様式2-2（４・５月分）'!N104="","",'別紙様式2-2（４・５月分）'!N104)</f>
        <v/>
      </c>
      <c r="AW134" s="1312" t="str">
        <f>IF(SUM('別紙様式2-2（４・５月分）'!O104:O106)=0,"",SUM('別紙様式2-2（４・５月分）'!O104:O106))</f>
        <v/>
      </c>
      <c r="AX134" s="1313" t="str">
        <f>IFERROR(VLOOKUP(K134,【参考】数式用!$AH$2:$AI$34,2,FALSE),"")</f>
        <v/>
      </c>
      <c r="AY134" s="1229" t="s">
        <v>1959</v>
      </c>
      <c r="AZ134" s="1229" t="s">
        <v>1960</v>
      </c>
      <c r="BA134" s="1229" t="s">
        <v>1961</v>
      </c>
      <c r="BB134" s="1229" t="s">
        <v>1962</v>
      </c>
      <c r="BC134" s="1229" t="str">
        <f>IF(AND(O134&lt;&gt;"新加算Ⅰ",O134&lt;&gt;"新加算Ⅱ",O134&lt;&gt;"新加算Ⅲ",O134&lt;&gt;"新加算Ⅳ"),O134,IF(P136&lt;&gt;"",P136,""))</f>
        <v/>
      </c>
      <c r="BD134" s="1229"/>
      <c r="BE134" s="1229" t="str">
        <f t="shared" ref="BE134" si="325">IF(AL134&lt;&gt;0,IF(AM134="○","入力済","未入力"),"")</f>
        <v/>
      </c>
      <c r="BF134" s="1229" t="str">
        <f>IF(OR(T134="新加算Ⅰ",T134="新加算Ⅱ",T134="新加算Ⅲ",T134="新加算Ⅳ",T134="新加算Ⅴ（１）",T134="新加算Ⅴ（２）",T134="新加算Ⅴ（３）",T134="新加算ⅠⅤ（４）",T134="新加算Ⅴ（５）",T134="新加算Ⅴ（６）",T134="新加算Ⅴ（８）",T134="新加算Ⅴ（11）"),IF(OR(AN134="○",AN134="令和６年度中に満たす"),"入力済","未入力"),"")</f>
        <v/>
      </c>
      <c r="BG134" s="1229" t="str">
        <f>IF(OR(T134="新加算Ⅴ（７）",T134="新加算Ⅴ（９）",T134="新加算Ⅴ（10）",T134="新加算Ⅴ（12）",T134="新加算Ⅴ（13）",T134="新加算Ⅴ（14）"),IF(OR(AO134="○",AO134="令和６年度中に満たす"),"入力済","未入力"),"")</f>
        <v/>
      </c>
      <c r="BH134" s="1330" t="str">
        <f t="shared" ref="BH134" si="326">IF(OR(T134="新加算Ⅰ",T134="新加算Ⅱ",T134="新加算Ⅲ",T134="新加算Ⅴ（１）",T134="新加算Ⅴ（３）",T134="新加算Ⅴ（８）"),IF(OR(AP134="○",AP134="令和６年度中に満たす"),"入力済","未入力"),"")</f>
        <v/>
      </c>
      <c r="BI134" s="1332" t="str">
        <f t="shared" ref="BI134" si="327">IF(OR(T134="新加算Ⅰ",T134="新加算Ⅱ",T134="新加算Ⅴ（１）",T134="新加算Ⅴ（２）",T134="新加算Ⅴ（３）",T134="新加算Ⅴ（４）",T134="新加算Ⅴ（５）",T134="新加算Ⅴ（６）",T134="新加算Ⅴ（７）",T134="新加算Ⅴ（９）",T134="新加算Ⅴ（10）",T134="新加算Ⅴ（12）"),1,"")</f>
        <v/>
      </c>
      <c r="BJ134" s="1310" t="str">
        <f>IF(OR(T134="新加算Ⅰ",T134="新加算Ⅴ（１）",T134="新加算Ⅴ（２）",T134="新加算Ⅴ（５）",T134="新加算Ⅴ（７）",T134="新加算Ⅴ（10）"),IF(AR134="","未入力","入力済"),"")</f>
        <v/>
      </c>
      <c r="BK134" s="453" t="str">
        <f>G134</f>
        <v/>
      </c>
    </row>
    <row r="135" spans="1:63" ht="15" customHeight="1">
      <c r="A135" s="1274"/>
      <c r="B135" s="1242"/>
      <c r="C135" s="1243"/>
      <c r="D135" s="1243"/>
      <c r="E135" s="1243"/>
      <c r="F135" s="1244"/>
      <c r="G135" s="1259"/>
      <c r="H135" s="1259"/>
      <c r="I135" s="1259"/>
      <c r="J135" s="1422"/>
      <c r="K135" s="1259"/>
      <c r="L135" s="1283"/>
      <c r="M135" s="1378" t="str">
        <f>IF('別紙様式2-2（４・５月分）'!P105="","",'別紙様式2-2（４・５月分）'!P105)</f>
        <v/>
      </c>
      <c r="N135" s="1399"/>
      <c r="O135" s="1405"/>
      <c r="P135" s="1406"/>
      <c r="Q135" s="1407"/>
      <c r="R135" s="1409"/>
      <c r="S135" s="1411"/>
      <c r="T135" s="1413"/>
      <c r="U135" s="1415"/>
      <c r="V135" s="1417"/>
      <c r="W135" s="1355"/>
      <c r="X135" s="1357"/>
      <c r="Y135" s="1355"/>
      <c r="Z135" s="1357"/>
      <c r="AA135" s="1355"/>
      <c r="AB135" s="1357"/>
      <c r="AC135" s="1355"/>
      <c r="AD135" s="1357"/>
      <c r="AE135" s="1357"/>
      <c r="AF135" s="1357"/>
      <c r="AG135" s="1359"/>
      <c r="AH135" s="1361"/>
      <c r="AI135" s="1363"/>
      <c r="AJ135" s="1365"/>
      <c r="AK135" s="1349"/>
      <c r="AL135" s="1353"/>
      <c r="AM135" s="1339"/>
      <c r="AN135" s="1345"/>
      <c r="AO135" s="1341"/>
      <c r="AP135" s="1341"/>
      <c r="AQ135" s="1343"/>
      <c r="AR135" s="1323"/>
      <c r="AS135" s="1309" t="str">
        <f t="shared" ref="AS135" si="328">IF(AU134="","",IF(AF134&gt;10,"！令和６年度の新加算の「算定対象月」が10か月を超えています。標準的な「算定対象月」は令和６年６月から令和７年３月です。",IF(OR(AA134&lt;&gt;7,AC134&lt;&gt;3),"！算定期間の終わりが令和７年３月になっていません。区分変更を行う場合は、別紙様式2-4に記入してください。","")))</f>
        <v/>
      </c>
      <c r="AT135" s="557"/>
      <c r="AU135" s="1310"/>
      <c r="AV135" s="1311" t="str">
        <f>IF('別紙様式2-2（４・５月分）'!N105="","",'別紙様式2-2（４・５月分）'!N105)</f>
        <v/>
      </c>
      <c r="AW135" s="1312"/>
      <c r="AX135" s="1313"/>
      <c r="AY135" s="1229"/>
      <c r="AZ135" s="1229"/>
      <c r="BA135" s="1229"/>
      <c r="BB135" s="1229"/>
      <c r="BC135" s="1229"/>
      <c r="BD135" s="1229"/>
      <c r="BE135" s="1229"/>
      <c r="BF135" s="1229"/>
      <c r="BG135" s="1229"/>
      <c r="BH135" s="1331"/>
      <c r="BI135" s="1333"/>
      <c r="BJ135" s="1310"/>
      <c r="BK135" s="453" t="str">
        <f>G134</f>
        <v/>
      </c>
    </row>
    <row r="136" spans="1:63" ht="15" customHeight="1">
      <c r="A136" s="1302"/>
      <c r="B136" s="1242"/>
      <c r="C136" s="1243"/>
      <c r="D136" s="1243"/>
      <c r="E136" s="1243"/>
      <c r="F136" s="1244"/>
      <c r="G136" s="1259"/>
      <c r="H136" s="1259"/>
      <c r="I136" s="1259"/>
      <c r="J136" s="1422"/>
      <c r="K136" s="1259"/>
      <c r="L136" s="1283"/>
      <c r="M136" s="1379"/>
      <c r="N136" s="1400"/>
      <c r="O136" s="1380" t="s">
        <v>2025</v>
      </c>
      <c r="P136" s="1382" t="str">
        <f>IFERROR(VLOOKUP('別紙様式2-2（４・５月分）'!AQ104,【参考】数式用!$AR$5:$AT$22,3,FALSE),"")</f>
        <v/>
      </c>
      <c r="Q136" s="1384" t="s">
        <v>2036</v>
      </c>
      <c r="R136" s="1386" t="str">
        <f>IFERROR(VLOOKUP(K134,【参考】数式用!$A$5:$AB$37,MATCH(P136,【参考】数式用!$B$4:$AB$4,0)+1,0),"")</f>
        <v/>
      </c>
      <c r="S136" s="1388" t="s">
        <v>161</v>
      </c>
      <c r="T136" s="1390"/>
      <c r="U136" s="1392" t="str">
        <f>IFERROR(VLOOKUP(K134,【参考】数式用!$A$5:$AB$37,MATCH(T136,【参考】数式用!$B$4:$AB$4,0)+1,0),"")</f>
        <v/>
      </c>
      <c r="V136" s="1394" t="s">
        <v>15</v>
      </c>
      <c r="W136" s="1396">
        <v>7</v>
      </c>
      <c r="X136" s="1370" t="s">
        <v>10</v>
      </c>
      <c r="Y136" s="1396">
        <v>4</v>
      </c>
      <c r="Z136" s="1370" t="s">
        <v>38</v>
      </c>
      <c r="AA136" s="1396">
        <v>8</v>
      </c>
      <c r="AB136" s="1370" t="s">
        <v>10</v>
      </c>
      <c r="AC136" s="1396">
        <v>3</v>
      </c>
      <c r="AD136" s="1370" t="s">
        <v>13</v>
      </c>
      <c r="AE136" s="1370" t="s">
        <v>20</v>
      </c>
      <c r="AF136" s="1370">
        <f>IF(W136&gt;=1,(AA136*12+AC136)-(W136*12+Y136)+1,"")</f>
        <v>12</v>
      </c>
      <c r="AG136" s="1366" t="s">
        <v>33</v>
      </c>
      <c r="AH136" s="1372" t="str">
        <f t="shared" ref="AH136" si="329">IFERROR(ROUNDDOWN(ROUND(L134*U136,0),0)*AF136,"")</f>
        <v/>
      </c>
      <c r="AI136" s="1374" t="str">
        <f t="shared" ref="AI136" si="330">IFERROR(ROUNDDOWN(ROUND((L134*(U136-AW134)),0),0)*AF136,"")</f>
        <v/>
      </c>
      <c r="AJ136" s="1376">
        <f>IFERROR(IF(OR(M134="",M135="",M137=""),0,ROUNDDOWN(ROUNDDOWN(ROUND(L134*VLOOKUP(K134,【参考】数式用!$A$5:$AB$37,MATCH("新加算Ⅳ",【参考】数式用!$B$4:$AB$4,0)+1,0),0),0)*AF136*0.5,0)),"")</f>
        <v>0</v>
      </c>
      <c r="AK136" s="1346" t="str">
        <f t="shared" ref="AK136" si="331">IF(T136&lt;&gt;"","新規に適用","")</f>
        <v/>
      </c>
      <c r="AL136" s="1350">
        <f>IFERROR(IF(OR(M137="ベア加算",M137=""),0, IF(OR(T134="新加算Ⅰ",T134="新加算Ⅱ",T134="新加算Ⅲ",T134="新加算Ⅳ"),0,ROUNDDOWN(ROUND(L134*VLOOKUP(K134,【参考】数式用!$A$5:$I$37,MATCH("ベア加算",【参考】数式用!$B$4:$I$4,0)+1,0),0),0)*AF136)),"")</f>
        <v>0</v>
      </c>
      <c r="AM136" s="1320" t="str">
        <f>IF(AND(T136&lt;&gt;"",AM134=""),"新規に適用",IF(AND(T136&lt;&gt;"",AM134&lt;&gt;""),"継続で適用",""))</f>
        <v/>
      </c>
      <c r="AN136" s="1320" t="str">
        <f>IF(AND(T136&lt;&gt;"",AN134=""),"新規に適用",IF(AND(T136&lt;&gt;"",AN134&lt;&gt;""),"継続で適用",""))</f>
        <v/>
      </c>
      <c r="AO136" s="1368"/>
      <c r="AP136" s="1320" t="str">
        <f>IF(AND(T136&lt;&gt;"",AP134=""),"新規に適用",IF(AND(T136&lt;&gt;"",AP134&lt;&gt;""),"継続で適用",""))</f>
        <v/>
      </c>
      <c r="AQ136" s="1324" t="str">
        <f t="shared" si="243"/>
        <v/>
      </c>
      <c r="AR136" s="1320" t="str">
        <f>IF(AND(T136&lt;&gt;"",AR134=""),"新規に適用",IF(AND(T136&lt;&gt;"",AR134&lt;&gt;""),"継続で適用",""))</f>
        <v/>
      </c>
      <c r="AS136" s="1309"/>
      <c r="AT136" s="557"/>
      <c r="AU136" s="1310" t="str">
        <f>IF(K134&lt;&gt;"","V列に色付け","")</f>
        <v/>
      </c>
      <c r="AV136" s="1311"/>
      <c r="AW136" s="1312"/>
      <c r="AX136" s="87"/>
      <c r="AY136" s="87"/>
      <c r="AZ136" s="87"/>
      <c r="BA136" s="87"/>
      <c r="BB136" s="87"/>
      <c r="BC136" s="87"/>
      <c r="BD136" s="87"/>
      <c r="BE136" s="87"/>
      <c r="BF136" s="87"/>
      <c r="BG136" s="87"/>
      <c r="BH136" s="87"/>
      <c r="BI136" s="87"/>
      <c r="BJ136" s="87"/>
      <c r="BK136" s="453" t="str">
        <f>G134</f>
        <v/>
      </c>
    </row>
    <row r="137" spans="1:63" ht="30" customHeight="1" thickBot="1">
      <c r="A137" s="1275"/>
      <c r="B137" s="1418"/>
      <c r="C137" s="1419"/>
      <c r="D137" s="1419"/>
      <c r="E137" s="1419"/>
      <c r="F137" s="1420"/>
      <c r="G137" s="1260"/>
      <c r="H137" s="1260"/>
      <c r="I137" s="1260"/>
      <c r="J137" s="1423"/>
      <c r="K137" s="1260"/>
      <c r="L137" s="1284"/>
      <c r="M137" s="556" t="str">
        <f>IF('別紙様式2-2（４・５月分）'!P106="","",'別紙様式2-2（４・５月分）'!P106)</f>
        <v/>
      </c>
      <c r="N137" s="1401"/>
      <c r="O137" s="1381"/>
      <c r="P137" s="1383"/>
      <c r="Q137" s="1385"/>
      <c r="R137" s="1387"/>
      <c r="S137" s="1389"/>
      <c r="T137" s="1391"/>
      <c r="U137" s="1393"/>
      <c r="V137" s="1395"/>
      <c r="W137" s="1397"/>
      <c r="X137" s="1371"/>
      <c r="Y137" s="1397"/>
      <c r="Z137" s="1371"/>
      <c r="AA137" s="1397"/>
      <c r="AB137" s="1371"/>
      <c r="AC137" s="1397"/>
      <c r="AD137" s="1371"/>
      <c r="AE137" s="1371"/>
      <c r="AF137" s="1371"/>
      <c r="AG137" s="1367"/>
      <c r="AH137" s="1373"/>
      <c r="AI137" s="1375"/>
      <c r="AJ137" s="1377"/>
      <c r="AK137" s="1347"/>
      <c r="AL137" s="1351"/>
      <c r="AM137" s="1321"/>
      <c r="AN137" s="1321"/>
      <c r="AO137" s="1369"/>
      <c r="AP137" s="1321"/>
      <c r="AQ137" s="1325"/>
      <c r="AR137" s="1321"/>
      <c r="AS137" s="491" t="str">
        <f t="shared" ref="AS137" si="332">IF(AU134="","",IF(OR(T134="",AND(M137="ベア加算なし",OR(T134="新加算Ⅰ",T134="新加算Ⅱ",T134="新加算Ⅲ",T134="新加算Ⅳ"),AM134=""),AND(OR(T134="新加算Ⅰ",T134="新加算Ⅱ",T134="新加算Ⅲ",T134="新加算Ⅳ",T134="新加算Ⅴ（１）",T134="新加算Ⅴ（２）",T134="新加算Ⅴ（３）",T134="新加算Ⅴ（４）",T134="新加算Ⅴ（５）",T134="新加算Ⅴ（６）",T134="新加算Ⅴ（８）",T134="新加算Ⅴ（11）"),AN134=""),AND(OR(T134="新加算Ⅴ（７）",T134="新加算Ⅴ（９）",T134="新加算Ⅴ（10）",T134="新加算Ⅴ（12）",T134="新加算Ⅴ（13）",T134="新加算Ⅴ（14）"),AO134=""),AND(OR(T134="新加算Ⅰ",T134="新加算Ⅱ",T134="新加算Ⅲ",T134="新加算Ⅴ（１）",T134="新加算Ⅴ（３）",T134="新加算Ⅴ（８）"),AP134=""),AND(OR(T134="新加算Ⅰ",T134="新加算Ⅱ",T134="新加算Ⅴ（１）",T134="新加算Ⅴ（２）",T134="新加算Ⅴ（３）",T134="新加算Ⅴ（４）",T134="新加算Ⅴ（５）",T134="新加算Ⅴ（６）",T134="新加算Ⅴ（７）",T134="新加算Ⅴ（９）",T134="新加算Ⅴ（10）",T134="新加算Ⅴ（12）"),AQ134=""),AND(OR(T134="新加算Ⅰ",T134="新加算Ⅴ（１）",T134="新加算Ⅴ（２）",T134="新加算Ⅴ（５）",T134="新加算Ⅴ（７）",T134="新加算Ⅴ（10）"),AR134="")),"！記入が必要な欄（ピンク色のセル）に空欄があります。空欄を埋めてください。",""))</f>
        <v/>
      </c>
      <c r="AT137" s="557"/>
      <c r="AU137" s="1310"/>
      <c r="AV137" s="558" t="str">
        <f>IF('別紙様式2-2（４・５月分）'!N106="","",'別紙様式2-2（４・５月分）'!N106)</f>
        <v/>
      </c>
      <c r="AW137" s="1312"/>
      <c r="AX137" s="87"/>
      <c r="AY137" s="87"/>
      <c r="AZ137" s="87"/>
      <c r="BA137" s="87"/>
      <c r="BB137" s="87"/>
      <c r="BC137" s="87"/>
      <c r="BD137" s="87"/>
      <c r="BE137" s="87"/>
      <c r="BF137" s="87"/>
      <c r="BG137" s="87"/>
      <c r="BH137" s="87"/>
      <c r="BI137" s="87"/>
      <c r="BJ137" s="87"/>
      <c r="BK137" s="453" t="str">
        <f>G134</f>
        <v/>
      </c>
    </row>
    <row r="138" spans="1:63" ht="30" customHeight="1">
      <c r="A138" s="1300">
        <v>32</v>
      </c>
      <c r="B138" s="1239" t="str">
        <f>IF(基本情報入力シート!C85="","",基本情報入力シート!C85)</f>
        <v/>
      </c>
      <c r="C138" s="1240"/>
      <c r="D138" s="1240"/>
      <c r="E138" s="1240"/>
      <c r="F138" s="1241"/>
      <c r="G138" s="1258" t="str">
        <f>IF(基本情報入力シート!M85="","",基本情報入力シート!M85)</f>
        <v/>
      </c>
      <c r="H138" s="1258" t="str">
        <f>IF(基本情報入力シート!R85="","",基本情報入力シート!R85)</f>
        <v/>
      </c>
      <c r="I138" s="1258" t="str">
        <f>IF(基本情報入力シート!W85="","",基本情報入力シート!W85)</f>
        <v/>
      </c>
      <c r="J138" s="1421" t="str">
        <f>IF(基本情報入力シート!X85="","",基本情報入力シート!X85)</f>
        <v/>
      </c>
      <c r="K138" s="1258" t="str">
        <f>IF(基本情報入力シート!Y85="","",基本情報入力シート!Y85)</f>
        <v/>
      </c>
      <c r="L138" s="1282" t="str">
        <f>IF(基本情報入力シート!AB85="","",基本情報入力シート!AB85)</f>
        <v/>
      </c>
      <c r="M138" s="553" t="str">
        <f>IF('別紙様式2-2（４・５月分）'!P107="","",'別紙様式2-2（４・５月分）'!P107)</f>
        <v/>
      </c>
      <c r="N138" s="1398" t="str">
        <f>IF(SUM('別紙様式2-2（４・５月分）'!Q107:Q109)=0,"",SUM('別紙様式2-2（４・５月分）'!Q107:Q109))</f>
        <v/>
      </c>
      <c r="O138" s="1402" t="str">
        <f>IFERROR(VLOOKUP('別紙様式2-2（４・５月分）'!AQ107,【参考】数式用!$AR$5:$AS$22,2,FALSE),"")</f>
        <v/>
      </c>
      <c r="P138" s="1403"/>
      <c r="Q138" s="1404"/>
      <c r="R138" s="1408" t="str">
        <f>IFERROR(VLOOKUP(K138,【参考】数式用!$A$5:$AB$37,MATCH(O138,【参考】数式用!$B$4:$AB$4,0)+1,0),"")</f>
        <v/>
      </c>
      <c r="S138" s="1410" t="s">
        <v>2021</v>
      </c>
      <c r="T138" s="1412"/>
      <c r="U138" s="1414" t="str">
        <f>IFERROR(VLOOKUP(K138,【参考】数式用!$A$5:$AB$37,MATCH(T138,【参考】数式用!$B$4:$AB$4,0)+1,0),"")</f>
        <v/>
      </c>
      <c r="V138" s="1416" t="s">
        <v>15</v>
      </c>
      <c r="W138" s="1354">
        <v>6</v>
      </c>
      <c r="X138" s="1356" t="s">
        <v>10</v>
      </c>
      <c r="Y138" s="1354">
        <v>6</v>
      </c>
      <c r="Z138" s="1356" t="s">
        <v>38</v>
      </c>
      <c r="AA138" s="1354">
        <v>7</v>
      </c>
      <c r="AB138" s="1356" t="s">
        <v>10</v>
      </c>
      <c r="AC138" s="1354">
        <v>3</v>
      </c>
      <c r="AD138" s="1356" t="s">
        <v>13</v>
      </c>
      <c r="AE138" s="1356" t="s">
        <v>20</v>
      </c>
      <c r="AF138" s="1356">
        <f>IF(W138&gt;=1,(AA138*12+AC138)-(W138*12+Y138)+1,"")</f>
        <v>10</v>
      </c>
      <c r="AG138" s="1358" t="s">
        <v>33</v>
      </c>
      <c r="AH138" s="1360" t="str">
        <f t="shared" ref="AH138" si="333">IFERROR(ROUNDDOWN(ROUND(L138*U138,0),0)*AF138,"")</f>
        <v/>
      </c>
      <c r="AI138" s="1362" t="str">
        <f t="shared" ref="AI138" si="334">IFERROR(ROUNDDOWN(ROUND((L138*(U138-AW138)),0),0)*AF138,"")</f>
        <v/>
      </c>
      <c r="AJ138" s="1364">
        <f>IFERROR(IF(OR(M138="",M139="",M141=""),0,ROUNDDOWN(ROUNDDOWN(ROUND(L138*VLOOKUP(K138,【参考】数式用!$A$5:$AB$37,MATCH("新加算Ⅳ",【参考】数式用!$B$4:$AB$4,0)+1,0),0),0)*AF138*0.5,0)),"")</f>
        <v>0</v>
      </c>
      <c r="AK138" s="1348"/>
      <c r="AL138" s="1352">
        <f>IFERROR(IF(OR(M141="ベア加算",M141=""),0, IF(OR(T138="新加算Ⅰ",T138="新加算Ⅱ",T138="新加算Ⅲ",T138="新加算Ⅳ"),ROUNDDOWN(ROUND(L138*VLOOKUP(K138,【参考】数式用!$A$5:$I$37,MATCH("ベア加算",【参考】数式用!$B$4:$I$4,0)+1,0),0),0)*AF138,0)),"")</f>
        <v>0</v>
      </c>
      <c r="AM138" s="1338"/>
      <c r="AN138" s="1344"/>
      <c r="AO138" s="1340"/>
      <c r="AP138" s="1340"/>
      <c r="AQ138" s="1342"/>
      <c r="AR138" s="1322"/>
      <c r="AS138" s="466" t="str">
        <f t="shared" ref="AS138" si="335">IF(AU138="","",IF(U138&lt;N138,"！加算の要件上は問題ありませんが、令和６年４・５月と比較して令和６年６月に加算率が下がる計画になっています。",""))</f>
        <v/>
      </c>
      <c r="AT138" s="557"/>
      <c r="AU138" s="1310" t="str">
        <f>IF(K138&lt;&gt;"","V列に色付け","")</f>
        <v/>
      </c>
      <c r="AV138" s="558" t="str">
        <f>IF('別紙様式2-2（４・５月分）'!N107="","",'別紙様式2-2（４・５月分）'!N107)</f>
        <v/>
      </c>
      <c r="AW138" s="1312" t="str">
        <f>IF(SUM('別紙様式2-2（４・５月分）'!O107:O109)=0,"",SUM('別紙様式2-2（４・５月分）'!O107:O109))</f>
        <v/>
      </c>
      <c r="AX138" s="1313" t="str">
        <f>IFERROR(VLOOKUP(K138,【参考】数式用!$AH$2:$AI$34,2,FALSE),"")</f>
        <v/>
      </c>
      <c r="AY138" s="1229" t="s">
        <v>1959</v>
      </c>
      <c r="AZ138" s="1229" t="s">
        <v>1960</v>
      </c>
      <c r="BA138" s="1229" t="s">
        <v>1961</v>
      </c>
      <c r="BB138" s="1229" t="s">
        <v>1962</v>
      </c>
      <c r="BC138" s="1229" t="str">
        <f>IF(AND(O138&lt;&gt;"新加算Ⅰ",O138&lt;&gt;"新加算Ⅱ",O138&lt;&gt;"新加算Ⅲ",O138&lt;&gt;"新加算Ⅳ"),O138,IF(P140&lt;&gt;"",P140,""))</f>
        <v/>
      </c>
      <c r="BD138" s="1229"/>
      <c r="BE138" s="1229" t="str">
        <f t="shared" ref="BE138" si="336">IF(AL138&lt;&gt;0,IF(AM138="○","入力済","未入力"),"")</f>
        <v/>
      </c>
      <c r="BF138" s="1229" t="str">
        <f>IF(OR(T138="新加算Ⅰ",T138="新加算Ⅱ",T138="新加算Ⅲ",T138="新加算Ⅳ",T138="新加算Ⅴ（１）",T138="新加算Ⅴ（２）",T138="新加算Ⅴ（３）",T138="新加算ⅠⅤ（４）",T138="新加算Ⅴ（５）",T138="新加算Ⅴ（６）",T138="新加算Ⅴ（８）",T138="新加算Ⅴ（11）"),IF(OR(AN138="○",AN138="令和６年度中に満たす"),"入力済","未入力"),"")</f>
        <v/>
      </c>
      <c r="BG138" s="1229" t="str">
        <f>IF(OR(T138="新加算Ⅴ（７）",T138="新加算Ⅴ（９）",T138="新加算Ⅴ（10）",T138="新加算Ⅴ（12）",T138="新加算Ⅴ（13）",T138="新加算Ⅴ（14）"),IF(OR(AO138="○",AO138="令和６年度中に満たす"),"入力済","未入力"),"")</f>
        <v/>
      </c>
      <c r="BH138" s="1330" t="str">
        <f t="shared" ref="BH138" si="337">IF(OR(T138="新加算Ⅰ",T138="新加算Ⅱ",T138="新加算Ⅲ",T138="新加算Ⅴ（１）",T138="新加算Ⅴ（３）",T138="新加算Ⅴ（８）"),IF(OR(AP138="○",AP138="令和６年度中に満たす"),"入力済","未入力"),"")</f>
        <v/>
      </c>
      <c r="BI138" s="1332" t="str">
        <f t="shared" ref="BI138" si="338">IF(OR(T138="新加算Ⅰ",T138="新加算Ⅱ",T138="新加算Ⅴ（１）",T138="新加算Ⅴ（２）",T138="新加算Ⅴ（３）",T138="新加算Ⅴ（４）",T138="新加算Ⅴ（５）",T138="新加算Ⅴ（６）",T138="新加算Ⅴ（７）",T138="新加算Ⅴ（９）",T138="新加算Ⅴ（10）",T138="新加算Ⅴ（12）"),1,"")</f>
        <v/>
      </c>
      <c r="BJ138" s="1310" t="str">
        <f>IF(OR(T138="新加算Ⅰ",T138="新加算Ⅴ（１）",T138="新加算Ⅴ（２）",T138="新加算Ⅴ（５）",T138="新加算Ⅴ（７）",T138="新加算Ⅴ（10）"),IF(AR138="","未入力","入力済"),"")</f>
        <v/>
      </c>
      <c r="BK138" s="453" t="str">
        <f>G138</f>
        <v/>
      </c>
    </row>
    <row r="139" spans="1:63" ht="15" customHeight="1">
      <c r="A139" s="1274"/>
      <c r="B139" s="1242"/>
      <c r="C139" s="1243"/>
      <c r="D139" s="1243"/>
      <c r="E139" s="1243"/>
      <c r="F139" s="1244"/>
      <c r="G139" s="1259"/>
      <c r="H139" s="1259"/>
      <c r="I139" s="1259"/>
      <c r="J139" s="1422"/>
      <c r="K139" s="1259"/>
      <c r="L139" s="1283"/>
      <c r="M139" s="1378" t="str">
        <f>IF('別紙様式2-2（４・５月分）'!P108="","",'別紙様式2-2（４・５月分）'!P108)</f>
        <v/>
      </c>
      <c r="N139" s="1399"/>
      <c r="O139" s="1405"/>
      <c r="P139" s="1406"/>
      <c r="Q139" s="1407"/>
      <c r="R139" s="1409"/>
      <c r="S139" s="1411"/>
      <c r="T139" s="1413"/>
      <c r="U139" s="1415"/>
      <c r="V139" s="1417"/>
      <c r="W139" s="1355"/>
      <c r="X139" s="1357"/>
      <c r="Y139" s="1355"/>
      <c r="Z139" s="1357"/>
      <c r="AA139" s="1355"/>
      <c r="AB139" s="1357"/>
      <c r="AC139" s="1355"/>
      <c r="AD139" s="1357"/>
      <c r="AE139" s="1357"/>
      <c r="AF139" s="1357"/>
      <c r="AG139" s="1359"/>
      <c r="AH139" s="1361"/>
      <c r="AI139" s="1363"/>
      <c r="AJ139" s="1365"/>
      <c r="AK139" s="1349"/>
      <c r="AL139" s="1353"/>
      <c r="AM139" s="1339"/>
      <c r="AN139" s="1345"/>
      <c r="AO139" s="1341"/>
      <c r="AP139" s="1341"/>
      <c r="AQ139" s="1343"/>
      <c r="AR139" s="1323"/>
      <c r="AS139" s="1309" t="str">
        <f t="shared" ref="AS139" si="339">IF(AU138="","",IF(AF138&gt;10,"！令和６年度の新加算の「算定対象月」が10か月を超えています。標準的な「算定対象月」は令和６年６月から令和７年３月です。",IF(OR(AA138&lt;&gt;7,AC138&lt;&gt;3),"！算定期間の終わりが令和７年３月になっていません。区分変更を行う場合は、別紙様式2-4に記入してください。","")))</f>
        <v/>
      </c>
      <c r="AT139" s="557"/>
      <c r="AU139" s="1310"/>
      <c r="AV139" s="1311" t="str">
        <f>IF('別紙様式2-2（４・５月分）'!N108="","",'別紙様式2-2（４・５月分）'!N108)</f>
        <v/>
      </c>
      <c r="AW139" s="1312"/>
      <c r="AX139" s="1313"/>
      <c r="AY139" s="1229"/>
      <c r="AZ139" s="1229"/>
      <c r="BA139" s="1229"/>
      <c r="BB139" s="1229"/>
      <c r="BC139" s="1229"/>
      <c r="BD139" s="1229"/>
      <c r="BE139" s="1229"/>
      <c r="BF139" s="1229"/>
      <c r="BG139" s="1229"/>
      <c r="BH139" s="1331"/>
      <c r="BI139" s="1333"/>
      <c r="BJ139" s="1310"/>
      <c r="BK139" s="453" t="str">
        <f>G138</f>
        <v/>
      </c>
    </row>
    <row r="140" spans="1:63" ht="15" customHeight="1">
      <c r="A140" s="1302"/>
      <c r="B140" s="1242"/>
      <c r="C140" s="1243"/>
      <c r="D140" s="1243"/>
      <c r="E140" s="1243"/>
      <c r="F140" s="1244"/>
      <c r="G140" s="1259"/>
      <c r="H140" s="1259"/>
      <c r="I140" s="1259"/>
      <c r="J140" s="1422"/>
      <c r="K140" s="1259"/>
      <c r="L140" s="1283"/>
      <c r="M140" s="1379"/>
      <c r="N140" s="1400"/>
      <c r="O140" s="1380" t="s">
        <v>2025</v>
      </c>
      <c r="P140" s="1382" t="str">
        <f>IFERROR(VLOOKUP('別紙様式2-2（４・５月分）'!AQ107,【参考】数式用!$AR$5:$AT$22,3,FALSE),"")</f>
        <v/>
      </c>
      <c r="Q140" s="1384" t="s">
        <v>2036</v>
      </c>
      <c r="R140" s="1386" t="str">
        <f>IFERROR(VLOOKUP(K138,【参考】数式用!$A$5:$AB$37,MATCH(P140,【参考】数式用!$B$4:$AB$4,0)+1,0),"")</f>
        <v/>
      </c>
      <c r="S140" s="1388" t="s">
        <v>161</v>
      </c>
      <c r="T140" s="1390"/>
      <c r="U140" s="1392" t="str">
        <f>IFERROR(VLOOKUP(K138,【参考】数式用!$A$5:$AB$37,MATCH(T140,【参考】数式用!$B$4:$AB$4,0)+1,0),"")</f>
        <v/>
      </c>
      <c r="V140" s="1394" t="s">
        <v>15</v>
      </c>
      <c r="W140" s="1396">
        <v>7</v>
      </c>
      <c r="X140" s="1370" t="s">
        <v>10</v>
      </c>
      <c r="Y140" s="1396">
        <v>4</v>
      </c>
      <c r="Z140" s="1370" t="s">
        <v>38</v>
      </c>
      <c r="AA140" s="1396">
        <v>8</v>
      </c>
      <c r="AB140" s="1370" t="s">
        <v>10</v>
      </c>
      <c r="AC140" s="1396">
        <v>3</v>
      </c>
      <c r="AD140" s="1370" t="s">
        <v>13</v>
      </c>
      <c r="AE140" s="1370" t="s">
        <v>20</v>
      </c>
      <c r="AF140" s="1370">
        <f>IF(W140&gt;=1,(AA140*12+AC140)-(W140*12+Y140)+1,"")</f>
        <v>12</v>
      </c>
      <c r="AG140" s="1366" t="s">
        <v>33</v>
      </c>
      <c r="AH140" s="1372" t="str">
        <f t="shared" ref="AH140" si="340">IFERROR(ROUNDDOWN(ROUND(L138*U140,0),0)*AF140,"")</f>
        <v/>
      </c>
      <c r="AI140" s="1374" t="str">
        <f t="shared" ref="AI140" si="341">IFERROR(ROUNDDOWN(ROUND((L138*(U140-AW138)),0),0)*AF140,"")</f>
        <v/>
      </c>
      <c r="AJ140" s="1376">
        <f>IFERROR(IF(OR(M138="",M139="",M141=""),0,ROUNDDOWN(ROUNDDOWN(ROUND(L138*VLOOKUP(K138,【参考】数式用!$A$5:$AB$37,MATCH("新加算Ⅳ",【参考】数式用!$B$4:$AB$4,0)+1,0),0),0)*AF140*0.5,0)),"")</f>
        <v>0</v>
      </c>
      <c r="AK140" s="1346" t="str">
        <f t="shared" ref="AK140" si="342">IF(T140&lt;&gt;"","新規に適用","")</f>
        <v/>
      </c>
      <c r="AL140" s="1350">
        <f>IFERROR(IF(OR(M141="ベア加算",M141=""),0, IF(OR(T138="新加算Ⅰ",T138="新加算Ⅱ",T138="新加算Ⅲ",T138="新加算Ⅳ"),0,ROUNDDOWN(ROUND(L138*VLOOKUP(K138,【参考】数式用!$A$5:$I$37,MATCH("ベア加算",【参考】数式用!$B$4:$I$4,0)+1,0),0),0)*AF140)),"")</f>
        <v>0</v>
      </c>
      <c r="AM140" s="1320" t="str">
        <f>IF(AND(T140&lt;&gt;"",AM138=""),"新規に適用",IF(AND(T140&lt;&gt;"",AM138&lt;&gt;""),"継続で適用",""))</f>
        <v/>
      </c>
      <c r="AN140" s="1320" t="str">
        <f>IF(AND(T140&lt;&gt;"",AN138=""),"新規に適用",IF(AND(T140&lt;&gt;"",AN138&lt;&gt;""),"継続で適用",""))</f>
        <v/>
      </c>
      <c r="AO140" s="1368"/>
      <c r="AP140" s="1320" t="str">
        <f>IF(AND(T140&lt;&gt;"",AP138=""),"新規に適用",IF(AND(T140&lt;&gt;"",AP138&lt;&gt;""),"継続で適用",""))</f>
        <v/>
      </c>
      <c r="AQ140" s="1324" t="str">
        <f t="shared" si="243"/>
        <v/>
      </c>
      <c r="AR140" s="1320" t="str">
        <f>IF(AND(T140&lt;&gt;"",AR138=""),"新規に適用",IF(AND(T140&lt;&gt;"",AR138&lt;&gt;""),"継続で適用",""))</f>
        <v/>
      </c>
      <c r="AS140" s="1309"/>
      <c r="AT140" s="557"/>
      <c r="AU140" s="1310" t="str">
        <f>IF(K138&lt;&gt;"","V列に色付け","")</f>
        <v/>
      </c>
      <c r="AV140" s="1311"/>
      <c r="AW140" s="1312"/>
      <c r="AX140" s="87"/>
      <c r="AY140" s="87"/>
      <c r="AZ140" s="87"/>
      <c r="BA140" s="87"/>
      <c r="BB140" s="87"/>
      <c r="BC140" s="87"/>
      <c r="BD140" s="87"/>
      <c r="BE140" s="87"/>
      <c r="BF140" s="87"/>
      <c r="BG140" s="87"/>
      <c r="BH140" s="87"/>
      <c r="BI140" s="87"/>
      <c r="BJ140" s="87"/>
      <c r="BK140" s="453" t="str">
        <f>G138</f>
        <v/>
      </c>
    </row>
    <row r="141" spans="1:63" ht="30" customHeight="1" thickBot="1">
      <c r="A141" s="1275"/>
      <c r="B141" s="1418"/>
      <c r="C141" s="1419"/>
      <c r="D141" s="1419"/>
      <c r="E141" s="1419"/>
      <c r="F141" s="1420"/>
      <c r="G141" s="1260"/>
      <c r="H141" s="1260"/>
      <c r="I141" s="1260"/>
      <c r="J141" s="1423"/>
      <c r="K141" s="1260"/>
      <c r="L141" s="1284"/>
      <c r="M141" s="556" t="str">
        <f>IF('別紙様式2-2（４・５月分）'!P109="","",'別紙様式2-2（４・５月分）'!P109)</f>
        <v/>
      </c>
      <c r="N141" s="1401"/>
      <c r="O141" s="1381"/>
      <c r="P141" s="1383"/>
      <c r="Q141" s="1385"/>
      <c r="R141" s="1387"/>
      <c r="S141" s="1389"/>
      <c r="T141" s="1391"/>
      <c r="U141" s="1393"/>
      <c r="V141" s="1395"/>
      <c r="W141" s="1397"/>
      <c r="X141" s="1371"/>
      <c r="Y141" s="1397"/>
      <c r="Z141" s="1371"/>
      <c r="AA141" s="1397"/>
      <c r="AB141" s="1371"/>
      <c r="AC141" s="1397"/>
      <c r="AD141" s="1371"/>
      <c r="AE141" s="1371"/>
      <c r="AF141" s="1371"/>
      <c r="AG141" s="1367"/>
      <c r="AH141" s="1373"/>
      <c r="AI141" s="1375"/>
      <c r="AJ141" s="1377"/>
      <c r="AK141" s="1347"/>
      <c r="AL141" s="1351"/>
      <c r="AM141" s="1321"/>
      <c r="AN141" s="1321"/>
      <c r="AO141" s="1369"/>
      <c r="AP141" s="1321"/>
      <c r="AQ141" s="1325"/>
      <c r="AR141" s="1321"/>
      <c r="AS141" s="491" t="str">
        <f t="shared" ref="AS141" si="343">IF(AU138="","",IF(OR(T138="",AND(M141="ベア加算なし",OR(T138="新加算Ⅰ",T138="新加算Ⅱ",T138="新加算Ⅲ",T138="新加算Ⅳ"),AM138=""),AND(OR(T138="新加算Ⅰ",T138="新加算Ⅱ",T138="新加算Ⅲ",T138="新加算Ⅳ",T138="新加算Ⅴ（１）",T138="新加算Ⅴ（２）",T138="新加算Ⅴ（３）",T138="新加算Ⅴ（４）",T138="新加算Ⅴ（５）",T138="新加算Ⅴ（６）",T138="新加算Ⅴ（８）",T138="新加算Ⅴ（11）"),AN138=""),AND(OR(T138="新加算Ⅴ（７）",T138="新加算Ⅴ（９）",T138="新加算Ⅴ（10）",T138="新加算Ⅴ（12）",T138="新加算Ⅴ（13）",T138="新加算Ⅴ（14）"),AO138=""),AND(OR(T138="新加算Ⅰ",T138="新加算Ⅱ",T138="新加算Ⅲ",T138="新加算Ⅴ（１）",T138="新加算Ⅴ（３）",T138="新加算Ⅴ（８）"),AP138=""),AND(OR(T138="新加算Ⅰ",T138="新加算Ⅱ",T138="新加算Ⅴ（１）",T138="新加算Ⅴ（２）",T138="新加算Ⅴ（３）",T138="新加算Ⅴ（４）",T138="新加算Ⅴ（５）",T138="新加算Ⅴ（６）",T138="新加算Ⅴ（７）",T138="新加算Ⅴ（９）",T138="新加算Ⅴ（10）",T138="新加算Ⅴ（12）"),AQ138=""),AND(OR(T138="新加算Ⅰ",T138="新加算Ⅴ（１）",T138="新加算Ⅴ（２）",T138="新加算Ⅴ（５）",T138="新加算Ⅴ（７）",T138="新加算Ⅴ（10）"),AR138="")),"！記入が必要な欄（ピンク色のセル）に空欄があります。空欄を埋めてください。",""))</f>
        <v/>
      </c>
      <c r="AT141" s="557"/>
      <c r="AU141" s="1310"/>
      <c r="AV141" s="558" t="str">
        <f>IF('別紙様式2-2（４・５月分）'!N109="","",'別紙様式2-2（４・５月分）'!N109)</f>
        <v/>
      </c>
      <c r="AW141" s="1312"/>
      <c r="AX141" s="87"/>
      <c r="AY141" s="87"/>
      <c r="AZ141" s="87"/>
      <c r="BA141" s="87"/>
      <c r="BB141" s="87"/>
      <c r="BC141" s="87"/>
      <c r="BD141" s="87"/>
      <c r="BE141" s="87"/>
      <c r="BF141" s="87"/>
      <c r="BG141" s="87"/>
      <c r="BH141" s="87"/>
      <c r="BI141" s="87"/>
      <c r="BJ141" s="87"/>
      <c r="BK141" s="453" t="str">
        <f>G138</f>
        <v/>
      </c>
    </row>
    <row r="142" spans="1:63" ht="30" customHeight="1">
      <c r="A142" s="1273">
        <v>33</v>
      </c>
      <c r="B142" s="1242" t="str">
        <f>IF(基本情報入力シート!C86="","",基本情報入力シート!C86)</f>
        <v/>
      </c>
      <c r="C142" s="1243"/>
      <c r="D142" s="1243"/>
      <c r="E142" s="1243"/>
      <c r="F142" s="1244"/>
      <c r="G142" s="1259" t="str">
        <f>IF(基本情報入力シート!M86="","",基本情報入力シート!M86)</f>
        <v/>
      </c>
      <c r="H142" s="1259" t="str">
        <f>IF(基本情報入力シート!R86="","",基本情報入力シート!R86)</f>
        <v/>
      </c>
      <c r="I142" s="1259" t="str">
        <f>IF(基本情報入力シート!W86="","",基本情報入力シート!W86)</f>
        <v/>
      </c>
      <c r="J142" s="1422" t="str">
        <f>IF(基本情報入力シート!X86="","",基本情報入力シート!X86)</f>
        <v/>
      </c>
      <c r="K142" s="1259" t="str">
        <f>IF(基本情報入力シート!Y86="","",基本情報入力シート!Y86)</f>
        <v/>
      </c>
      <c r="L142" s="1283" t="str">
        <f>IF(基本情報入力シート!AB86="","",基本情報入力シート!AB86)</f>
        <v/>
      </c>
      <c r="M142" s="553" t="str">
        <f>IF('別紙様式2-2（４・５月分）'!P110="","",'別紙様式2-2（４・５月分）'!P110)</f>
        <v/>
      </c>
      <c r="N142" s="1398" t="str">
        <f>IF(SUM('別紙様式2-2（４・５月分）'!Q110:Q112)=0,"",SUM('別紙様式2-2（４・５月分）'!Q110:Q112))</f>
        <v/>
      </c>
      <c r="O142" s="1402" t="str">
        <f>IFERROR(VLOOKUP('別紙様式2-2（４・５月分）'!AQ110,【参考】数式用!$AR$5:$AS$22,2,FALSE),"")</f>
        <v/>
      </c>
      <c r="P142" s="1403"/>
      <c r="Q142" s="1404"/>
      <c r="R142" s="1408" t="str">
        <f>IFERROR(VLOOKUP(K142,【参考】数式用!$A$5:$AB$37,MATCH(O142,【参考】数式用!$B$4:$AB$4,0)+1,0),"")</f>
        <v/>
      </c>
      <c r="S142" s="1410" t="s">
        <v>2021</v>
      </c>
      <c r="T142" s="1412"/>
      <c r="U142" s="1414" t="str">
        <f>IFERROR(VLOOKUP(K142,【参考】数式用!$A$5:$AB$37,MATCH(T142,【参考】数式用!$B$4:$AB$4,0)+1,0),"")</f>
        <v/>
      </c>
      <c r="V142" s="1416" t="s">
        <v>15</v>
      </c>
      <c r="W142" s="1354">
        <v>6</v>
      </c>
      <c r="X142" s="1356" t="s">
        <v>10</v>
      </c>
      <c r="Y142" s="1354">
        <v>6</v>
      </c>
      <c r="Z142" s="1356" t="s">
        <v>38</v>
      </c>
      <c r="AA142" s="1354">
        <v>7</v>
      </c>
      <c r="AB142" s="1356" t="s">
        <v>10</v>
      </c>
      <c r="AC142" s="1354">
        <v>3</v>
      </c>
      <c r="AD142" s="1356" t="s">
        <v>13</v>
      </c>
      <c r="AE142" s="1356" t="s">
        <v>20</v>
      </c>
      <c r="AF142" s="1356">
        <f>IF(W142&gt;=1,(AA142*12+AC142)-(W142*12+Y142)+1,"")</f>
        <v>10</v>
      </c>
      <c r="AG142" s="1358" t="s">
        <v>33</v>
      </c>
      <c r="AH142" s="1360" t="str">
        <f t="shared" ref="AH142" si="344">IFERROR(ROUNDDOWN(ROUND(L142*U142,0),0)*AF142,"")</f>
        <v/>
      </c>
      <c r="AI142" s="1362" t="str">
        <f t="shared" ref="AI142" si="345">IFERROR(ROUNDDOWN(ROUND((L142*(U142-AW142)),0),0)*AF142,"")</f>
        <v/>
      </c>
      <c r="AJ142" s="1364">
        <f>IFERROR(IF(OR(M142="",M143="",M145=""),0,ROUNDDOWN(ROUNDDOWN(ROUND(L142*VLOOKUP(K142,【参考】数式用!$A$5:$AB$37,MATCH("新加算Ⅳ",【参考】数式用!$B$4:$AB$4,0)+1,0),0),0)*AF142*0.5,0)),"")</f>
        <v>0</v>
      </c>
      <c r="AK142" s="1348"/>
      <c r="AL142" s="1352">
        <f>IFERROR(IF(OR(M145="ベア加算",M145=""),0, IF(OR(T142="新加算Ⅰ",T142="新加算Ⅱ",T142="新加算Ⅲ",T142="新加算Ⅳ"),ROUNDDOWN(ROUND(L142*VLOOKUP(K142,【参考】数式用!$A$5:$I$37,MATCH("ベア加算",【参考】数式用!$B$4:$I$4,0)+1,0),0),0)*AF142,0)),"")</f>
        <v>0</v>
      </c>
      <c r="AM142" s="1338"/>
      <c r="AN142" s="1344"/>
      <c r="AO142" s="1340"/>
      <c r="AP142" s="1340"/>
      <c r="AQ142" s="1342"/>
      <c r="AR142" s="1322"/>
      <c r="AS142" s="466" t="str">
        <f t="shared" ref="AS142" si="346">IF(AU142="","",IF(U142&lt;N142,"！加算の要件上は問題ありませんが、令和６年４・５月と比較して令和６年６月に加算率が下がる計画になっています。",""))</f>
        <v/>
      </c>
      <c r="AT142" s="557"/>
      <c r="AU142" s="1310" t="str">
        <f>IF(K142&lt;&gt;"","V列に色付け","")</f>
        <v/>
      </c>
      <c r="AV142" s="558" t="str">
        <f>IF('別紙様式2-2（４・５月分）'!N110="","",'別紙様式2-2（４・５月分）'!N110)</f>
        <v/>
      </c>
      <c r="AW142" s="1312" t="str">
        <f>IF(SUM('別紙様式2-2（４・５月分）'!O110:O112)=0,"",SUM('別紙様式2-2（４・５月分）'!O110:O112))</f>
        <v/>
      </c>
      <c r="AX142" s="1313" t="str">
        <f>IFERROR(VLOOKUP(K142,【参考】数式用!$AH$2:$AI$34,2,FALSE),"")</f>
        <v/>
      </c>
      <c r="AY142" s="1229" t="s">
        <v>1959</v>
      </c>
      <c r="AZ142" s="1229" t="s">
        <v>1960</v>
      </c>
      <c r="BA142" s="1229" t="s">
        <v>1961</v>
      </c>
      <c r="BB142" s="1229" t="s">
        <v>1962</v>
      </c>
      <c r="BC142" s="1229" t="str">
        <f>IF(AND(O142&lt;&gt;"新加算Ⅰ",O142&lt;&gt;"新加算Ⅱ",O142&lt;&gt;"新加算Ⅲ",O142&lt;&gt;"新加算Ⅳ"),O142,IF(P144&lt;&gt;"",P144,""))</f>
        <v/>
      </c>
      <c r="BD142" s="1229"/>
      <c r="BE142" s="1229" t="str">
        <f t="shared" ref="BE142" si="347">IF(AL142&lt;&gt;0,IF(AM142="○","入力済","未入力"),"")</f>
        <v/>
      </c>
      <c r="BF142" s="1229" t="str">
        <f>IF(OR(T142="新加算Ⅰ",T142="新加算Ⅱ",T142="新加算Ⅲ",T142="新加算Ⅳ",T142="新加算Ⅴ（１）",T142="新加算Ⅴ（２）",T142="新加算Ⅴ（３）",T142="新加算ⅠⅤ（４）",T142="新加算Ⅴ（５）",T142="新加算Ⅴ（６）",T142="新加算Ⅴ（８）",T142="新加算Ⅴ（11）"),IF(OR(AN142="○",AN142="令和６年度中に満たす"),"入力済","未入力"),"")</f>
        <v/>
      </c>
      <c r="BG142" s="1229" t="str">
        <f>IF(OR(T142="新加算Ⅴ（７）",T142="新加算Ⅴ（９）",T142="新加算Ⅴ（10）",T142="新加算Ⅴ（12）",T142="新加算Ⅴ（13）",T142="新加算Ⅴ（14）"),IF(OR(AO142="○",AO142="令和６年度中に満たす"),"入力済","未入力"),"")</f>
        <v/>
      </c>
      <c r="BH142" s="1330" t="str">
        <f t="shared" ref="BH142" si="348">IF(OR(T142="新加算Ⅰ",T142="新加算Ⅱ",T142="新加算Ⅲ",T142="新加算Ⅴ（１）",T142="新加算Ⅴ（３）",T142="新加算Ⅴ（８）"),IF(OR(AP142="○",AP142="令和６年度中に満たす"),"入力済","未入力"),"")</f>
        <v/>
      </c>
      <c r="BI142" s="1332" t="str">
        <f t="shared" ref="BI142" si="349">IF(OR(T142="新加算Ⅰ",T142="新加算Ⅱ",T142="新加算Ⅴ（１）",T142="新加算Ⅴ（２）",T142="新加算Ⅴ（３）",T142="新加算Ⅴ（４）",T142="新加算Ⅴ（５）",T142="新加算Ⅴ（６）",T142="新加算Ⅴ（７）",T142="新加算Ⅴ（９）",T142="新加算Ⅴ（10）",T142="新加算Ⅴ（12）"),1,"")</f>
        <v/>
      </c>
      <c r="BJ142" s="1310" t="str">
        <f>IF(OR(T142="新加算Ⅰ",T142="新加算Ⅴ（１）",T142="新加算Ⅴ（２）",T142="新加算Ⅴ（５）",T142="新加算Ⅴ（７）",T142="新加算Ⅴ（10）"),IF(AR142="","未入力","入力済"),"")</f>
        <v/>
      </c>
      <c r="BK142" s="453" t="str">
        <f>G142</f>
        <v/>
      </c>
    </row>
    <row r="143" spans="1:63" ht="15" customHeight="1">
      <c r="A143" s="1274"/>
      <c r="B143" s="1242"/>
      <c r="C143" s="1243"/>
      <c r="D143" s="1243"/>
      <c r="E143" s="1243"/>
      <c r="F143" s="1244"/>
      <c r="G143" s="1259"/>
      <c r="H143" s="1259"/>
      <c r="I143" s="1259"/>
      <c r="J143" s="1422"/>
      <c r="K143" s="1259"/>
      <c r="L143" s="1283"/>
      <c r="M143" s="1378" t="str">
        <f>IF('別紙様式2-2（４・５月分）'!P111="","",'別紙様式2-2（４・５月分）'!P111)</f>
        <v/>
      </c>
      <c r="N143" s="1399"/>
      <c r="O143" s="1405"/>
      <c r="P143" s="1406"/>
      <c r="Q143" s="1407"/>
      <c r="R143" s="1409"/>
      <c r="S143" s="1411"/>
      <c r="T143" s="1413"/>
      <c r="U143" s="1415"/>
      <c r="V143" s="1417"/>
      <c r="W143" s="1355"/>
      <c r="X143" s="1357"/>
      <c r="Y143" s="1355"/>
      <c r="Z143" s="1357"/>
      <c r="AA143" s="1355"/>
      <c r="AB143" s="1357"/>
      <c r="AC143" s="1355"/>
      <c r="AD143" s="1357"/>
      <c r="AE143" s="1357"/>
      <c r="AF143" s="1357"/>
      <c r="AG143" s="1359"/>
      <c r="AH143" s="1361"/>
      <c r="AI143" s="1363"/>
      <c r="AJ143" s="1365"/>
      <c r="AK143" s="1349"/>
      <c r="AL143" s="1353"/>
      <c r="AM143" s="1339"/>
      <c r="AN143" s="1345"/>
      <c r="AO143" s="1341"/>
      <c r="AP143" s="1341"/>
      <c r="AQ143" s="1343"/>
      <c r="AR143" s="1323"/>
      <c r="AS143" s="1309" t="str">
        <f t="shared" ref="AS143" si="350">IF(AU142="","",IF(AF142&gt;10,"！令和６年度の新加算の「算定対象月」が10か月を超えています。標準的な「算定対象月」は令和６年６月から令和７年３月です。",IF(OR(AA142&lt;&gt;7,AC142&lt;&gt;3),"！算定期間の終わりが令和７年３月になっていません。区分変更を行う場合は、別紙様式2-4に記入してください。","")))</f>
        <v/>
      </c>
      <c r="AT143" s="557"/>
      <c r="AU143" s="1310"/>
      <c r="AV143" s="1311" t="str">
        <f>IF('別紙様式2-2（４・５月分）'!N111="","",'別紙様式2-2（４・５月分）'!N111)</f>
        <v/>
      </c>
      <c r="AW143" s="1312"/>
      <c r="AX143" s="1313"/>
      <c r="AY143" s="1229"/>
      <c r="AZ143" s="1229"/>
      <c r="BA143" s="1229"/>
      <c r="BB143" s="1229"/>
      <c r="BC143" s="1229"/>
      <c r="BD143" s="1229"/>
      <c r="BE143" s="1229"/>
      <c r="BF143" s="1229"/>
      <c r="BG143" s="1229"/>
      <c r="BH143" s="1331"/>
      <c r="BI143" s="1333"/>
      <c r="BJ143" s="1310"/>
      <c r="BK143" s="453" t="str">
        <f>G142</f>
        <v/>
      </c>
    </row>
    <row r="144" spans="1:63" ht="15" customHeight="1">
      <c r="A144" s="1302"/>
      <c r="B144" s="1242"/>
      <c r="C144" s="1243"/>
      <c r="D144" s="1243"/>
      <c r="E144" s="1243"/>
      <c r="F144" s="1244"/>
      <c r="G144" s="1259"/>
      <c r="H144" s="1259"/>
      <c r="I144" s="1259"/>
      <c r="J144" s="1422"/>
      <c r="K144" s="1259"/>
      <c r="L144" s="1283"/>
      <c r="M144" s="1379"/>
      <c r="N144" s="1400"/>
      <c r="O144" s="1380" t="s">
        <v>2025</v>
      </c>
      <c r="P144" s="1382" t="str">
        <f>IFERROR(VLOOKUP('別紙様式2-2（４・５月分）'!AQ110,【参考】数式用!$AR$5:$AT$22,3,FALSE),"")</f>
        <v/>
      </c>
      <c r="Q144" s="1384" t="s">
        <v>2036</v>
      </c>
      <c r="R144" s="1386" t="str">
        <f>IFERROR(VLOOKUP(K142,【参考】数式用!$A$5:$AB$37,MATCH(P144,【参考】数式用!$B$4:$AB$4,0)+1,0),"")</f>
        <v/>
      </c>
      <c r="S144" s="1388" t="s">
        <v>161</v>
      </c>
      <c r="T144" s="1390"/>
      <c r="U144" s="1392" t="str">
        <f>IFERROR(VLOOKUP(K142,【参考】数式用!$A$5:$AB$37,MATCH(T144,【参考】数式用!$B$4:$AB$4,0)+1,0),"")</f>
        <v/>
      </c>
      <c r="V144" s="1394" t="s">
        <v>15</v>
      </c>
      <c r="W144" s="1396">
        <v>7</v>
      </c>
      <c r="X144" s="1370" t="s">
        <v>10</v>
      </c>
      <c r="Y144" s="1396">
        <v>4</v>
      </c>
      <c r="Z144" s="1370" t="s">
        <v>38</v>
      </c>
      <c r="AA144" s="1396">
        <v>8</v>
      </c>
      <c r="AB144" s="1370" t="s">
        <v>10</v>
      </c>
      <c r="AC144" s="1396">
        <v>3</v>
      </c>
      <c r="AD144" s="1370" t="s">
        <v>13</v>
      </c>
      <c r="AE144" s="1370" t="s">
        <v>20</v>
      </c>
      <c r="AF144" s="1370">
        <f>IF(W144&gt;=1,(AA144*12+AC144)-(W144*12+Y144)+1,"")</f>
        <v>12</v>
      </c>
      <c r="AG144" s="1366" t="s">
        <v>33</v>
      </c>
      <c r="AH144" s="1372" t="str">
        <f t="shared" ref="AH144" si="351">IFERROR(ROUNDDOWN(ROUND(L142*U144,0),0)*AF144,"")</f>
        <v/>
      </c>
      <c r="AI144" s="1374" t="str">
        <f t="shared" ref="AI144" si="352">IFERROR(ROUNDDOWN(ROUND((L142*(U144-AW142)),0),0)*AF144,"")</f>
        <v/>
      </c>
      <c r="AJ144" s="1376">
        <f>IFERROR(IF(OR(M142="",M143="",M145=""),0,ROUNDDOWN(ROUNDDOWN(ROUND(L142*VLOOKUP(K142,【参考】数式用!$A$5:$AB$37,MATCH("新加算Ⅳ",【参考】数式用!$B$4:$AB$4,0)+1,0),0),0)*AF144*0.5,0)),"")</f>
        <v>0</v>
      </c>
      <c r="AK144" s="1346" t="str">
        <f t="shared" ref="AK144" si="353">IF(T144&lt;&gt;"","新規に適用","")</f>
        <v/>
      </c>
      <c r="AL144" s="1350">
        <f>IFERROR(IF(OR(M145="ベア加算",M145=""),0, IF(OR(T142="新加算Ⅰ",T142="新加算Ⅱ",T142="新加算Ⅲ",T142="新加算Ⅳ"),0,ROUNDDOWN(ROUND(L142*VLOOKUP(K142,【参考】数式用!$A$5:$I$37,MATCH("ベア加算",【参考】数式用!$B$4:$I$4,0)+1,0),0),0)*AF144)),"")</f>
        <v>0</v>
      </c>
      <c r="AM144" s="1320" t="str">
        <f>IF(AND(T144&lt;&gt;"",AM142=""),"新規に適用",IF(AND(T144&lt;&gt;"",AM142&lt;&gt;""),"継続で適用",""))</f>
        <v/>
      </c>
      <c r="AN144" s="1320" t="str">
        <f>IF(AND(T144&lt;&gt;"",AN142=""),"新規に適用",IF(AND(T144&lt;&gt;"",AN142&lt;&gt;""),"継続で適用",""))</f>
        <v/>
      </c>
      <c r="AO144" s="1368"/>
      <c r="AP144" s="1320" t="str">
        <f>IF(AND(T144&lt;&gt;"",AP142=""),"新規に適用",IF(AND(T144&lt;&gt;"",AP142&lt;&gt;""),"継続で適用",""))</f>
        <v/>
      </c>
      <c r="AQ144" s="1324" t="str">
        <f t="shared" si="243"/>
        <v/>
      </c>
      <c r="AR144" s="1320" t="str">
        <f>IF(AND(T144&lt;&gt;"",AR142=""),"新規に適用",IF(AND(T144&lt;&gt;"",AR142&lt;&gt;""),"継続で適用",""))</f>
        <v/>
      </c>
      <c r="AS144" s="1309"/>
      <c r="AT144" s="557"/>
      <c r="AU144" s="1310" t="str">
        <f>IF(K142&lt;&gt;"","V列に色付け","")</f>
        <v/>
      </c>
      <c r="AV144" s="1311"/>
      <c r="AW144" s="1312"/>
      <c r="AX144" s="87"/>
      <c r="AY144" s="87"/>
      <c r="AZ144" s="87"/>
      <c r="BA144" s="87"/>
      <c r="BB144" s="87"/>
      <c r="BC144" s="87"/>
      <c r="BD144" s="87"/>
      <c r="BE144" s="87"/>
      <c r="BF144" s="87"/>
      <c r="BG144" s="87"/>
      <c r="BH144" s="87"/>
      <c r="BI144" s="87"/>
      <c r="BJ144" s="87"/>
      <c r="BK144" s="453" t="str">
        <f>G142</f>
        <v/>
      </c>
    </row>
    <row r="145" spans="1:63" ht="30" customHeight="1" thickBot="1">
      <c r="A145" s="1275"/>
      <c r="B145" s="1418"/>
      <c r="C145" s="1419"/>
      <c r="D145" s="1419"/>
      <c r="E145" s="1419"/>
      <c r="F145" s="1420"/>
      <c r="G145" s="1260"/>
      <c r="H145" s="1260"/>
      <c r="I145" s="1260"/>
      <c r="J145" s="1423"/>
      <c r="K145" s="1260"/>
      <c r="L145" s="1284"/>
      <c r="M145" s="556" t="str">
        <f>IF('別紙様式2-2（４・５月分）'!P112="","",'別紙様式2-2（４・５月分）'!P112)</f>
        <v/>
      </c>
      <c r="N145" s="1401"/>
      <c r="O145" s="1381"/>
      <c r="P145" s="1383"/>
      <c r="Q145" s="1385"/>
      <c r="R145" s="1387"/>
      <c r="S145" s="1389"/>
      <c r="T145" s="1391"/>
      <c r="U145" s="1393"/>
      <c r="V145" s="1395"/>
      <c r="W145" s="1397"/>
      <c r="X145" s="1371"/>
      <c r="Y145" s="1397"/>
      <c r="Z145" s="1371"/>
      <c r="AA145" s="1397"/>
      <c r="AB145" s="1371"/>
      <c r="AC145" s="1397"/>
      <c r="AD145" s="1371"/>
      <c r="AE145" s="1371"/>
      <c r="AF145" s="1371"/>
      <c r="AG145" s="1367"/>
      <c r="AH145" s="1373"/>
      <c r="AI145" s="1375"/>
      <c r="AJ145" s="1377"/>
      <c r="AK145" s="1347"/>
      <c r="AL145" s="1351"/>
      <c r="AM145" s="1321"/>
      <c r="AN145" s="1321"/>
      <c r="AO145" s="1369"/>
      <c r="AP145" s="1321"/>
      <c r="AQ145" s="1325"/>
      <c r="AR145" s="1321"/>
      <c r="AS145" s="491" t="str">
        <f t="shared" ref="AS145" si="354">IF(AU142="","",IF(OR(T142="",AND(M145="ベア加算なし",OR(T142="新加算Ⅰ",T142="新加算Ⅱ",T142="新加算Ⅲ",T142="新加算Ⅳ"),AM142=""),AND(OR(T142="新加算Ⅰ",T142="新加算Ⅱ",T142="新加算Ⅲ",T142="新加算Ⅳ",T142="新加算Ⅴ（１）",T142="新加算Ⅴ（２）",T142="新加算Ⅴ（３）",T142="新加算Ⅴ（４）",T142="新加算Ⅴ（５）",T142="新加算Ⅴ（６）",T142="新加算Ⅴ（８）",T142="新加算Ⅴ（11）"),AN142=""),AND(OR(T142="新加算Ⅴ（７）",T142="新加算Ⅴ（９）",T142="新加算Ⅴ（10）",T142="新加算Ⅴ（12）",T142="新加算Ⅴ（13）",T142="新加算Ⅴ（14）"),AO142=""),AND(OR(T142="新加算Ⅰ",T142="新加算Ⅱ",T142="新加算Ⅲ",T142="新加算Ⅴ（１）",T142="新加算Ⅴ（３）",T142="新加算Ⅴ（８）"),AP142=""),AND(OR(T142="新加算Ⅰ",T142="新加算Ⅱ",T142="新加算Ⅴ（１）",T142="新加算Ⅴ（２）",T142="新加算Ⅴ（３）",T142="新加算Ⅴ（４）",T142="新加算Ⅴ（５）",T142="新加算Ⅴ（６）",T142="新加算Ⅴ（７）",T142="新加算Ⅴ（９）",T142="新加算Ⅴ（10）",T142="新加算Ⅴ（12）"),AQ142=""),AND(OR(T142="新加算Ⅰ",T142="新加算Ⅴ（１）",T142="新加算Ⅴ（２）",T142="新加算Ⅴ（５）",T142="新加算Ⅴ（７）",T142="新加算Ⅴ（10）"),AR142="")),"！記入が必要な欄（ピンク色のセル）に空欄があります。空欄を埋めてください。",""))</f>
        <v/>
      </c>
      <c r="AT145" s="557"/>
      <c r="AU145" s="1310"/>
      <c r="AV145" s="558" t="str">
        <f>IF('別紙様式2-2（４・５月分）'!N112="","",'別紙様式2-2（４・５月分）'!N112)</f>
        <v/>
      </c>
      <c r="AW145" s="1312"/>
      <c r="AX145" s="87"/>
      <c r="AY145" s="87"/>
      <c r="AZ145" s="87"/>
      <c r="BA145" s="87"/>
      <c r="BB145" s="87"/>
      <c r="BC145" s="87"/>
      <c r="BD145" s="87"/>
      <c r="BE145" s="87"/>
      <c r="BF145" s="87"/>
      <c r="BG145" s="87"/>
      <c r="BH145" s="87"/>
      <c r="BI145" s="87"/>
      <c r="BJ145" s="87"/>
      <c r="BK145" s="453" t="str">
        <f>G142</f>
        <v/>
      </c>
    </row>
    <row r="146" spans="1:63" ht="30" customHeight="1">
      <c r="A146" s="1300">
        <v>34</v>
      </c>
      <c r="B146" s="1239" t="str">
        <f>IF(基本情報入力シート!C87="","",基本情報入力シート!C87)</f>
        <v/>
      </c>
      <c r="C146" s="1240"/>
      <c r="D146" s="1240"/>
      <c r="E146" s="1240"/>
      <c r="F146" s="1241"/>
      <c r="G146" s="1258" t="str">
        <f>IF(基本情報入力シート!M87="","",基本情報入力シート!M87)</f>
        <v/>
      </c>
      <c r="H146" s="1258" t="str">
        <f>IF(基本情報入力シート!R87="","",基本情報入力シート!R87)</f>
        <v/>
      </c>
      <c r="I146" s="1258" t="str">
        <f>IF(基本情報入力シート!W87="","",基本情報入力シート!W87)</f>
        <v/>
      </c>
      <c r="J146" s="1421" t="str">
        <f>IF(基本情報入力シート!X87="","",基本情報入力シート!X87)</f>
        <v/>
      </c>
      <c r="K146" s="1258" t="str">
        <f>IF(基本情報入力シート!Y87="","",基本情報入力シート!Y87)</f>
        <v/>
      </c>
      <c r="L146" s="1282" t="str">
        <f>IF(基本情報入力シート!AB87="","",基本情報入力シート!AB87)</f>
        <v/>
      </c>
      <c r="M146" s="553" t="str">
        <f>IF('別紙様式2-2（４・５月分）'!P113="","",'別紙様式2-2（４・５月分）'!P113)</f>
        <v/>
      </c>
      <c r="N146" s="1398" t="str">
        <f>IF(SUM('別紙様式2-2（４・５月分）'!Q113:Q115)=0,"",SUM('別紙様式2-2（４・５月分）'!Q113:Q115))</f>
        <v/>
      </c>
      <c r="O146" s="1402" t="str">
        <f>IFERROR(VLOOKUP('別紙様式2-2（４・５月分）'!AQ113,【参考】数式用!$AR$5:$AS$22,2,FALSE),"")</f>
        <v/>
      </c>
      <c r="P146" s="1403"/>
      <c r="Q146" s="1404"/>
      <c r="R146" s="1408" t="str">
        <f>IFERROR(VLOOKUP(K146,【参考】数式用!$A$5:$AB$37,MATCH(O146,【参考】数式用!$B$4:$AB$4,0)+1,0),"")</f>
        <v/>
      </c>
      <c r="S146" s="1410" t="s">
        <v>2021</v>
      </c>
      <c r="T146" s="1412"/>
      <c r="U146" s="1414" t="str">
        <f>IFERROR(VLOOKUP(K146,【参考】数式用!$A$5:$AB$37,MATCH(T146,【参考】数式用!$B$4:$AB$4,0)+1,0),"")</f>
        <v/>
      </c>
      <c r="V146" s="1416" t="s">
        <v>15</v>
      </c>
      <c r="W146" s="1354">
        <v>6</v>
      </c>
      <c r="X146" s="1356" t="s">
        <v>10</v>
      </c>
      <c r="Y146" s="1354">
        <v>6</v>
      </c>
      <c r="Z146" s="1356" t="s">
        <v>38</v>
      </c>
      <c r="AA146" s="1354">
        <v>7</v>
      </c>
      <c r="AB146" s="1356" t="s">
        <v>10</v>
      </c>
      <c r="AC146" s="1354">
        <v>3</v>
      </c>
      <c r="AD146" s="1356" t="s">
        <v>13</v>
      </c>
      <c r="AE146" s="1356" t="s">
        <v>20</v>
      </c>
      <c r="AF146" s="1356">
        <f>IF(W146&gt;=1,(AA146*12+AC146)-(W146*12+Y146)+1,"")</f>
        <v>10</v>
      </c>
      <c r="AG146" s="1358" t="s">
        <v>33</v>
      </c>
      <c r="AH146" s="1360" t="str">
        <f t="shared" ref="AH146" si="355">IFERROR(ROUNDDOWN(ROUND(L146*U146,0),0)*AF146,"")</f>
        <v/>
      </c>
      <c r="AI146" s="1362" t="str">
        <f t="shared" ref="AI146" si="356">IFERROR(ROUNDDOWN(ROUND((L146*(U146-AW146)),0),0)*AF146,"")</f>
        <v/>
      </c>
      <c r="AJ146" s="1364">
        <f>IFERROR(IF(OR(M146="",M147="",M149=""),0,ROUNDDOWN(ROUNDDOWN(ROUND(L146*VLOOKUP(K146,【参考】数式用!$A$5:$AB$37,MATCH("新加算Ⅳ",【参考】数式用!$B$4:$AB$4,0)+1,0),0),0)*AF146*0.5,0)),"")</f>
        <v>0</v>
      </c>
      <c r="AK146" s="1348"/>
      <c r="AL146" s="1352">
        <f>IFERROR(IF(OR(M149="ベア加算",M149=""),0, IF(OR(T146="新加算Ⅰ",T146="新加算Ⅱ",T146="新加算Ⅲ",T146="新加算Ⅳ"),ROUNDDOWN(ROUND(L146*VLOOKUP(K146,【参考】数式用!$A$5:$I$37,MATCH("ベア加算",【参考】数式用!$B$4:$I$4,0)+1,0),0),0)*AF146,0)),"")</f>
        <v>0</v>
      </c>
      <c r="AM146" s="1338"/>
      <c r="AN146" s="1344"/>
      <c r="AO146" s="1340"/>
      <c r="AP146" s="1340"/>
      <c r="AQ146" s="1342"/>
      <c r="AR146" s="1322"/>
      <c r="AS146" s="466" t="str">
        <f t="shared" ref="AS146" si="357">IF(AU146="","",IF(U146&lt;N146,"！加算の要件上は問題ありませんが、令和６年４・５月と比較して令和６年６月に加算率が下がる計画になっています。",""))</f>
        <v/>
      </c>
      <c r="AT146" s="557"/>
      <c r="AU146" s="1310" t="str">
        <f>IF(K146&lt;&gt;"","V列に色付け","")</f>
        <v/>
      </c>
      <c r="AV146" s="558" t="str">
        <f>IF('別紙様式2-2（４・５月分）'!N113="","",'別紙様式2-2（４・５月分）'!N113)</f>
        <v/>
      </c>
      <c r="AW146" s="1312" t="str">
        <f>IF(SUM('別紙様式2-2（４・５月分）'!O113:O115)=0,"",SUM('別紙様式2-2（４・５月分）'!O113:O115))</f>
        <v/>
      </c>
      <c r="AX146" s="1313" t="str">
        <f>IFERROR(VLOOKUP(K146,【参考】数式用!$AH$2:$AI$34,2,FALSE),"")</f>
        <v/>
      </c>
      <c r="AY146" s="1229" t="s">
        <v>1959</v>
      </c>
      <c r="AZ146" s="1229" t="s">
        <v>1960</v>
      </c>
      <c r="BA146" s="1229" t="s">
        <v>1961</v>
      </c>
      <c r="BB146" s="1229" t="s">
        <v>1962</v>
      </c>
      <c r="BC146" s="1229" t="str">
        <f>IF(AND(O146&lt;&gt;"新加算Ⅰ",O146&lt;&gt;"新加算Ⅱ",O146&lt;&gt;"新加算Ⅲ",O146&lt;&gt;"新加算Ⅳ"),O146,IF(P148&lt;&gt;"",P148,""))</f>
        <v/>
      </c>
      <c r="BD146" s="1229"/>
      <c r="BE146" s="1229" t="str">
        <f t="shared" ref="BE146" si="358">IF(AL146&lt;&gt;0,IF(AM146="○","入力済","未入力"),"")</f>
        <v/>
      </c>
      <c r="BF146" s="1229" t="str">
        <f>IF(OR(T146="新加算Ⅰ",T146="新加算Ⅱ",T146="新加算Ⅲ",T146="新加算Ⅳ",T146="新加算Ⅴ（１）",T146="新加算Ⅴ（２）",T146="新加算Ⅴ（３）",T146="新加算ⅠⅤ（４）",T146="新加算Ⅴ（５）",T146="新加算Ⅴ（６）",T146="新加算Ⅴ（８）",T146="新加算Ⅴ（11）"),IF(OR(AN146="○",AN146="令和６年度中に満たす"),"入力済","未入力"),"")</f>
        <v/>
      </c>
      <c r="BG146" s="1229" t="str">
        <f>IF(OR(T146="新加算Ⅴ（７）",T146="新加算Ⅴ（９）",T146="新加算Ⅴ（10）",T146="新加算Ⅴ（12）",T146="新加算Ⅴ（13）",T146="新加算Ⅴ（14）"),IF(OR(AO146="○",AO146="令和６年度中に満たす"),"入力済","未入力"),"")</f>
        <v/>
      </c>
      <c r="BH146" s="1330" t="str">
        <f t="shared" ref="BH146" si="359">IF(OR(T146="新加算Ⅰ",T146="新加算Ⅱ",T146="新加算Ⅲ",T146="新加算Ⅴ（１）",T146="新加算Ⅴ（３）",T146="新加算Ⅴ（８）"),IF(OR(AP146="○",AP146="令和６年度中に満たす"),"入力済","未入力"),"")</f>
        <v/>
      </c>
      <c r="BI146" s="1332" t="str">
        <f t="shared" ref="BI146" si="360">IF(OR(T146="新加算Ⅰ",T146="新加算Ⅱ",T146="新加算Ⅴ（１）",T146="新加算Ⅴ（２）",T146="新加算Ⅴ（３）",T146="新加算Ⅴ（４）",T146="新加算Ⅴ（５）",T146="新加算Ⅴ（６）",T146="新加算Ⅴ（７）",T146="新加算Ⅴ（９）",T146="新加算Ⅴ（10）",T146="新加算Ⅴ（12）"),1,"")</f>
        <v/>
      </c>
      <c r="BJ146" s="1310" t="str">
        <f>IF(OR(T146="新加算Ⅰ",T146="新加算Ⅴ（１）",T146="新加算Ⅴ（２）",T146="新加算Ⅴ（５）",T146="新加算Ⅴ（７）",T146="新加算Ⅴ（10）"),IF(AR146="","未入力","入力済"),"")</f>
        <v/>
      </c>
      <c r="BK146" s="453" t="str">
        <f>G146</f>
        <v/>
      </c>
    </row>
    <row r="147" spans="1:63" ht="15" customHeight="1">
      <c r="A147" s="1274"/>
      <c r="B147" s="1242"/>
      <c r="C147" s="1243"/>
      <c r="D147" s="1243"/>
      <c r="E147" s="1243"/>
      <c r="F147" s="1244"/>
      <c r="G147" s="1259"/>
      <c r="H147" s="1259"/>
      <c r="I147" s="1259"/>
      <c r="J147" s="1422"/>
      <c r="K147" s="1259"/>
      <c r="L147" s="1283"/>
      <c r="M147" s="1378" t="str">
        <f>IF('別紙様式2-2（４・５月分）'!P114="","",'別紙様式2-2（４・５月分）'!P114)</f>
        <v/>
      </c>
      <c r="N147" s="1399"/>
      <c r="O147" s="1405"/>
      <c r="P147" s="1406"/>
      <c r="Q147" s="1407"/>
      <c r="R147" s="1409"/>
      <c r="S147" s="1411"/>
      <c r="T147" s="1413"/>
      <c r="U147" s="1415"/>
      <c r="V147" s="1417"/>
      <c r="W147" s="1355"/>
      <c r="X147" s="1357"/>
      <c r="Y147" s="1355"/>
      <c r="Z147" s="1357"/>
      <c r="AA147" s="1355"/>
      <c r="AB147" s="1357"/>
      <c r="AC147" s="1355"/>
      <c r="AD147" s="1357"/>
      <c r="AE147" s="1357"/>
      <c r="AF147" s="1357"/>
      <c r="AG147" s="1359"/>
      <c r="AH147" s="1361"/>
      <c r="AI147" s="1363"/>
      <c r="AJ147" s="1365"/>
      <c r="AK147" s="1349"/>
      <c r="AL147" s="1353"/>
      <c r="AM147" s="1339"/>
      <c r="AN147" s="1345"/>
      <c r="AO147" s="1341"/>
      <c r="AP147" s="1341"/>
      <c r="AQ147" s="1343"/>
      <c r="AR147" s="1323"/>
      <c r="AS147" s="1309" t="str">
        <f t="shared" ref="AS147" si="361">IF(AU146="","",IF(AF146&gt;10,"！令和６年度の新加算の「算定対象月」が10か月を超えています。標準的な「算定対象月」は令和６年６月から令和７年３月です。",IF(OR(AA146&lt;&gt;7,AC146&lt;&gt;3),"！算定期間の終わりが令和７年３月になっていません。区分変更を行う場合は、別紙様式2-4に記入してください。","")))</f>
        <v/>
      </c>
      <c r="AT147" s="557"/>
      <c r="AU147" s="1310"/>
      <c r="AV147" s="1311" t="str">
        <f>IF('別紙様式2-2（４・５月分）'!N114="","",'別紙様式2-2（４・５月分）'!N114)</f>
        <v/>
      </c>
      <c r="AW147" s="1312"/>
      <c r="AX147" s="1313"/>
      <c r="AY147" s="1229"/>
      <c r="AZ147" s="1229"/>
      <c r="BA147" s="1229"/>
      <c r="BB147" s="1229"/>
      <c r="BC147" s="1229"/>
      <c r="BD147" s="1229"/>
      <c r="BE147" s="1229"/>
      <c r="BF147" s="1229"/>
      <c r="BG147" s="1229"/>
      <c r="BH147" s="1331"/>
      <c r="BI147" s="1333"/>
      <c r="BJ147" s="1310"/>
      <c r="BK147" s="453" t="str">
        <f>G146</f>
        <v/>
      </c>
    </row>
    <row r="148" spans="1:63" ht="15" customHeight="1">
      <c r="A148" s="1302"/>
      <c r="B148" s="1242"/>
      <c r="C148" s="1243"/>
      <c r="D148" s="1243"/>
      <c r="E148" s="1243"/>
      <c r="F148" s="1244"/>
      <c r="G148" s="1259"/>
      <c r="H148" s="1259"/>
      <c r="I148" s="1259"/>
      <c r="J148" s="1422"/>
      <c r="K148" s="1259"/>
      <c r="L148" s="1283"/>
      <c r="M148" s="1379"/>
      <c r="N148" s="1400"/>
      <c r="O148" s="1380" t="s">
        <v>2025</v>
      </c>
      <c r="P148" s="1382" t="str">
        <f>IFERROR(VLOOKUP('別紙様式2-2（４・５月分）'!AQ113,【参考】数式用!$AR$5:$AT$22,3,FALSE),"")</f>
        <v/>
      </c>
      <c r="Q148" s="1384" t="s">
        <v>2036</v>
      </c>
      <c r="R148" s="1386" t="str">
        <f>IFERROR(VLOOKUP(K146,【参考】数式用!$A$5:$AB$37,MATCH(P148,【参考】数式用!$B$4:$AB$4,0)+1,0),"")</f>
        <v/>
      </c>
      <c r="S148" s="1388" t="s">
        <v>161</v>
      </c>
      <c r="T148" s="1390"/>
      <c r="U148" s="1392" t="str">
        <f>IFERROR(VLOOKUP(K146,【参考】数式用!$A$5:$AB$37,MATCH(T148,【参考】数式用!$B$4:$AB$4,0)+1,0),"")</f>
        <v/>
      </c>
      <c r="V148" s="1394" t="s">
        <v>15</v>
      </c>
      <c r="W148" s="1396">
        <v>7</v>
      </c>
      <c r="X148" s="1370" t="s">
        <v>10</v>
      </c>
      <c r="Y148" s="1396">
        <v>4</v>
      </c>
      <c r="Z148" s="1370" t="s">
        <v>38</v>
      </c>
      <c r="AA148" s="1396">
        <v>8</v>
      </c>
      <c r="AB148" s="1370" t="s">
        <v>10</v>
      </c>
      <c r="AC148" s="1396">
        <v>3</v>
      </c>
      <c r="AD148" s="1370" t="s">
        <v>13</v>
      </c>
      <c r="AE148" s="1370" t="s">
        <v>20</v>
      </c>
      <c r="AF148" s="1370">
        <f>IF(W148&gt;=1,(AA148*12+AC148)-(W148*12+Y148)+1,"")</f>
        <v>12</v>
      </c>
      <c r="AG148" s="1366" t="s">
        <v>33</v>
      </c>
      <c r="AH148" s="1372" t="str">
        <f t="shared" ref="AH148" si="362">IFERROR(ROUNDDOWN(ROUND(L146*U148,0),0)*AF148,"")</f>
        <v/>
      </c>
      <c r="AI148" s="1374" t="str">
        <f t="shared" ref="AI148" si="363">IFERROR(ROUNDDOWN(ROUND((L146*(U148-AW146)),0),0)*AF148,"")</f>
        <v/>
      </c>
      <c r="AJ148" s="1376">
        <f>IFERROR(IF(OR(M146="",M147="",M149=""),0,ROUNDDOWN(ROUNDDOWN(ROUND(L146*VLOOKUP(K146,【参考】数式用!$A$5:$AB$37,MATCH("新加算Ⅳ",【参考】数式用!$B$4:$AB$4,0)+1,0),0),0)*AF148*0.5,0)),"")</f>
        <v>0</v>
      </c>
      <c r="AK148" s="1346" t="str">
        <f t="shared" ref="AK148" si="364">IF(T148&lt;&gt;"","新規に適用","")</f>
        <v/>
      </c>
      <c r="AL148" s="1350">
        <f>IFERROR(IF(OR(M149="ベア加算",M149=""),0, IF(OR(T146="新加算Ⅰ",T146="新加算Ⅱ",T146="新加算Ⅲ",T146="新加算Ⅳ"),0,ROUNDDOWN(ROUND(L146*VLOOKUP(K146,【参考】数式用!$A$5:$I$37,MATCH("ベア加算",【参考】数式用!$B$4:$I$4,0)+1,0),0),0)*AF148)),"")</f>
        <v>0</v>
      </c>
      <c r="AM148" s="1320" t="str">
        <f>IF(AND(T148&lt;&gt;"",AM146=""),"新規に適用",IF(AND(T148&lt;&gt;"",AM146&lt;&gt;""),"継続で適用",""))</f>
        <v/>
      </c>
      <c r="AN148" s="1320" t="str">
        <f>IF(AND(T148&lt;&gt;"",AN146=""),"新規に適用",IF(AND(T148&lt;&gt;"",AN146&lt;&gt;""),"継続で適用",""))</f>
        <v/>
      </c>
      <c r="AO148" s="1368"/>
      <c r="AP148" s="1320" t="str">
        <f>IF(AND(T148&lt;&gt;"",AP146=""),"新規に適用",IF(AND(T148&lt;&gt;"",AP146&lt;&gt;""),"継続で適用",""))</f>
        <v/>
      </c>
      <c r="AQ148" s="1324" t="str">
        <f t="shared" si="243"/>
        <v/>
      </c>
      <c r="AR148" s="1320" t="str">
        <f>IF(AND(T148&lt;&gt;"",AR146=""),"新規に適用",IF(AND(T148&lt;&gt;"",AR146&lt;&gt;""),"継続で適用",""))</f>
        <v/>
      </c>
      <c r="AS148" s="1309"/>
      <c r="AT148" s="557"/>
      <c r="AU148" s="1310" t="str">
        <f>IF(K146&lt;&gt;"","V列に色付け","")</f>
        <v/>
      </c>
      <c r="AV148" s="1311"/>
      <c r="AW148" s="1312"/>
      <c r="AX148" s="87"/>
      <c r="AY148" s="87"/>
      <c r="AZ148" s="87"/>
      <c r="BA148" s="87"/>
      <c r="BB148" s="87"/>
      <c r="BC148" s="87"/>
      <c r="BD148" s="87"/>
      <c r="BE148" s="87"/>
      <c r="BF148" s="87"/>
      <c r="BG148" s="87"/>
      <c r="BH148" s="87"/>
      <c r="BI148" s="87"/>
      <c r="BJ148" s="87"/>
      <c r="BK148" s="453" t="str">
        <f>G146</f>
        <v/>
      </c>
    </row>
    <row r="149" spans="1:63" ht="30" customHeight="1" thickBot="1">
      <c r="A149" s="1275"/>
      <c r="B149" s="1418"/>
      <c r="C149" s="1419"/>
      <c r="D149" s="1419"/>
      <c r="E149" s="1419"/>
      <c r="F149" s="1420"/>
      <c r="G149" s="1260"/>
      <c r="H149" s="1260"/>
      <c r="I149" s="1260"/>
      <c r="J149" s="1423"/>
      <c r="K149" s="1260"/>
      <c r="L149" s="1284"/>
      <c r="M149" s="556" t="str">
        <f>IF('別紙様式2-2（４・５月分）'!P115="","",'別紙様式2-2（４・５月分）'!P115)</f>
        <v/>
      </c>
      <c r="N149" s="1401"/>
      <c r="O149" s="1381"/>
      <c r="P149" s="1383"/>
      <c r="Q149" s="1385"/>
      <c r="R149" s="1387"/>
      <c r="S149" s="1389"/>
      <c r="T149" s="1391"/>
      <c r="U149" s="1393"/>
      <c r="V149" s="1395"/>
      <c r="W149" s="1397"/>
      <c r="X149" s="1371"/>
      <c r="Y149" s="1397"/>
      <c r="Z149" s="1371"/>
      <c r="AA149" s="1397"/>
      <c r="AB149" s="1371"/>
      <c r="AC149" s="1397"/>
      <c r="AD149" s="1371"/>
      <c r="AE149" s="1371"/>
      <c r="AF149" s="1371"/>
      <c r="AG149" s="1367"/>
      <c r="AH149" s="1373"/>
      <c r="AI149" s="1375"/>
      <c r="AJ149" s="1377"/>
      <c r="AK149" s="1347"/>
      <c r="AL149" s="1351"/>
      <c r="AM149" s="1321"/>
      <c r="AN149" s="1321"/>
      <c r="AO149" s="1369"/>
      <c r="AP149" s="1321"/>
      <c r="AQ149" s="1325"/>
      <c r="AR149" s="1321"/>
      <c r="AS149" s="491" t="str">
        <f t="shared" ref="AS149" si="365">IF(AU146="","",IF(OR(T146="",AND(M149="ベア加算なし",OR(T146="新加算Ⅰ",T146="新加算Ⅱ",T146="新加算Ⅲ",T146="新加算Ⅳ"),AM146=""),AND(OR(T146="新加算Ⅰ",T146="新加算Ⅱ",T146="新加算Ⅲ",T146="新加算Ⅳ",T146="新加算Ⅴ（１）",T146="新加算Ⅴ（２）",T146="新加算Ⅴ（３）",T146="新加算Ⅴ（４）",T146="新加算Ⅴ（５）",T146="新加算Ⅴ（６）",T146="新加算Ⅴ（８）",T146="新加算Ⅴ（11）"),AN146=""),AND(OR(T146="新加算Ⅴ（７）",T146="新加算Ⅴ（９）",T146="新加算Ⅴ（10）",T146="新加算Ⅴ（12）",T146="新加算Ⅴ（13）",T146="新加算Ⅴ（14）"),AO146=""),AND(OR(T146="新加算Ⅰ",T146="新加算Ⅱ",T146="新加算Ⅲ",T146="新加算Ⅴ（１）",T146="新加算Ⅴ（３）",T146="新加算Ⅴ（８）"),AP146=""),AND(OR(T146="新加算Ⅰ",T146="新加算Ⅱ",T146="新加算Ⅴ（１）",T146="新加算Ⅴ（２）",T146="新加算Ⅴ（３）",T146="新加算Ⅴ（４）",T146="新加算Ⅴ（５）",T146="新加算Ⅴ（６）",T146="新加算Ⅴ（７）",T146="新加算Ⅴ（９）",T146="新加算Ⅴ（10）",T146="新加算Ⅴ（12）"),AQ146=""),AND(OR(T146="新加算Ⅰ",T146="新加算Ⅴ（１）",T146="新加算Ⅴ（２）",T146="新加算Ⅴ（５）",T146="新加算Ⅴ（７）",T146="新加算Ⅴ（10）"),AR146="")),"！記入が必要な欄（ピンク色のセル）に空欄があります。空欄を埋めてください。",""))</f>
        <v/>
      </c>
      <c r="AT149" s="557"/>
      <c r="AU149" s="1310"/>
      <c r="AV149" s="558" t="str">
        <f>IF('別紙様式2-2（４・５月分）'!N115="","",'別紙様式2-2（４・５月分）'!N115)</f>
        <v/>
      </c>
      <c r="AW149" s="1312"/>
      <c r="AX149" s="87"/>
      <c r="AY149" s="87"/>
      <c r="AZ149" s="87"/>
      <c r="BA149" s="87"/>
      <c r="BB149" s="87"/>
      <c r="BC149" s="87"/>
      <c r="BD149" s="87"/>
      <c r="BE149" s="87"/>
      <c r="BF149" s="87"/>
      <c r="BG149" s="87"/>
      <c r="BH149" s="87"/>
      <c r="BI149" s="87"/>
      <c r="BJ149" s="87"/>
      <c r="BK149" s="453" t="str">
        <f>G146</f>
        <v/>
      </c>
    </row>
    <row r="150" spans="1:63" ht="30" customHeight="1">
      <c r="A150" s="1273">
        <v>35</v>
      </c>
      <c r="B150" s="1242" t="str">
        <f>IF(基本情報入力シート!C88="","",基本情報入力シート!C88)</f>
        <v/>
      </c>
      <c r="C150" s="1243"/>
      <c r="D150" s="1243"/>
      <c r="E150" s="1243"/>
      <c r="F150" s="1244"/>
      <c r="G150" s="1259" t="str">
        <f>IF(基本情報入力シート!M88="","",基本情報入力シート!M88)</f>
        <v/>
      </c>
      <c r="H150" s="1259" t="str">
        <f>IF(基本情報入力シート!R88="","",基本情報入力シート!R88)</f>
        <v/>
      </c>
      <c r="I150" s="1259" t="str">
        <f>IF(基本情報入力シート!W88="","",基本情報入力シート!W88)</f>
        <v/>
      </c>
      <c r="J150" s="1422" t="str">
        <f>IF(基本情報入力シート!X88="","",基本情報入力シート!X88)</f>
        <v/>
      </c>
      <c r="K150" s="1259" t="str">
        <f>IF(基本情報入力シート!Y88="","",基本情報入力シート!Y88)</f>
        <v/>
      </c>
      <c r="L150" s="1283" t="str">
        <f>IF(基本情報入力シート!AB88="","",基本情報入力シート!AB88)</f>
        <v/>
      </c>
      <c r="M150" s="553" t="str">
        <f>IF('別紙様式2-2（４・５月分）'!P116="","",'別紙様式2-2（４・５月分）'!P116)</f>
        <v/>
      </c>
      <c r="N150" s="1398" t="str">
        <f>IF(SUM('別紙様式2-2（４・５月分）'!Q116:Q118)=0,"",SUM('別紙様式2-2（４・５月分）'!Q116:Q118))</f>
        <v/>
      </c>
      <c r="O150" s="1402" t="str">
        <f>IFERROR(VLOOKUP('別紙様式2-2（４・５月分）'!AQ116,【参考】数式用!$AR$5:$AS$22,2,FALSE),"")</f>
        <v/>
      </c>
      <c r="P150" s="1403"/>
      <c r="Q150" s="1404"/>
      <c r="R150" s="1408" t="str">
        <f>IFERROR(VLOOKUP(K150,【参考】数式用!$A$5:$AB$37,MATCH(O150,【参考】数式用!$B$4:$AB$4,0)+1,0),"")</f>
        <v/>
      </c>
      <c r="S150" s="1410" t="s">
        <v>2021</v>
      </c>
      <c r="T150" s="1412"/>
      <c r="U150" s="1414" t="str">
        <f>IFERROR(VLOOKUP(K150,【参考】数式用!$A$5:$AB$37,MATCH(T150,【参考】数式用!$B$4:$AB$4,0)+1,0),"")</f>
        <v/>
      </c>
      <c r="V150" s="1416" t="s">
        <v>15</v>
      </c>
      <c r="W150" s="1354">
        <v>6</v>
      </c>
      <c r="X150" s="1356" t="s">
        <v>10</v>
      </c>
      <c r="Y150" s="1354">
        <v>6</v>
      </c>
      <c r="Z150" s="1356" t="s">
        <v>38</v>
      </c>
      <c r="AA150" s="1354">
        <v>7</v>
      </c>
      <c r="AB150" s="1356" t="s">
        <v>10</v>
      </c>
      <c r="AC150" s="1354">
        <v>3</v>
      </c>
      <c r="AD150" s="1356" t="s">
        <v>13</v>
      </c>
      <c r="AE150" s="1356" t="s">
        <v>20</v>
      </c>
      <c r="AF150" s="1356">
        <f>IF(W150&gt;=1,(AA150*12+AC150)-(W150*12+Y150)+1,"")</f>
        <v>10</v>
      </c>
      <c r="AG150" s="1358" t="s">
        <v>33</v>
      </c>
      <c r="AH150" s="1360" t="str">
        <f t="shared" ref="AH150" si="366">IFERROR(ROUNDDOWN(ROUND(L150*U150,0),0)*AF150,"")</f>
        <v/>
      </c>
      <c r="AI150" s="1362" t="str">
        <f t="shared" ref="AI150" si="367">IFERROR(ROUNDDOWN(ROUND((L150*(U150-AW150)),0),0)*AF150,"")</f>
        <v/>
      </c>
      <c r="AJ150" s="1364">
        <f>IFERROR(IF(OR(M150="",M151="",M153=""),0,ROUNDDOWN(ROUNDDOWN(ROUND(L150*VLOOKUP(K150,【参考】数式用!$A$5:$AB$37,MATCH("新加算Ⅳ",【参考】数式用!$B$4:$AB$4,0)+1,0),0),0)*AF150*0.5,0)),"")</f>
        <v>0</v>
      </c>
      <c r="AK150" s="1348"/>
      <c r="AL150" s="1352">
        <f>IFERROR(IF(OR(M153="ベア加算",M153=""),0, IF(OR(T150="新加算Ⅰ",T150="新加算Ⅱ",T150="新加算Ⅲ",T150="新加算Ⅳ"),ROUNDDOWN(ROUND(L150*VLOOKUP(K150,【参考】数式用!$A$5:$I$37,MATCH("ベア加算",【参考】数式用!$B$4:$I$4,0)+1,0),0),0)*AF150,0)),"")</f>
        <v>0</v>
      </c>
      <c r="AM150" s="1338"/>
      <c r="AN150" s="1344"/>
      <c r="AO150" s="1340"/>
      <c r="AP150" s="1340"/>
      <c r="AQ150" s="1342"/>
      <c r="AR150" s="1322"/>
      <c r="AS150" s="466" t="str">
        <f t="shared" ref="AS150" si="368">IF(AU150="","",IF(U150&lt;N150,"！加算の要件上は問題ありませんが、令和６年４・５月と比較して令和６年６月に加算率が下がる計画になっています。",""))</f>
        <v/>
      </c>
      <c r="AT150" s="557"/>
      <c r="AU150" s="1310" t="str">
        <f>IF(K150&lt;&gt;"","V列に色付け","")</f>
        <v/>
      </c>
      <c r="AV150" s="558" t="str">
        <f>IF('別紙様式2-2（４・５月分）'!N116="","",'別紙様式2-2（４・５月分）'!N116)</f>
        <v/>
      </c>
      <c r="AW150" s="1312" t="str">
        <f>IF(SUM('別紙様式2-2（４・５月分）'!O116:O118)=0,"",SUM('別紙様式2-2（４・５月分）'!O116:O118))</f>
        <v/>
      </c>
      <c r="AX150" s="1313" t="str">
        <f>IFERROR(VLOOKUP(K150,【参考】数式用!$AH$2:$AI$34,2,FALSE),"")</f>
        <v/>
      </c>
      <c r="AY150" s="1229" t="s">
        <v>1959</v>
      </c>
      <c r="AZ150" s="1229" t="s">
        <v>1960</v>
      </c>
      <c r="BA150" s="1229" t="s">
        <v>1961</v>
      </c>
      <c r="BB150" s="1229" t="s">
        <v>1962</v>
      </c>
      <c r="BC150" s="1229" t="str">
        <f>IF(AND(O150&lt;&gt;"新加算Ⅰ",O150&lt;&gt;"新加算Ⅱ",O150&lt;&gt;"新加算Ⅲ",O150&lt;&gt;"新加算Ⅳ"),O150,IF(P152&lt;&gt;"",P152,""))</f>
        <v/>
      </c>
      <c r="BD150" s="1229"/>
      <c r="BE150" s="1229" t="str">
        <f t="shared" ref="BE150" si="369">IF(AL150&lt;&gt;0,IF(AM150="○","入力済","未入力"),"")</f>
        <v/>
      </c>
      <c r="BF150" s="1229" t="str">
        <f>IF(OR(T150="新加算Ⅰ",T150="新加算Ⅱ",T150="新加算Ⅲ",T150="新加算Ⅳ",T150="新加算Ⅴ（１）",T150="新加算Ⅴ（２）",T150="新加算Ⅴ（３）",T150="新加算ⅠⅤ（４）",T150="新加算Ⅴ（５）",T150="新加算Ⅴ（６）",T150="新加算Ⅴ（８）",T150="新加算Ⅴ（11）"),IF(OR(AN150="○",AN150="令和６年度中に満たす"),"入力済","未入力"),"")</f>
        <v/>
      </c>
      <c r="BG150" s="1229" t="str">
        <f>IF(OR(T150="新加算Ⅴ（７）",T150="新加算Ⅴ（９）",T150="新加算Ⅴ（10）",T150="新加算Ⅴ（12）",T150="新加算Ⅴ（13）",T150="新加算Ⅴ（14）"),IF(OR(AO150="○",AO150="令和６年度中に満たす"),"入力済","未入力"),"")</f>
        <v/>
      </c>
      <c r="BH150" s="1330" t="str">
        <f t="shared" ref="BH150" si="370">IF(OR(T150="新加算Ⅰ",T150="新加算Ⅱ",T150="新加算Ⅲ",T150="新加算Ⅴ（１）",T150="新加算Ⅴ（３）",T150="新加算Ⅴ（８）"),IF(OR(AP150="○",AP150="令和６年度中に満たす"),"入力済","未入力"),"")</f>
        <v/>
      </c>
      <c r="BI150" s="1332" t="str">
        <f t="shared" ref="BI150" si="371">IF(OR(T150="新加算Ⅰ",T150="新加算Ⅱ",T150="新加算Ⅴ（１）",T150="新加算Ⅴ（２）",T150="新加算Ⅴ（３）",T150="新加算Ⅴ（４）",T150="新加算Ⅴ（５）",T150="新加算Ⅴ（６）",T150="新加算Ⅴ（７）",T150="新加算Ⅴ（９）",T150="新加算Ⅴ（10）",T150="新加算Ⅴ（12）"),1,"")</f>
        <v/>
      </c>
      <c r="BJ150" s="1310" t="str">
        <f>IF(OR(T150="新加算Ⅰ",T150="新加算Ⅴ（１）",T150="新加算Ⅴ（２）",T150="新加算Ⅴ（５）",T150="新加算Ⅴ（７）",T150="新加算Ⅴ（10）"),IF(AR150="","未入力","入力済"),"")</f>
        <v/>
      </c>
      <c r="BK150" s="453" t="str">
        <f>G150</f>
        <v/>
      </c>
    </row>
    <row r="151" spans="1:63" ht="15" customHeight="1">
      <c r="A151" s="1274"/>
      <c r="B151" s="1242"/>
      <c r="C151" s="1243"/>
      <c r="D151" s="1243"/>
      <c r="E151" s="1243"/>
      <c r="F151" s="1244"/>
      <c r="G151" s="1259"/>
      <c r="H151" s="1259"/>
      <c r="I151" s="1259"/>
      <c r="J151" s="1422"/>
      <c r="K151" s="1259"/>
      <c r="L151" s="1283"/>
      <c r="M151" s="1378" t="str">
        <f>IF('別紙様式2-2（４・５月分）'!P117="","",'別紙様式2-2（４・５月分）'!P117)</f>
        <v/>
      </c>
      <c r="N151" s="1399"/>
      <c r="O151" s="1405"/>
      <c r="P151" s="1406"/>
      <c r="Q151" s="1407"/>
      <c r="R151" s="1409"/>
      <c r="S151" s="1411"/>
      <c r="T151" s="1413"/>
      <c r="U151" s="1415"/>
      <c r="V151" s="1417"/>
      <c r="W151" s="1355"/>
      <c r="X151" s="1357"/>
      <c r="Y151" s="1355"/>
      <c r="Z151" s="1357"/>
      <c r="AA151" s="1355"/>
      <c r="AB151" s="1357"/>
      <c r="AC151" s="1355"/>
      <c r="AD151" s="1357"/>
      <c r="AE151" s="1357"/>
      <c r="AF151" s="1357"/>
      <c r="AG151" s="1359"/>
      <c r="AH151" s="1361"/>
      <c r="AI151" s="1363"/>
      <c r="AJ151" s="1365"/>
      <c r="AK151" s="1349"/>
      <c r="AL151" s="1353"/>
      <c r="AM151" s="1339"/>
      <c r="AN151" s="1345"/>
      <c r="AO151" s="1341"/>
      <c r="AP151" s="1341"/>
      <c r="AQ151" s="1343"/>
      <c r="AR151" s="1323"/>
      <c r="AS151" s="1309" t="str">
        <f t="shared" ref="AS151" si="372">IF(AU150="","",IF(AF150&gt;10,"！令和６年度の新加算の「算定対象月」が10か月を超えています。標準的な「算定対象月」は令和６年６月から令和７年３月です。",IF(OR(AA150&lt;&gt;7,AC150&lt;&gt;3),"！算定期間の終わりが令和７年３月になっていません。区分変更を行う場合は、別紙様式2-4に記入してください。","")))</f>
        <v/>
      </c>
      <c r="AT151" s="557"/>
      <c r="AU151" s="1310"/>
      <c r="AV151" s="1311" t="str">
        <f>IF('別紙様式2-2（４・５月分）'!N117="","",'別紙様式2-2（４・５月分）'!N117)</f>
        <v/>
      </c>
      <c r="AW151" s="1312"/>
      <c r="AX151" s="1313"/>
      <c r="AY151" s="1229"/>
      <c r="AZ151" s="1229"/>
      <c r="BA151" s="1229"/>
      <c r="BB151" s="1229"/>
      <c r="BC151" s="1229"/>
      <c r="BD151" s="1229"/>
      <c r="BE151" s="1229"/>
      <c r="BF151" s="1229"/>
      <c r="BG151" s="1229"/>
      <c r="BH151" s="1331"/>
      <c r="BI151" s="1333"/>
      <c r="BJ151" s="1310"/>
      <c r="BK151" s="453" t="str">
        <f>G150</f>
        <v/>
      </c>
    </row>
    <row r="152" spans="1:63" ht="15" customHeight="1">
      <c r="A152" s="1302"/>
      <c r="B152" s="1242"/>
      <c r="C152" s="1243"/>
      <c r="D152" s="1243"/>
      <c r="E152" s="1243"/>
      <c r="F152" s="1244"/>
      <c r="G152" s="1259"/>
      <c r="H152" s="1259"/>
      <c r="I152" s="1259"/>
      <c r="J152" s="1422"/>
      <c r="K152" s="1259"/>
      <c r="L152" s="1283"/>
      <c r="M152" s="1379"/>
      <c r="N152" s="1400"/>
      <c r="O152" s="1380" t="s">
        <v>2025</v>
      </c>
      <c r="P152" s="1382" t="str">
        <f>IFERROR(VLOOKUP('別紙様式2-2（４・５月分）'!AQ116,【参考】数式用!$AR$5:$AT$22,3,FALSE),"")</f>
        <v/>
      </c>
      <c r="Q152" s="1384" t="s">
        <v>2036</v>
      </c>
      <c r="R152" s="1386" t="str">
        <f>IFERROR(VLOOKUP(K150,【参考】数式用!$A$5:$AB$37,MATCH(P152,【参考】数式用!$B$4:$AB$4,0)+1,0),"")</f>
        <v/>
      </c>
      <c r="S152" s="1388" t="s">
        <v>161</v>
      </c>
      <c r="T152" s="1390"/>
      <c r="U152" s="1392" t="str">
        <f>IFERROR(VLOOKUP(K150,【参考】数式用!$A$5:$AB$37,MATCH(T152,【参考】数式用!$B$4:$AB$4,0)+1,0),"")</f>
        <v/>
      </c>
      <c r="V152" s="1394" t="s">
        <v>15</v>
      </c>
      <c r="W152" s="1396">
        <v>7</v>
      </c>
      <c r="X152" s="1370" t="s">
        <v>10</v>
      </c>
      <c r="Y152" s="1396">
        <v>4</v>
      </c>
      <c r="Z152" s="1370" t="s">
        <v>38</v>
      </c>
      <c r="AA152" s="1396">
        <v>8</v>
      </c>
      <c r="AB152" s="1370" t="s">
        <v>10</v>
      </c>
      <c r="AC152" s="1396">
        <v>3</v>
      </c>
      <c r="AD152" s="1370" t="s">
        <v>13</v>
      </c>
      <c r="AE152" s="1370" t="s">
        <v>20</v>
      </c>
      <c r="AF152" s="1370">
        <f>IF(W152&gt;=1,(AA152*12+AC152)-(W152*12+Y152)+1,"")</f>
        <v>12</v>
      </c>
      <c r="AG152" s="1366" t="s">
        <v>33</v>
      </c>
      <c r="AH152" s="1372" t="str">
        <f t="shared" ref="AH152" si="373">IFERROR(ROUNDDOWN(ROUND(L150*U152,0),0)*AF152,"")</f>
        <v/>
      </c>
      <c r="AI152" s="1374" t="str">
        <f t="shared" ref="AI152" si="374">IFERROR(ROUNDDOWN(ROUND((L150*(U152-AW150)),0),0)*AF152,"")</f>
        <v/>
      </c>
      <c r="AJ152" s="1376">
        <f>IFERROR(IF(OR(M150="",M151="",M153=""),0,ROUNDDOWN(ROUNDDOWN(ROUND(L150*VLOOKUP(K150,【参考】数式用!$A$5:$AB$37,MATCH("新加算Ⅳ",【参考】数式用!$B$4:$AB$4,0)+1,0),0),0)*AF152*0.5,0)),"")</f>
        <v>0</v>
      </c>
      <c r="AK152" s="1346" t="str">
        <f t="shared" ref="AK152" si="375">IF(T152&lt;&gt;"","新規に適用","")</f>
        <v/>
      </c>
      <c r="AL152" s="1350">
        <f>IFERROR(IF(OR(M153="ベア加算",M153=""),0, IF(OR(T150="新加算Ⅰ",T150="新加算Ⅱ",T150="新加算Ⅲ",T150="新加算Ⅳ"),0,ROUNDDOWN(ROUND(L150*VLOOKUP(K150,【参考】数式用!$A$5:$I$37,MATCH("ベア加算",【参考】数式用!$B$4:$I$4,0)+1,0),0),0)*AF152)),"")</f>
        <v>0</v>
      </c>
      <c r="AM152" s="1320" t="str">
        <f>IF(AND(T152&lt;&gt;"",AM150=""),"新規に適用",IF(AND(T152&lt;&gt;"",AM150&lt;&gt;""),"継続で適用",""))</f>
        <v/>
      </c>
      <c r="AN152" s="1320" t="str">
        <f>IF(AND(T152&lt;&gt;"",AN150=""),"新規に適用",IF(AND(T152&lt;&gt;"",AN150&lt;&gt;""),"継続で適用",""))</f>
        <v/>
      </c>
      <c r="AO152" s="1368"/>
      <c r="AP152" s="1320" t="str">
        <f>IF(AND(T152&lt;&gt;"",AP150=""),"新規に適用",IF(AND(T152&lt;&gt;"",AP150&lt;&gt;""),"継続で適用",""))</f>
        <v/>
      </c>
      <c r="AQ152" s="1324" t="str">
        <f t="shared" si="243"/>
        <v/>
      </c>
      <c r="AR152" s="1320" t="str">
        <f>IF(AND(T152&lt;&gt;"",AR150=""),"新規に適用",IF(AND(T152&lt;&gt;"",AR150&lt;&gt;""),"継続で適用",""))</f>
        <v/>
      </c>
      <c r="AS152" s="1309"/>
      <c r="AT152" s="557"/>
      <c r="AU152" s="1310" t="str">
        <f>IF(K150&lt;&gt;"","V列に色付け","")</f>
        <v/>
      </c>
      <c r="AV152" s="1311"/>
      <c r="AW152" s="1312"/>
      <c r="AX152" s="87"/>
      <c r="AY152" s="87"/>
      <c r="AZ152" s="87"/>
      <c r="BA152" s="87"/>
      <c r="BB152" s="87"/>
      <c r="BC152" s="87"/>
      <c r="BD152" s="87"/>
      <c r="BE152" s="87"/>
      <c r="BF152" s="87"/>
      <c r="BG152" s="87"/>
      <c r="BH152" s="87"/>
      <c r="BI152" s="87"/>
      <c r="BJ152" s="87"/>
      <c r="BK152" s="453" t="str">
        <f>G150</f>
        <v/>
      </c>
    </row>
    <row r="153" spans="1:63" ht="30" customHeight="1" thickBot="1">
      <c r="A153" s="1275"/>
      <c r="B153" s="1418"/>
      <c r="C153" s="1419"/>
      <c r="D153" s="1419"/>
      <c r="E153" s="1419"/>
      <c r="F153" s="1420"/>
      <c r="G153" s="1260"/>
      <c r="H153" s="1260"/>
      <c r="I153" s="1260"/>
      <c r="J153" s="1423"/>
      <c r="K153" s="1260"/>
      <c r="L153" s="1284"/>
      <c r="M153" s="556" t="str">
        <f>IF('別紙様式2-2（４・５月分）'!P118="","",'別紙様式2-2（４・５月分）'!P118)</f>
        <v/>
      </c>
      <c r="N153" s="1401"/>
      <c r="O153" s="1381"/>
      <c r="P153" s="1383"/>
      <c r="Q153" s="1385"/>
      <c r="R153" s="1387"/>
      <c r="S153" s="1389"/>
      <c r="T153" s="1391"/>
      <c r="U153" s="1393"/>
      <c r="V153" s="1395"/>
      <c r="W153" s="1397"/>
      <c r="X153" s="1371"/>
      <c r="Y153" s="1397"/>
      <c r="Z153" s="1371"/>
      <c r="AA153" s="1397"/>
      <c r="AB153" s="1371"/>
      <c r="AC153" s="1397"/>
      <c r="AD153" s="1371"/>
      <c r="AE153" s="1371"/>
      <c r="AF153" s="1371"/>
      <c r="AG153" s="1367"/>
      <c r="AH153" s="1373"/>
      <c r="AI153" s="1375"/>
      <c r="AJ153" s="1377"/>
      <c r="AK153" s="1347"/>
      <c r="AL153" s="1351"/>
      <c r="AM153" s="1321"/>
      <c r="AN153" s="1321"/>
      <c r="AO153" s="1369"/>
      <c r="AP153" s="1321"/>
      <c r="AQ153" s="1325"/>
      <c r="AR153" s="1321"/>
      <c r="AS153" s="491" t="str">
        <f t="shared" ref="AS153" si="376">IF(AU150="","",IF(OR(T150="",AND(M153="ベア加算なし",OR(T150="新加算Ⅰ",T150="新加算Ⅱ",T150="新加算Ⅲ",T150="新加算Ⅳ"),AM150=""),AND(OR(T150="新加算Ⅰ",T150="新加算Ⅱ",T150="新加算Ⅲ",T150="新加算Ⅳ",T150="新加算Ⅴ（１）",T150="新加算Ⅴ（２）",T150="新加算Ⅴ（３）",T150="新加算Ⅴ（４）",T150="新加算Ⅴ（５）",T150="新加算Ⅴ（６）",T150="新加算Ⅴ（８）",T150="新加算Ⅴ（11）"),AN150=""),AND(OR(T150="新加算Ⅴ（７）",T150="新加算Ⅴ（９）",T150="新加算Ⅴ（10）",T150="新加算Ⅴ（12）",T150="新加算Ⅴ（13）",T150="新加算Ⅴ（14）"),AO150=""),AND(OR(T150="新加算Ⅰ",T150="新加算Ⅱ",T150="新加算Ⅲ",T150="新加算Ⅴ（１）",T150="新加算Ⅴ（３）",T150="新加算Ⅴ（８）"),AP150=""),AND(OR(T150="新加算Ⅰ",T150="新加算Ⅱ",T150="新加算Ⅴ（１）",T150="新加算Ⅴ（２）",T150="新加算Ⅴ（３）",T150="新加算Ⅴ（４）",T150="新加算Ⅴ（５）",T150="新加算Ⅴ（６）",T150="新加算Ⅴ（７）",T150="新加算Ⅴ（９）",T150="新加算Ⅴ（10）",T150="新加算Ⅴ（12）"),AQ150=""),AND(OR(T150="新加算Ⅰ",T150="新加算Ⅴ（１）",T150="新加算Ⅴ（２）",T150="新加算Ⅴ（５）",T150="新加算Ⅴ（７）",T150="新加算Ⅴ（10）"),AR150="")),"！記入が必要な欄（ピンク色のセル）に空欄があります。空欄を埋めてください。",""))</f>
        <v/>
      </c>
      <c r="AT153" s="557"/>
      <c r="AU153" s="1310"/>
      <c r="AV153" s="558" t="str">
        <f>IF('別紙様式2-2（４・５月分）'!N118="","",'別紙様式2-2（４・５月分）'!N118)</f>
        <v/>
      </c>
      <c r="AW153" s="1312"/>
      <c r="AX153" s="87"/>
      <c r="AY153" s="87"/>
      <c r="AZ153" s="87"/>
      <c r="BA153" s="87"/>
      <c r="BB153" s="87"/>
      <c r="BC153" s="87"/>
      <c r="BD153" s="87"/>
      <c r="BE153" s="87"/>
      <c r="BF153" s="87"/>
      <c r="BG153" s="87"/>
      <c r="BH153" s="87"/>
      <c r="BI153" s="87"/>
      <c r="BJ153" s="87"/>
      <c r="BK153" s="453" t="str">
        <f>G150</f>
        <v/>
      </c>
    </row>
    <row r="154" spans="1:63" ht="30" customHeight="1">
      <c r="A154" s="1300">
        <v>36</v>
      </c>
      <c r="B154" s="1239" t="str">
        <f>IF(基本情報入力シート!C89="","",基本情報入力シート!C89)</f>
        <v/>
      </c>
      <c r="C154" s="1240"/>
      <c r="D154" s="1240"/>
      <c r="E154" s="1240"/>
      <c r="F154" s="1241"/>
      <c r="G154" s="1258" t="str">
        <f>IF(基本情報入力シート!M89="","",基本情報入力シート!M89)</f>
        <v/>
      </c>
      <c r="H154" s="1258" t="str">
        <f>IF(基本情報入力シート!R89="","",基本情報入力シート!R89)</f>
        <v/>
      </c>
      <c r="I154" s="1258" t="str">
        <f>IF(基本情報入力シート!W89="","",基本情報入力シート!W89)</f>
        <v/>
      </c>
      <c r="J154" s="1421" t="str">
        <f>IF(基本情報入力シート!X89="","",基本情報入力シート!X89)</f>
        <v/>
      </c>
      <c r="K154" s="1258" t="str">
        <f>IF(基本情報入力シート!Y89="","",基本情報入力シート!Y89)</f>
        <v/>
      </c>
      <c r="L154" s="1282" t="str">
        <f>IF(基本情報入力シート!AB89="","",基本情報入力シート!AB89)</f>
        <v/>
      </c>
      <c r="M154" s="553" t="str">
        <f>IF('別紙様式2-2（４・５月分）'!P119="","",'別紙様式2-2（４・５月分）'!P119)</f>
        <v/>
      </c>
      <c r="N154" s="1398" t="str">
        <f>IF(SUM('別紙様式2-2（４・５月分）'!Q119:Q121)=0,"",SUM('別紙様式2-2（４・５月分）'!Q119:Q121))</f>
        <v/>
      </c>
      <c r="O154" s="1402" t="str">
        <f>IFERROR(VLOOKUP('別紙様式2-2（４・５月分）'!AQ119,【参考】数式用!$AR$5:$AS$22,2,FALSE),"")</f>
        <v/>
      </c>
      <c r="P154" s="1403"/>
      <c r="Q154" s="1404"/>
      <c r="R154" s="1408" t="str">
        <f>IFERROR(VLOOKUP(K154,【参考】数式用!$A$5:$AB$37,MATCH(O154,【参考】数式用!$B$4:$AB$4,0)+1,0),"")</f>
        <v/>
      </c>
      <c r="S154" s="1410" t="s">
        <v>2021</v>
      </c>
      <c r="T154" s="1412"/>
      <c r="U154" s="1414" t="str">
        <f>IFERROR(VLOOKUP(K154,【参考】数式用!$A$5:$AB$37,MATCH(T154,【参考】数式用!$B$4:$AB$4,0)+1,0),"")</f>
        <v/>
      </c>
      <c r="V154" s="1416" t="s">
        <v>15</v>
      </c>
      <c r="W154" s="1354">
        <v>6</v>
      </c>
      <c r="X154" s="1356" t="s">
        <v>10</v>
      </c>
      <c r="Y154" s="1354">
        <v>6</v>
      </c>
      <c r="Z154" s="1356" t="s">
        <v>38</v>
      </c>
      <c r="AA154" s="1354">
        <v>7</v>
      </c>
      <c r="AB154" s="1356" t="s">
        <v>10</v>
      </c>
      <c r="AC154" s="1354">
        <v>3</v>
      </c>
      <c r="AD154" s="1356" t="s">
        <v>13</v>
      </c>
      <c r="AE154" s="1356" t="s">
        <v>20</v>
      </c>
      <c r="AF154" s="1356">
        <f>IF(W154&gt;=1,(AA154*12+AC154)-(W154*12+Y154)+1,"")</f>
        <v>10</v>
      </c>
      <c r="AG154" s="1358" t="s">
        <v>33</v>
      </c>
      <c r="AH154" s="1360" t="str">
        <f t="shared" ref="AH154" si="377">IFERROR(ROUNDDOWN(ROUND(L154*U154,0),0)*AF154,"")</f>
        <v/>
      </c>
      <c r="AI154" s="1362" t="str">
        <f t="shared" ref="AI154" si="378">IFERROR(ROUNDDOWN(ROUND((L154*(U154-AW154)),0),0)*AF154,"")</f>
        <v/>
      </c>
      <c r="AJ154" s="1364">
        <f>IFERROR(IF(OR(M154="",M155="",M157=""),0,ROUNDDOWN(ROUNDDOWN(ROUND(L154*VLOOKUP(K154,【参考】数式用!$A$5:$AB$37,MATCH("新加算Ⅳ",【参考】数式用!$B$4:$AB$4,0)+1,0),0),0)*AF154*0.5,0)),"")</f>
        <v>0</v>
      </c>
      <c r="AK154" s="1348"/>
      <c r="AL154" s="1352">
        <f>IFERROR(IF(OR(M157="ベア加算",M157=""),0, IF(OR(T154="新加算Ⅰ",T154="新加算Ⅱ",T154="新加算Ⅲ",T154="新加算Ⅳ"),ROUNDDOWN(ROUND(L154*VLOOKUP(K154,【参考】数式用!$A$5:$I$37,MATCH("ベア加算",【参考】数式用!$B$4:$I$4,0)+1,0),0),0)*AF154,0)),"")</f>
        <v>0</v>
      </c>
      <c r="AM154" s="1338"/>
      <c r="AN154" s="1344"/>
      <c r="AO154" s="1340"/>
      <c r="AP154" s="1340"/>
      <c r="AQ154" s="1342"/>
      <c r="AR154" s="1322"/>
      <c r="AS154" s="466" t="str">
        <f t="shared" ref="AS154" si="379">IF(AU154="","",IF(U154&lt;N154,"！加算の要件上は問題ありませんが、令和６年４・５月と比較して令和６年６月に加算率が下がる計画になっています。",""))</f>
        <v/>
      </c>
      <c r="AT154" s="557"/>
      <c r="AU154" s="1310" t="str">
        <f>IF(K154&lt;&gt;"","V列に色付け","")</f>
        <v/>
      </c>
      <c r="AV154" s="558" t="str">
        <f>IF('別紙様式2-2（４・５月分）'!N119="","",'別紙様式2-2（４・５月分）'!N119)</f>
        <v/>
      </c>
      <c r="AW154" s="1312" t="str">
        <f>IF(SUM('別紙様式2-2（４・５月分）'!O119:O121)=0,"",SUM('別紙様式2-2（４・５月分）'!O119:O121))</f>
        <v/>
      </c>
      <c r="AX154" s="1313" t="str">
        <f>IFERROR(VLOOKUP(K154,【参考】数式用!$AH$2:$AI$34,2,FALSE),"")</f>
        <v/>
      </c>
      <c r="AY154" s="1229" t="s">
        <v>1959</v>
      </c>
      <c r="AZ154" s="1229" t="s">
        <v>1960</v>
      </c>
      <c r="BA154" s="1229" t="s">
        <v>1961</v>
      </c>
      <c r="BB154" s="1229" t="s">
        <v>1962</v>
      </c>
      <c r="BC154" s="1229" t="str">
        <f>IF(AND(O154&lt;&gt;"新加算Ⅰ",O154&lt;&gt;"新加算Ⅱ",O154&lt;&gt;"新加算Ⅲ",O154&lt;&gt;"新加算Ⅳ"),O154,IF(P156&lt;&gt;"",P156,""))</f>
        <v/>
      </c>
      <c r="BD154" s="1229"/>
      <c r="BE154" s="1229" t="str">
        <f t="shared" ref="BE154" si="380">IF(AL154&lt;&gt;0,IF(AM154="○","入力済","未入力"),"")</f>
        <v/>
      </c>
      <c r="BF154" s="1229" t="str">
        <f>IF(OR(T154="新加算Ⅰ",T154="新加算Ⅱ",T154="新加算Ⅲ",T154="新加算Ⅳ",T154="新加算Ⅴ（１）",T154="新加算Ⅴ（２）",T154="新加算Ⅴ（３）",T154="新加算ⅠⅤ（４）",T154="新加算Ⅴ（５）",T154="新加算Ⅴ（６）",T154="新加算Ⅴ（８）",T154="新加算Ⅴ（11）"),IF(OR(AN154="○",AN154="令和６年度中に満たす"),"入力済","未入力"),"")</f>
        <v/>
      </c>
      <c r="BG154" s="1229" t="str">
        <f>IF(OR(T154="新加算Ⅴ（７）",T154="新加算Ⅴ（９）",T154="新加算Ⅴ（10）",T154="新加算Ⅴ（12）",T154="新加算Ⅴ（13）",T154="新加算Ⅴ（14）"),IF(OR(AO154="○",AO154="令和６年度中に満たす"),"入力済","未入力"),"")</f>
        <v/>
      </c>
      <c r="BH154" s="1330" t="str">
        <f t="shared" ref="BH154" si="381">IF(OR(T154="新加算Ⅰ",T154="新加算Ⅱ",T154="新加算Ⅲ",T154="新加算Ⅴ（１）",T154="新加算Ⅴ（３）",T154="新加算Ⅴ（８）"),IF(OR(AP154="○",AP154="令和６年度中に満たす"),"入力済","未入力"),"")</f>
        <v/>
      </c>
      <c r="BI154" s="1332" t="str">
        <f t="shared" ref="BI154" si="382">IF(OR(T154="新加算Ⅰ",T154="新加算Ⅱ",T154="新加算Ⅴ（１）",T154="新加算Ⅴ（２）",T154="新加算Ⅴ（３）",T154="新加算Ⅴ（４）",T154="新加算Ⅴ（５）",T154="新加算Ⅴ（６）",T154="新加算Ⅴ（７）",T154="新加算Ⅴ（９）",T154="新加算Ⅴ（10）",T154="新加算Ⅴ（12）"),1,"")</f>
        <v/>
      </c>
      <c r="BJ154" s="1310" t="str">
        <f>IF(OR(T154="新加算Ⅰ",T154="新加算Ⅴ（１）",T154="新加算Ⅴ（２）",T154="新加算Ⅴ（５）",T154="新加算Ⅴ（７）",T154="新加算Ⅴ（10）"),IF(AR154="","未入力","入力済"),"")</f>
        <v/>
      </c>
      <c r="BK154" s="453" t="str">
        <f>G154</f>
        <v/>
      </c>
    </row>
    <row r="155" spans="1:63" ht="15" customHeight="1">
      <c r="A155" s="1274"/>
      <c r="B155" s="1242"/>
      <c r="C155" s="1243"/>
      <c r="D155" s="1243"/>
      <c r="E155" s="1243"/>
      <c r="F155" s="1244"/>
      <c r="G155" s="1259"/>
      <c r="H155" s="1259"/>
      <c r="I155" s="1259"/>
      <c r="J155" s="1422"/>
      <c r="K155" s="1259"/>
      <c r="L155" s="1283"/>
      <c r="M155" s="1378" t="str">
        <f>IF('別紙様式2-2（４・５月分）'!P120="","",'別紙様式2-2（４・５月分）'!P120)</f>
        <v/>
      </c>
      <c r="N155" s="1399"/>
      <c r="O155" s="1405"/>
      <c r="P155" s="1406"/>
      <c r="Q155" s="1407"/>
      <c r="R155" s="1409"/>
      <c r="S155" s="1411"/>
      <c r="T155" s="1413"/>
      <c r="U155" s="1415"/>
      <c r="V155" s="1417"/>
      <c r="W155" s="1355"/>
      <c r="X155" s="1357"/>
      <c r="Y155" s="1355"/>
      <c r="Z155" s="1357"/>
      <c r="AA155" s="1355"/>
      <c r="AB155" s="1357"/>
      <c r="AC155" s="1355"/>
      <c r="AD155" s="1357"/>
      <c r="AE155" s="1357"/>
      <c r="AF155" s="1357"/>
      <c r="AG155" s="1359"/>
      <c r="AH155" s="1361"/>
      <c r="AI155" s="1363"/>
      <c r="AJ155" s="1365"/>
      <c r="AK155" s="1349"/>
      <c r="AL155" s="1353"/>
      <c r="AM155" s="1339"/>
      <c r="AN155" s="1345"/>
      <c r="AO155" s="1341"/>
      <c r="AP155" s="1341"/>
      <c r="AQ155" s="1343"/>
      <c r="AR155" s="1323"/>
      <c r="AS155" s="1309" t="str">
        <f t="shared" ref="AS155" si="383">IF(AU154="","",IF(AF154&gt;10,"！令和６年度の新加算の「算定対象月」が10か月を超えています。標準的な「算定対象月」は令和６年６月から令和７年３月です。",IF(OR(AA154&lt;&gt;7,AC154&lt;&gt;3),"！算定期間の終わりが令和７年３月になっていません。区分変更を行う場合は、別紙様式2-4に記入してください。","")))</f>
        <v/>
      </c>
      <c r="AT155" s="557"/>
      <c r="AU155" s="1310"/>
      <c r="AV155" s="1311" t="str">
        <f>IF('別紙様式2-2（４・５月分）'!N120="","",'別紙様式2-2（４・５月分）'!N120)</f>
        <v/>
      </c>
      <c r="AW155" s="1312"/>
      <c r="AX155" s="1313"/>
      <c r="AY155" s="1229"/>
      <c r="AZ155" s="1229"/>
      <c r="BA155" s="1229"/>
      <c r="BB155" s="1229"/>
      <c r="BC155" s="1229"/>
      <c r="BD155" s="1229"/>
      <c r="BE155" s="1229"/>
      <c r="BF155" s="1229"/>
      <c r="BG155" s="1229"/>
      <c r="BH155" s="1331"/>
      <c r="BI155" s="1333"/>
      <c r="BJ155" s="1310"/>
      <c r="BK155" s="453" t="str">
        <f>G154</f>
        <v/>
      </c>
    </row>
    <row r="156" spans="1:63" ht="15" customHeight="1">
      <c r="A156" s="1302"/>
      <c r="B156" s="1242"/>
      <c r="C156" s="1243"/>
      <c r="D156" s="1243"/>
      <c r="E156" s="1243"/>
      <c r="F156" s="1244"/>
      <c r="G156" s="1259"/>
      <c r="H156" s="1259"/>
      <c r="I156" s="1259"/>
      <c r="J156" s="1422"/>
      <c r="K156" s="1259"/>
      <c r="L156" s="1283"/>
      <c r="M156" s="1379"/>
      <c r="N156" s="1400"/>
      <c r="O156" s="1380" t="s">
        <v>2025</v>
      </c>
      <c r="P156" s="1382" t="str">
        <f>IFERROR(VLOOKUP('別紙様式2-2（４・５月分）'!AQ119,【参考】数式用!$AR$5:$AT$22,3,FALSE),"")</f>
        <v/>
      </c>
      <c r="Q156" s="1384" t="s">
        <v>2036</v>
      </c>
      <c r="R156" s="1386" t="str">
        <f>IFERROR(VLOOKUP(K154,【参考】数式用!$A$5:$AB$37,MATCH(P156,【参考】数式用!$B$4:$AB$4,0)+1,0),"")</f>
        <v/>
      </c>
      <c r="S156" s="1388" t="s">
        <v>161</v>
      </c>
      <c r="T156" s="1390"/>
      <c r="U156" s="1392" t="str">
        <f>IFERROR(VLOOKUP(K154,【参考】数式用!$A$5:$AB$37,MATCH(T156,【参考】数式用!$B$4:$AB$4,0)+1,0),"")</f>
        <v/>
      </c>
      <c r="V156" s="1394" t="s">
        <v>15</v>
      </c>
      <c r="W156" s="1396">
        <v>7</v>
      </c>
      <c r="X156" s="1370" t="s">
        <v>10</v>
      </c>
      <c r="Y156" s="1396">
        <v>4</v>
      </c>
      <c r="Z156" s="1370" t="s">
        <v>38</v>
      </c>
      <c r="AA156" s="1396">
        <v>8</v>
      </c>
      <c r="AB156" s="1370" t="s">
        <v>10</v>
      </c>
      <c r="AC156" s="1396">
        <v>3</v>
      </c>
      <c r="AD156" s="1370" t="s">
        <v>13</v>
      </c>
      <c r="AE156" s="1370" t="s">
        <v>20</v>
      </c>
      <c r="AF156" s="1370">
        <f>IF(W156&gt;=1,(AA156*12+AC156)-(W156*12+Y156)+1,"")</f>
        <v>12</v>
      </c>
      <c r="AG156" s="1366" t="s">
        <v>33</v>
      </c>
      <c r="AH156" s="1372" t="str">
        <f t="shared" ref="AH156" si="384">IFERROR(ROUNDDOWN(ROUND(L154*U156,0),0)*AF156,"")</f>
        <v/>
      </c>
      <c r="AI156" s="1374" t="str">
        <f t="shared" ref="AI156" si="385">IFERROR(ROUNDDOWN(ROUND((L154*(U156-AW154)),0),0)*AF156,"")</f>
        <v/>
      </c>
      <c r="AJ156" s="1376">
        <f>IFERROR(IF(OR(M154="",M155="",M157=""),0,ROUNDDOWN(ROUNDDOWN(ROUND(L154*VLOOKUP(K154,【参考】数式用!$A$5:$AB$37,MATCH("新加算Ⅳ",【参考】数式用!$B$4:$AB$4,0)+1,0),0),0)*AF156*0.5,0)),"")</f>
        <v>0</v>
      </c>
      <c r="AK156" s="1346" t="str">
        <f t="shared" ref="AK156" si="386">IF(T156&lt;&gt;"","新規に適用","")</f>
        <v/>
      </c>
      <c r="AL156" s="1350">
        <f>IFERROR(IF(OR(M157="ベア加算",M157=""),0, IF(OR(T154="新加算Ⅰ",T154="新加算Ⅱ",T154="新加算Ⅲ",T154="新加算Ⅳ"),0,ROUNDDOWN(ROUND(L154*VLOOKUP(K154,【参考】数式用!$A$5:$I$37,MATCH("ベア加算",【参考】数式用!$B$4:$I$4,0)+1,0),0),0)*AF156)),"")</f>
        <v>0</v>
      </c>
      <c r="AM156" s="1320" t="str">
        <f>IF(AND(T156&lt;&gt;"",AM154=""),"新規に適用",IF(AND(T156&lt;&gt;"",AM154&lt;&gt;""),"継続で適用",""))</f>
        <v/>
      </c>
      <c r="AN156" s="1320" t="str">
        <f>IF(AND(T156&lt;&gt;"",AN154=""),"新規に適用",IF(AND(T156&lt;&gt;"",AN154&lt;&gt;""),"継続で適用",""))</f>
        <v/>
      </c>
      <c r="AO156" s="1368"/>
      <c r="AP156" s="1320" t="str">
        <f>IF(AND(T156&lt;&gt;"",AP154=""),"新規に適用",IF(AND(T156&lt;&gt;"",AP154&lt;&gt;""),"継続で適用",""))</f>
        <v/>
      </c>
      <c r="AQ156" s="1324" t="str">
        <f t="shared" si="243"/>
        <v/>
      </c>
      <c r="AR156" s="1320" t="str">
        <f>IF(AND(T156&lt;&gt;"",AR154=""),"新規に適用",IF(AND(T156&lt;&gt;"",AR154&lt;&gt;""),"継続で適用",""))</f>
        <v/>
      </c>
      <c r="AS156" s="1309"/>
      <c r="AT156" s="557"/>
      <c r="AU156" s="1310" t="str">
        <f>IF(K154&lt;&gt;"","V列に色付け","")</f>
        <v/>
      </c>
      <c r="AV156" s="1311"/>
      <c r="AW156" s="1312"/>
      <c r="AX156" s="87"/>
      <c r="AY156" s="87"/>
      <c r="AZ156" s="87"/>
      <c r="BA156" s="87"/>
      <c r="BB156" s="87"/>
      <c r="BC156" s="87"/>
      <c r="BD156" s="87"/>
      <c r="BE156" s="87"/>
      <c r="BF156" s="87"/>
      <c r="BG156" s="87"/>
      <c r="BH156" s="87"/>
      <c r="BI156" s="87"/>
      <c r="BJ156" s="87"/>
      <c r="BK156" s="453" t="str">
        <f>G154</f>
        <v/>
      </c>
    </row>
    <row r="157" spans="1:63" ht="30" customHeight="1" thickBot="1">
      <c r="A157" s="1275"/>
      <c r="B157" s="1418"/>
      <c r="C157" s="1419"/>
      <c r="D157" s="1419"/>
      <c r="E157" s="1419"/>
      <c r="F157" s="1420"/>
      <c r="G157" s="1260"/>
      <c r="H157" s="1260"/>
      <c r="I157" s="1260"/>
      <c r="J157" s="1423"/>
      <c r="K157" s="1260"/>
      <c r="L157" s="1284"/>
      <c r="M157" s="556" t="str">
        <f>IF('別紙様式2-2（４・５月分）'!P121="","",'別紙様式2-2（４・５月分）'!P121)</f>
        <v/>
      </c>
      <c r="N157" s="1401"/>
      <c r="O157" s="1381"/>
      <c r="P157" s="1383"/>
      <c r="Q157" s="1385"/>
      <c r="R157" s="1387"/>
      <c r="S157" s="1389"/>
      <c r="T157" s="1391"/>
      <c r="U157" s="1393"/>
      <c r="V157" s="1395"/>
      <c r="W157" s="1397"/>
      <c r="X157" s="1371"/>
      <c r="Y157" s="1397"/>
      <c r="Z157" s="1371"/>
      <c r="AA157" s="1397"/>
      <c r="AB157" s="1371"/>
      <c r="AC157" s="1397"/>
      <c r="AD157" s="1371"/>
      <c r="AE157" s="1371"/>
      <c r="AF157" s="1371"/>
      <c r="AG157" s="1367"/>
      <c r="AH157" s="1373"/>
      <c r="AI157" s="1375"/>
      <c r="AJ157" s="1377"/>
      <c r="AK157" s="1347"/>
      <c r="AL157" s="1351"/>
      <c r="AM157" s="1321"/>
      <c r="AN157" s="1321"/>
      <c r="AO157" s="1369"/>
      <c r="AP157" s="1321"/>
      <c r="AQ157" s="1325"/>
      <c r="AR157" s="1321"/>
      <c r="AS157" s="491" t="str">
        <f t="shared" ref="AS157" si="387">IF(AU154="","",IF(OR(T154="",AND(M157="ベア加算なし",OR(T154="新加算Ⅰ",T154="新加算Ⅱ",T154="新加算Ⅲ",T154="新加算Ⅳ"),AM154=""),AND(OR(T154="新加算Ⅰ",T154="新加算Ⅱ",T154="新加算Ⅲ",T154="新加算Ⅳ",T154="新加算Ⅴ（１）",T154="新加算Ⅴ（２）",T154="新加算Ⅴ（３）",T154="新加算Ⅴ（４）",T154="新加算Ⅴ（５）",T154="新加算Ⅴ（６）",T154="新加算Ⅴ（８）",T154="新加算Ⅴ（11）"),AN154=""),AND(OR(T154="新加算Ⅴ（７）",T154="新加算Ⅴ（９）",T154="新加算Ⅴ（10）",T154="新加算Ⅴ（12）",T154="新加算Ⅴ（13）",T154="新加算Ⅴ（14）"),AO154=""),AND(OR(T154="新加算Ⅰ",T154="新加算Ⅱ",T154="新加算Ⅲ",T154="新加算Ⅴ（１）",T154="新加算Ⅴ（３）",T154="新加算Ⅴ（８）"),AP154=""),AND(OR(T154="新加算Ⅰ",T154="新加算Ⅱ",T154="新加算Ⅴ（１）",T154="新加算Ⅴ（２）",T154="新加算Ⅴ（３）",T154="新加算Ⅴ（４）",T154="新加算Ⅴ（５）",T154="新加算Ⅴ（６）",T154="新加算Ⅴ（７）",T154="新加算Ⅴ（９）",T154="新加算Ⅴ（10）",T154="新加算Ⅴ（12）"),AQ154=""),AND(OR(T154="新加算Ⅰ",T154="新加算Ⅴ（１）",T154="新加算Ⅴ（２）",T154="新加算Ⅴ（５）",T154="新加算Ⅴ（７）",T154="新加算Ⅴ（10）"),AR154="")),"！記入が必要な欄（ピンク色のセル）に空欄があります。空欄を埋めてください。",""))</f>
        <v/>
      </c>
      <c r="AT157" s="557"/>
      <c r="AU157" s="1310"/>
      <c r="AV157" s="558" t="str">
        <f>IF('別紙様式2-2（４・５月分）'!N121="","",'別紙様式2-2（４・５月分）'!N121)</f>
        <v/>
      </c>
      <c r="AW157" s="1312"/>
      <c r="AX157" s="87"/>
      <c r="AY157" s="87"/>
      <c r="AZ157" s="87"/>
      <c r="BA157" s="87"/>
      <c r="BB157" s="87"/>
      <c r="BC157" s="87"/>
      <c r="BD157" s="87"/>
      <c r="BE157" s="87"/>
      <c r="BF157" s="87"/>
      <c r="BG157" s="87"/>
      <c r="BH157" s="87"/>
      <c r="BI157" s="87"/>
      <c r="BJ157" s="87"/>
      <c r="BK157" s="453" t="str">
        <f>G154</f>
        <v/>
      </c>
    </row>
    <row r="158" spans="1:63" ht="30" customHeight="1">
      <c r="A158" s="1273">
        <v>37</v>
      </c>
      <c r="B158" s="1242" t="str">
        <f>IF(基本情報入力シート!C90="","",基本情報入力シート!C90)</f>
        <v/>
      </c>
      <c r="C158" s="1243"/>
      <c r="D158" s="1243"/>
      <c r="E158" s="1243"/>
      <c r="F158" s="1244"/>
      <c r="G158" s="1259" t="str">
        <f>IF(基本情報入力シート!M90="","",基本情報入力シート!M90)</f>
        <v/>
      </c>
      <c r="H158" s="1259" t="str">
        <f>IF(基本情報入力シート!R90="","",基本情報入力シート!R90)</f>
        <v/>
      </c>
      <c r="I158" s="1259" t="str">
        <f>IF(基本情報入力シート!W90="","",基本情報入力シート!W90)</f>
        <v/>
      </c>
      <c r="J158" s="1422" t="str">
        <f>IF(基本情報入力シート!X90="","",基本情報入力シート!X90)</f>
        <v/>
      </c>
      <c r="K158" s="1259" t="str">
        <f>IF(基本情報入力シート!Y90="","",基本情報入力シート!Y90)</f>
        <v/>
      </c>
      <c r="L158" s="1283" t="str">
        <f>IF(基本情報入力シート!AB90="","",基本情報入力シート!AB90)</f>
        <v/>
      </c>
      <c r="M158" s="553" t="str">
        <f>IF('別紙様式2-2（４・５月分）'!P122="","",'別紙様式2-2（４・５月分）'!P122)</f>
        <v/>
      </c>
      <c r="N158" s="1398" t="str">
        <f>IF(SUM('別紙様式2-2（４・５月分）'!Q122:Q124)=0,"",SUM('別紙様式2-2（４・５月分）'!Q122:Q124))</f>
        <v/>
      </c>
      <c r="O158" s="1402" t="str">
        <f>IFERROR(VLOOKUP('別紙様式2-2（４・５月分）'!AQ122,【参考】数式用!$AR$5:$AS$22,2,FALSE),"")</f>
        <v/>
      </c>
      <c r="P158" s="1403"/>
      <c r="Q158" s="1404"/>
      <c r="R158" s="1408" t="str">
        <f>IFERROR(VLOOKUP(K158,【参考】数式用!$A$5:$AB$37,MATCH(O158,【参考】数式用!$B$4:$AB$4,0)+1,0),"")</f>
        <v/>
      </c>
      <c r="S158" s="1410" t="s">
        <v>2021</v>
      </c>
      <c r="T158" s="1412"/>
      <c r="U158" s="1414" t="str">
        <f>IFERROR(VLOOKUP(K158,【参考】数式用!$A$5:$AB$37,MATCH(T158,【参考】数式用!$B$4:$AB$4,0)+1,0),"")</f>
        <v/>
      </c>
      <c r="V158" s="1416" t="s">
        <v>15</v>
      </c>
      <c r="W158" s="1354">
        <v>6</v>
      </c>
      <c r="X158" s="1356" t="s">
        <v>10</v>
      </c>
      <c r="Y158" s="1354">
        <v>6</v>
      </c>
      <c r="Z158" s="1356" t="s">
        <v>38</v>
      </c>
      <c r="AA158" s="1354">
        <v>7</v>
      </c>
      <c r="AB158" s="1356" t="s">
        <v>10</v>
      </c>
      <c r="AC158" s="1354">
        <v>3</v>
      </c>
      <c r="AD158" s="1356" t="s">
        <v>13</v>
      </c>
      <c r="AE158" s="1356" t="s">
        <v>20</v>
      </c>
      <c r="AF158" s="1356">
        <f>IF(W158&gt;=1,(AA158*12+AC158)-(W158*12+Y158)+1,"")</f>
        <v>10</v>
      </c>
      <c r="AG158" s="1358" t="s">
        <v>33</v>
      </c>
      <c r="AH158" s="1360" t="str">
        <f t="shared" ref="AH158" si="388">IFERROR(ROUNDDOWN(ROUND(L158*U158,0),0)*AF158,"")</f>
        <v/>
      </c>
      <c r="AI158" s="1362" t="str">
        <f t="shared" ref="AI158" si="389">IFERROR(ROUNDDOWN(ROUND((L158*(U158-AW158)),0),0)*AF158,"")</f>
        <v/>
      </c>
      <c r="AJ158" s="1364">
        <f>IFERROR(IF(OR(M158="",M159="",M161=""),0,ROUNDDOWN(ROUNDDOWN(ROUND(L158*VLOOKUP(K158,【参考】数式用!$A$5:$AB$37,MATCH("新加算Ⅳ",【参考】数式用!$B$4:$AB$4,0)+1,0),0),0)*AF158*0.5,0)),"")</f>
        <v>0</v>
      </c>
      <c r="AK158" s="1348"/>
      <c r="AL158" s="1352">
        <f>IFERROR(IF(OR(M161="ベア加算",M161=""),0, IF(OR(T158="新加算Ⅰ",T158="新加算Ⅱ",T158="新加算Ⅲ",T158="新加算Ⅳ"),ROUNDDOWN(ROUND(L158*VLOOKUP(K158,【参考】数式用!$A$5:$I$37,MATCH("ベア加算",【参考】数式用!$B$4:$I$4,0)+1,0),0),0)*AF158,0)),"")</f>
        <v>0</v>
      </c>
      <c r="AM158" s="1338"/>
      <c r="AN158" s="1344"/>
      <c r="AO158" s="1340"/>
      <c r="AP158" s="1340"/>
      <c r="AQ158" s="1342"/>
      <c r="AR158" s="1322"/>
      <c r="AS158" s="466" t="str">
        <f t="shared" ref="AS158" si="390">IF(AU158="","",IF(U158&lt;N158,"！加算の要件上は問題ありませんが、令和６年４・５月と比較して令和６年６月に加算率が下がる計画になっています。",""))</f>
        <v/>
      </c>
      <c r="AT158" s="557"/>
      <c r="AU158" s="1310" t="str">
        <f>IF(K158&lt;&gt;"","V列に色付け","")</f>
        <v/>
      </c>
      <c r="AV158" s="558" t="str">
        <f>IF('別紙様式2-2（４・５月分）'!N122="","",'別紙様式2-2（４・５月分）'!N122)</f>
        <v/>
      </c>
      <c r="AW158" s="1312" t="str">
        <f>IF(SUM('別紙様式2-2（４・５月分）'!O122:O124)=0,"",SUM('別紙様式2-2（４・５月分）'!O122:O124))</f>
        <v/>
      </c>
      <c r="AX158" s="1313" t="str">
        <f>IFERROR(VLOOKUP(K158,【参考】数式用!$AH$2:$AI$34,2,FALSE),"")</f>
        <v/>
      </c>
      <c r="AY158" s="1229" t="s">
        <v>1959</v>
      </c>
      <c r="AZ158" s="1229" t="s">
        <v>1960</v>
      </c>
      <c r="BA158" s="1229" t="s">
        <v>1961</v>
      </c>
      <c r="BB158" s="1229" t="s">
        <v>1962</v>
      </c>
      <c r="BC158" s="1229" t="str">
        <f>IF(AND(O158&lt;&gt;"新加算Ⅰ",O158&lt;&gt;"新加算Ⅱ",O158&lt;&gt;"新加算Ⅲ",O158&lt;&gt;"新加算Ⅳ"),O158,IF(P160&lt;&gt;"",P160,""))</f>
        <v/>
      </c>
      <c r="BD158" s="1229"/>
      <c r="BE158" s="1229" t="str">
        <f t="shared" ref="BE158" si="391">IF(AL158&lt;&gt;0,IF(AM158="○","入力済","未入力"),"")</f>
        <v/>
      </c>
      <c r="BF158" s="1229" t="str">
        <f>IF(OR(T158="新加算Ⅰ",T158="新加算Ⅱ",T158="新加算Ⅲ",T158="新加算Ⅳ",T158="新加算Ⅴ（１）",T158="新加算Ⅴ（２）",T158="新加算Ⅴ（３）",T158="新加算ⅠⅤ（４）",T158="新加算Ⅴ（５）",T158="新加算Ⅴ（６）",T158="新加算Ⅴ（８）",T158="新加算Ⅴ（11）"),IF(OR(AN158="○",AN158="令和６年度中に満たす"),"入力済","未入力"),"")</f>
        <v/>
      </c>
      <c r="BG158" s="1229" t="str">
        <f>IF(OR(T158="新加算Ⅴ（７）",T158="新加算Ⅴ（９）",T158="新加算Ⅴ（10）",T158="新加算Ⅴ（12）",T158="新加算Ⅴ（13）",T158="新加算Ⅴ（14）"),IF(OR(AO158="○",AO158="令和６年度中に満たす"),"入力済","未入力"),"")</f>
        <v/>
      </c>
      <c r="BH158" s="1330" t="str">
        <f t="shared" ref="BH158" si="392">IF(OR(T158="新加算Ⅰ",T158="新加算Ⅱ",T158="新加算Ⅲ",T158="新加算Ⅴ（１）",T158="新加算Ⅴ（３）",T158="新加算Ⅴ（８）"),IF(OR(AP158="○",AP158="令和６年度中に満たす"),"入力済","未入力"),"")</f>
        <v/>
      </c>
      <c r="BI158" s="1332" t="str">
        <f t="shared" ref="BI158" si="393">IF(OR(T158="新加算Ⅰ",T158="新加算Ⅱ",T158="新加算Ⅴ（１）",T158="新加算Ⅴ（２）",T158="新加算Ⅴ（３）",T158="新加算Ⅴ（４）",T158="新加算Ⅴ（５）",T158="新加算Ⅴ（６）",T158="新加算Ⅴ（７）",T158="新加算Ⅴ（９）",T158="新加算Ⅴ（10）",T158="新加算Ⅴ（12）"),1,"")</f>
        <v/>
      </c>
      <c r="BJ158" s="1310" t="str">
        <f>IF(OR(T158="新加算Ⅰ",T158="新加算Ⅴ（１）",T158="新加算Ⅴ（２）",T158="新加算Ⅴ（５）",T158="新加算Ⅴ（７）",T158="新加算Ⅴ（10）"),IF(AR158="","未入力","入力済"),"")</f>
        <v/>
      </c>
      <c r="BK158" s="453" t="str">
        <f>G158</f>
        <v/>
      </c>
    </row>
    <row r="159" spans="1:63" ht="15" customHeight="1">
      <c r="A159" s="1274"/>
      <c r="B159" s="1242"/>
      <c r="C159" s="1243"/>
      <c r="D159" s="1243"/>
      <c r="E159" s="1243"/>
      <c r="F159" s="1244"/>
      <c r="G159" s="1259"/>
      <c r="H159" s="1259"/>
      <c r="I159" s="1259"/>
      <c r="J159" s="1422"/>
      <c r="K159" s="1259"/>
      <c r="L159" s="1283"/>
      <c r="M159" s="1378" t="str">
        <f>IF('別紙様式2-2（４・５月分）'!P123="","",'別紙様式2-2（４・５月分）'!P123)</f>
        <v/>
      </c>
      <c r="N159" s="1399"/>
      <c r="O159" s="1405"/>
      <c r="P159" s="1406"/>
      <c r="Q159" s="1407"/>
      <c r="R159" s="1409"/>
      <c r="S159" s="1411"/>
      <c r="T159" s="1413"/>
      <c r="U159" s="1415"/>
      <c r="V159" s="1417"/>
      <c r="W159" s="1355"/>
      <c r="X159" s="1357"/>
      <c r="Y159" s="1355"/>
      <c r="Z159" s="1357"/>
      <c r="AA159" s="1355"/>
      <c r="AB159" s="1357"/>
      <c r="AC159" s="1355"/>
      <c r="AD159" s="1357"/>
      <c r="AE159" s="1357"/>
      <c r="AF159" s="1357"/>
      <c r="AG159" s="1359"/>
      <c r="AH159" s="1361"/>
      <c r="AI159" s="1363"/>
      <c r="AJ159" s="1365"/>
      <c r="AK159" s="1349"/>
      <c r="AL159" s="1353"/>
      <c r="AM159" s="1339"/>
      <c r="AN159" s="1345"/>
      <c r="AO159" s="1341"/>
      <c r="AP159" s="1341"/>
      <c r="AQ159" s="1343"/>
      <c r="AR159" s="1323"/>
      <c r="AS159" s="1309" t="str">
        <f t="shared" ref="AS159" si="394">IF(AU158="","",IF(AF158&gt;10,"！令和６年度の新加算の「算定対象月」が10か月を超えています。標準的な「算定対象月」は令和６年６月から令和７年３月です。",IF(OR(AA158&lt;&gt;7,AC158&lt;&gt;3),"！算定期間の終わりが令和７年３月になっていません。区分変更を行う場合は、別紙様式2-4に記入してください。","")))</f>
        <v/>
      </c>
      <c r="AT159" s="557"/>
      <c r="AU159" s="1310"/>
      <c r="AV159" s="1311" t="str">
        <f>IF('別紙様式2-2（４・５月分）'!N123="","",'別紙様式2-2（４・５月分）'!N123)</f>
        <v/>
      </c>
      <c r="AW159" s="1312"/>
      <c r="AX159" s="1313"/>
      <c r="AY159" s="1229"/>
      <c r="AZ159" s="1229"/>
      <c r="BA159" s="1229"/>
      <c r="BB159" s="1229"/>
      <c r="BC159" s="1229"/>
      <c r="BD159" s="1229"/>
      <c r="BE159" s="1229"/>
      <c r="BF159" s="1229"/>
      <c r="BG159" s="1229"/>
      <c r="BH159" s="1331"/>
      <c r="BI159" s="1333"/>
      <c r="BJ159" s="1310"/>
      <c r="BK159" s="453" t="str">
        <f>G158</f>
        <v/>
      </c>
    </row>
    <row r="160" spans="1:63" ht="15" customHeight="1">
      <c r="A160" s="1302"/>
      <c r="B160" s="1242"/>
      <c r="C160" s="1243"/>
      <c r="D160" s="1243"/>
      <c r="E160" s="1243"/>
      <c r="F160" s="1244"/>
      <c r="G160" s="1259"/>
      <c r="H160" s="1259"/>
      <c r="I160" s="1259"/>
      <c r="J160" s="1422"/>
      <c r="K160" s="1259"/>
      <c r="L160" s="1283"/>
      <c r="M160" s="1379"/>
      <c r="N160" s="1400"/>
      <c r="O160" s="1380" t="s">
        <v>2025</v>
      </c>
      <c r="P160" s="1382" t="str">
        <f>IFERROR(VLOOKUP('別紙様式2-2（４・５月分）'!AQ122,【参考】数式用!$AR$5:$AT$22,3,FALSE),"")</f>
        <v/>
      </c>
      <c r="Q160" s="1384" t="s">
        <v>2036</v>
      </c>
      <c r="R160" s="1386" t="str">
        <f>IFERROR(VLOOKUP(K158,【参考】数式用!$A$5:$AB$37,MATCH(P160,【参考】数式用!$B$4:$AB$4,0)+1,0),"")</f>
        <v/>
      </c>
      <c r="S160" s="1388" t="s">
        <v>161</v>
      </c>
      <c r="T160" s="1390"/>
      <c r="U160" s="1392" t="str">
        <f>IFERROR(VLOOKUP(K158,【参考】数式用!$A$5:$AB$37,MATCH(T160,【参考】数式用!$B$4:$AB$4,0)+1,0),"")</f>
        <v/>
      </c>
      <c r="V160" s="1394" t="s">
        <v>15</v>
      </c>
      <c r="W160" s="1396">
        <v>7</v>
      </c>
      <c r="X160" s="1370" t="s">
        <v>10</v>
      </c>
      <c r="Y160" s="1396">
        <v>4</v>
      </c>
      <c r="Z160" s="1370" t="s">
        <v>38</v>
      </c>
      <c r="AA160" s="1396">
        <v>8</v>
      </c>
      <c r="AB160" s="1370" t="s">
        <v>10</v>
      </c>
      <c r="AC160" s="1396">
        <v>3</v>
      </c>
      <c r="AD160" s="1370" t="s">
        <v>13</v>
      </c>
      <c r="AE160" s="1370" t="s">
        <v>20</v>
      </c>
      <c r="AF160" s="1370">
        <f>IF(W160&gt;=1,(AA160*12+AC160)-(W160*12+Y160)+1,"")</f>
        <v>12</v>
      </c>
      <c r="AG160" s="1366" t="s">
        <v>33</v>
      </c>
      <c r="AH160" s="1372" t="str">
        <f t="shared" ref="AH160" si="395">IFERROR(ROUNDDOWN(ROUND(L158*U160,0),0)*AF160,"")</f>
        <v/>
      </c>
      <c r="AI160" s="1374" t="str">
        <f t="shared" ref="AI160" si="396">IFERROR(ROUNDDOWN(ROUND((L158*(U160-AW158)),0),0)*AF160,"")</f>
        <v/>
      </c>
      <c r="AJ160" s="1376">
        <f>IFERROR(IF(OR(M158="",M159="",M161=""),0,ROUNDDOWN(ROUNDDOWN(ROUND(L158*VLOOKUP(K158,【参考】数式用!$A$5:$AB$37,MATCH("新加算Ⅳ",【参考】数式用!$B$4:$AB$4,0)+1,0),0),0)*AF160*0.5,0)),"")</f>
        <v>0</v>
      </c>
      <c r="AK160" s="1346" t="str">
        <f t="shared" ref="AK160" si="397">IF(T160&lt;&gt;"","新規に適用","")</f>
        <v/>
      </c>
      <c r="AL160" s="1350">
        <f>IFERROR(IF(OR(M161="ベア加算",M161=""),0, IF(OR(T158="新加算Ⅰ",T158="新加算Ⅱ",T158="新加算Ⅲ",T158="新加算Ⅳ"),0,ROUNDDOWN(ROUND(L158*VLOOKUP(K158,【参考】数式用!$A$5:$I$37,MATCH("ベア加算",【参考】数式用!$B$4:$I$4,0)+1,0),0),0)*AF160)),"")</f>
        <v>0</v>
      </c>
      <c r="AM160" s="1320" t="str">
        <f>IF(AND(T160&lt;&gt;"",AM158=""),"新規に適用",IF(AND(T160&lt;&gt;"",AM158&lt;&gt;""),"継続で適用",""))</f>
        <v/>
      </c>
      <c r="AN160" s="1320" t="str">
        <f>IF(AND(T160&lt;&gt;"",AN158=""),"新規に適用",IF(AND(T160&lt;&gt;"",AN158&lt;&gt;""),"継続で適用",""))</f>
        <v/>
      </c>
      <c r="AO160" s="1368"/>
      <c r="AP160" s="1320" t="str">
        <f>IF(AND(T160&lt;&gt;"",AP158=""),"新規に適用",IF(AND(T160&lt;&gt;"",AP158&lt;&gt;""),"継続で適用",""))</f>
        <v/>
      </c>
      <c r="AQ160" s="1324" t="str">
        <f t="shared" si="243"/>
        <v/>
      </c>
      <c r="AR160" s="1320" t="str">
        <f>IF(AND(T160&lt;&gt;"",AR158=""),"新規に適用",IF(AND(T160&lt;&gt;"",AR158&lt;&gt;""),"継続で適用",""))</f>
        <v/>
      </c>
      <c r="AS160" s="1309"/>
      <c r="AT160" s="557"/>
      <c r="AU160" s="1310" t="str">
        <f>IF(K158&lt;&gt;"","V列に色付け","")</f>
        <v/>
      </c>
      <c r="AV160" s="1311"/>
      <c r="AW160" s="1312"/>
      <c r="AX160" s="87"/>
      <c r="AY160" s="87"/>
      <c r="AZ160" s="87"/>
      <c r="BA160" s="87"/>
      <c r="BB160" s="87"/>
      <c r="BC160" s="87"/>
      <c r="BD160" s="87"/>
      <c r="BE160" s="87"/>
      <c r="BF160" s="87"/>
      <c r="BG160" s="87"/>
      <c r="BH160" s="87"/>
      <c r="BI160" s="87"/>
      <c r="BJ160" s="87"/>
      <c r="BK160" s="453" t="str">
        <f>G158</f>
        <v/>
      </c>
    </row>
    <row r="161" spans="1:63" ht="30" customHeight="1" thickBot="1">
      <c r="A161" s="1275"/>
      <c r="B161" s="1418"/>
      <c r="C161" s="1419"/>
      <c r="D161" s="1419"/>
      <c r="E161" s="1419"/>
      <c r="F161" s="1420"/>
      <c r="G161" s="1260"/>
      <c r="H161" s="1260"/>
      <c r="I161" s="1260"/>
      <c r="J161" s="1423"/>
      <c r="K161" s="1260"/>
      <c r="L161" s="1284"/>
      <c r="M161" s="556" t="str">
        <f>IF('別紙様式2-2（４・５月分）'!P124="","",'別紙様式2-2（４・５月分）'!P124)</f>
        <v/>
      </c>
      <c r="N161" s="1401"/>
      <c r="O161" s="1381"/>
      <c r="P161" s="1383"/>
      <c r="Q161" s="1385"/>
      <c r="R161" s="1387"/>
      <c r="S161" s="1389"/>
      <c r="T161" s="1391"/>
      <c r="U161" s="1393"/>
      <c r="V161" s="1395"/>
      <c r="W161" s="1397"/>
      <c r="X161" s="1371"/>
      <c r="Y161" s="1397"/>
      <c r="Z161" s="1371"/>
      <c r="AA161" s="1397"/>
      <c r="AB161" s="1371"/>
      <c r="AC161" s="1397"/>
      <c r="AD161" s="1371"/>
      <c r="AE161" s="1371"/>
      <c r="AF161" s="1371"/>
      <c r="AG161" s="1367"/>
      <c r="AH161" s="1373"/>
      <c r="AI161" s="1375"/>
      <c r="AJ161" s="1377"/>
      <c r="AK161" s="1347"/>
      <c r="AL161" s="1351"/>
      <c r="AM161" s="1321"/>
      <c r="AN161" s="1321"/>
      <c r="AO161" s="1369"/>
      <c r="AP161" s="1321"/>
      <c r="AQ161" s="1325"/>
      <c r="AR161" s="1321"/>
      <c r="AS161" s="491" t="str">
        <f t="shared" ref="AS161" si="398">IF(AU158="","",IF(OR(T158="",AND(M161="ベア加算なし",OR(T158="新加算Ⅰ",T158="新加算Ⅱ",T158="新加算Ⅲ",T158="新加算Ⅳ"),AM158=""),AND(OR(T158="新加算Ⅰ",T158="新加算Ⅱ",T158="新加算Ⅲ",T158="新加算Ⅳ",T158="新加算Ⅴ（１）",T158="新加算Ⅴ（２）",T158="新加算Ⅴ（３）",T158="新加算Ⅴ（４）",T158="新加算Ⅴ（５）",T158="新加算Ⅴ（６）",T158="新加算Ⅴ（８）",T158="新加算Ⅴ（11）"),AN158=""),AND(OR(T158="新加算Ⅴ（７）",T158="新加算Ⅴ（９）",T158="新加算Ⅴ（10）",T158="新加算Ⅴ（12）",T158="新加算Ⅴ（13）",T158="新加算Ⅴ（14）"),AO158=""),AND(OR(T158="新加算Ⅰ",T158="新加算Ⅱ",T158="新加算Ⅲ",T158="新加算Ⅴ（１）",T158="新加算Ⅴ（３）",T158="新加算Ⅴ（８）"),AP158=""),AND(OR(T158="新加算Ⅰ",T158="新加算Ⅱ",T158="新加算Ⅴ（１）",T158="新加算Ⅴ（２）",T158="新加算Ⅴ（３）",T158="新加算Ⅴ（４）",T158="新加算Ⅴ（５）",T158="新加算Ⅴ（６）",T158="新加算Ⅴ（７）",T158="新加算Ⅴ（９）",T158="新加算Ⅴ（10）",T158="新加算Ⅴ（12）"),AQ158=""),AND(OR(T158="新加算Ⅰ",T158="新加算Ⅴ（１）",T158="新加算Ⅴ（２）",T158="新加算Ⅴ（５）",T158="新加算Ⅴ（７）",T158="新加算Ⅴ（10）"),AR158="")),"！記入が必要な欄（ピンク色のセル）に空欄があります。空欄を埋めてください。",""))</f>
        <v/>
      </c>
      <c r="AT161" s="557"/>
      <c r="AU161" s="1310"/>
      <c r="AV161" s="558" t="str">
        <f>IF('別紙様式2-2（４・５月分）'!N124="","",'別紙様式2-2（４・５月分）'!N124)</f>
        <v/>
      </c>
      <c r="AW161" s="1312"/>
      <c r="AX161" s="87"/>
      <c r="AY161" s="87"/>
      <c r="AZ161" s="87"/>
      <c r="BA161" s="87"/>
      <c r="BB161" s="87"/>
      <c r="BC161" s="87"/>
      <c r="BD161" s="87"/>
      <c r="BE161" s="87"/>
      <c r="BF161" s="87"/>
      <c r="BG161" s="87"/>
      <c r="BH161" s="87"/>
      <c r="BI161" s="87"/>
      <c r="BJ161" s="87"/>
      <c r="BK161" s="453" t="str">
        <f>G158</f>
        <v/>
      </c>
    </row>
    <row r="162" spans="1:63" ht="30" customHeight="1">
      <c r="A162" s="1300">
        <v>38</v>
      </c>
      <c r="B162" s="1239" t="str">
        <f>IF(基本情報入力シート!C91="","",基本情報入力シート!C91)</f>
        <v/>
      </c>
      <c r="C162" s="1240"/>
      <c r="D162" s="1240"/>
      <c r="E162" s="1240"/>
      <c r="F162" s="1241"/>
      <c r="G162" s="1258" t="str">
        <f>IF(基本情報入力シート!M91="","",基本情報入力シート!M91)</f>
        <v/>
      </c>
      <c r="H162" s="1258" t="str">
        <f>IF(基本情報入力シート!R91="","",基本情報入力シート!R91)</f>
        <v/>
      </c>
      <c r="I162" s="1258" t="str">
        <f>IF(基本情報入力シート!W91="","",基本情報入力シート!W91)</f>
        <v/>
      </c>
      <c r="J162" s="1421" t="str">
        <f>IF(基本情報入力シート!X91="","",基本情報入力シート!X91)</f>
        <v/>
      </c>
      <c r="K162" s="1258" t="str">
        <f>IF(基本情報入力シート!Y91="","",基本情報入力シート!Y91)</f>
        <v/>
      </c>
      <c r="L162" s="1282" t="str">
        <f>IF(基本情報入力シート!AB91="","",基本情報入力シート!AB91)</f>
        <v/>
      </c>
      <c r="M162" s="553" t="str">
        <f>IF('別紙様式2-2（４・５月分）'!P125="","",'別紙様式2-2（４・５月分）'!P125)</f>
        <v/>
      </c>
      <c r="N162" s="1398" t="str">
        <f>IF(SUM('別紙様式2-2（４・５月分）'!Q125:Q127)=0,"",SUM('別紙様式2-2（４・５月分）'!Q125:Q127))</f>
        <v/>
      </c>
      <c r="O162" s="1402" t="str">
        <f>IFERROR(VLOOKUP('別紙様式2-2（４・５月分）'!AQ125,【参考】数式用!$AR$5:$AS$22,2,FALSE),"")</f>
        <v/>
      </c>
      <c r="P162" s="1403"/>
      <c r="Q162" s="1404"/>
      <c r="R162" s="1408" t="str">
        <f>IFERROR(VLOOKUP(K162,【参考】数式用!$A$5:$AB$37,MATCH(O162,【参考】数式用!$B$4:$AB$4,0)+1,0),"")</f>
        <v/>
      </c>
      <c r="S162" s="1410" t="s">
        <v>2021</v>
      </c>
      <c r="T162" s="1412"/>
      <c r="U162" s="1414" t="str">
        <f>IFERROR(VLOOKUP(K162,【参考】数式用!$A$5:$AB$37,MATCH(T162,【参考】数式用!$B$4:$AB$4,0)+1,0),"")</f>
        <v/>
      </c>
      <c r="V162" s="1416" t="s">
        <v>15</v>
      </c>
      <c r="W162" s="1354">
        <v>6</v>
      </c>
      <c r="X162" s="1356" t="s">
        <v>10</v>
      </c>
      <c r="Y162" s="1354">
        <v>6</v>
      </c>
      <c r="Z162" s="1356" t="s">
        <v>38</v>
      </c>
      <c r="AA162" s="1354">
        <v>7</v>
      </c>
      <c r="AB162" s="1356" t="s">
        <v>10</v>
      </c>
      <c r="AC162" s="1354">
        <v>3</v>
      </c>
      <c r="AD162" s="1356" t="s">
        <v>13</v>
      </c>
      <c r="AE162" s="1356" t="s">
        <v>20</v>
      </c>
      <c r="AF162" s="1356">
        <f>IF(W162&gt;=1,(AA162*12+AC162)-(W162*12+Y162)+1,"")</f>
        <v>10</v>
      </c>
      <c r="AG162" s="1358" t="s">
        <v>33</v>
      </c>
      <c r="AH162" s="1360" t="str">
        <f t="shared" ref="AH162" si="399">IFERROR(ROUNDDOWN(ROUND(L162*U162,0),0)*AF162,"")</f>
        <v/>
      </c>
      <c r="AI162" s="1362" t="str">
        <f t="shared" ref="AI162" si="400">IFERROR(ROUNDDOWN(ROUND((L162*(U162-AW162)),0),0)*AF162,"")</f>
        <v/>
      </c>
      <c r="AJ162" s="1364">
        <f>IFERROR(IF(OR(M162="",M163="",M165=""),0,ROUNDDOWN(ROUNDDOWN(ROUND(L162*VLOOKUP(K162,【参考】数式用!$A$5:$AB$37,MATCH("新加算Ⅳ",【参考】数式用!$B$4:$AB$4,0)+1,0),0),0)*AF162*0.5,0)),"")</f>
        <v>0</v>
      </c>
      <c r="AK162" s="1348"/>
      <c r="AL162" s="1352">
        <f>IFERROR(IF(OR(M165="ベア加算",M165=""),0, IF(OR(T162="新加算Ⅰ",T162="新加算Ⅱ",T162="新加算Ⅲ",T162="新加算Ⅳ"),ROUNDDOWN(ROUND(L162*VLOOKUP(K162,【参考】数式用!$A$5:$I$37,MATCH("ベア加算",【参考】数式用!$B$4:$I$4,0)+1,0),0),0)*AF162,0)),"")</f>
        <v>0</v>
      </c>
      <c r="AM162" s="1338"/>
      <c r="AN162" s="1344"/>
      <c r="AO162" s="1340"/>
      <c r="AP162" s="1340"/>
      <c r="AQ162" s="1342"/>
      <c r="AR162" s="1322"/>
      <c r="AS162" s="466" t="str">
        <f t="shared" ref="AS162" si="401">IF(AU162="","",IF(U162&lt;N162,"！加算の要件上は問題ありませんが、令和６年４・５月と比較して令和６年６月に加算率が下がる計画になっています。",""))</f>
        <v/>
      </c>
      <c r="AT162" s="557"/>
      <c r="AU162" s="1310" t="str">
        <f>IF(K162&lt;&gt;"","V列に色付け","")</f>
        <v/>
      </c>
      <c r="AV162" s="558" t="str">
        <f>IF('別紙様式2-2（４・５月分）'!N125="","",'別紙様式2-2（４・５月分）'!N125)</f>
        <v/>
      </c>
      <c r="AW162" s="1312" t="str">
        <f>IF(SUM('別紙様式2-2（４・５月分）'!O125:O127)=0,"",SUM('別紙様式2-2（４・５月分）'!O125:O127))</f>
        <v/>
      </c>
      <c r="AX162" s="1313" t="str">
        <f>IFERROR(VLOOKUP(K162,【参考】数式用!$AH$2:$AI$34,2,FALSE),"")</f>
        <v/>
      </c>
      <c r="AY162" s="1229" t="s">
        <v>1959</v>
      </c>
      <c r="AZ162" s="1229" t="s">
        <v>1960</v>
      </c>
      <c r="BA162" s="1229" t="s">
        <v>1961</v>
      </c>
      <c r="BB162" s="1229" t="s">
        <v>1962</v>
      </c>
      <c r="BC162" s="1229" t="str">
        <f>IF(AND(O162&lt;&gt;"新加算Ⅰ",O162&lt;&gt;"新加算Ⅱ",O162&lt;&gt;"新加算Ⅲ",O162&lt;&gt;"新加算Ⅳ"),O162,IF(P164&lt;&gt;"",P164,""))</f>
        <v/>
      </c>
      <c r="BD162" s="1229"/>
      <c r="BE162" s="1229" t="str">
        <f t="shared" ref="BE162" si="402">IF(AL162&lt;&gt;0,IF(AM162="○","入力済","未入力"),"")</f>
        <v/>
      </c>
      <c r="BF162" s="1229" t="str">
        <f>IF(OR(T162="新加算Ⅰ",T162="新加算Ⅱ",T162="新加算Ⅲ",T162="新加算Ⅳ",T162="新加算Ⅴ（１）",T162="新加算Ⅴ（２）",T162="新加算Ⅴ（３）",T162="新加算ⅠⅤ（４）",T162="新加算Ⅴ（５）",T162="新加算Ⅴ（６）",T162="新加算Ⅴ（８）",T162="新加算Ⅴ（11）"),IF(OR(AN162="○",AN162="令和６年度中に満たす"),"入力済","未入力"),"")</f>
        <v/>
      </c>
      <c r="BG162" s="1229" t="str">
        <f>IF(OR(T162="新加算Ⅴ（７）",T162="新加算Ⅴ（９）",T162="新加算Ⅴ（10）",T162="新加算Ⅴ（12）",T162="新加算Ⅴ（13）",T162="新加算Ⅴ（14）"),IF(OR(AO162="○",AO162="令和６年度中に満たす"),"入力済","未入力"),"")</f>
        <v/>
      </c>
      <c r="BH162" s="1330" t="str">
        <f t="shared" ref="BH162" si="403">IF(OR(T162="新加算Ⅰ",T162="新加算Ⅱ",T162="新加算Ⅲ",T162="新加算Ⅴ（１）",T162="新加算Ⅴ（３）",T162="新加算Ⅴ（８）"),IF(OR(AP162="○",AP162="令和６年度中に満たす"),"入力済","未入力"),"")</f>
        <v/>
      </c>
      <c r="BI162" s="1332" t="str">
        <f t="shared" ref="BI162" si="404">IF(OR(T162="新加算Ⅰ",T162="新加算Ⅱ",T162="新加算Ⅴ（１）",T162="新加算Ⅴ（２）",T162="新加算Ⅴ（３）",T162="新加算Ⅴ（４）",T162="新加算Ⅴ（５）",T162="新加算Ⅴ（６）",T162="新加算Ⅴ（７）",T162="新加算Ⅴ（９）",T162="新加算Ⅴ（10）",T162="新加算Ⅴ（12）"),1,"")</f>
        <v/>
      </c>
      <c r="BJ162" s="1310" t="str">
        <f>IF(OR(T162="新加算Ⅰ",T162="新加算Ⅴ（１）",T162="新加算Ⅴ（２）",T162="新加算Ⅴ（５）",T162="新加算Ⅴ（７）",T162="新加算Ⅴ（10）"),IF(AR162="","未入力","入力済"),"")</f>
        <v/>
      </c>
      <c r="BK162" s="453" t="str">
        <f>G162</f>
        <v/>
      </c>
    </row>
    <row r="163" spans="1:63" ht="15" customHeight="1">
      <c r="A163" s="1274"/>
      <c r="B163" s="1242"/>
      <c r="C163" s="1243"/>
      <c r="D163" s="1243"/>
      <c r="E163" s="1243"/>
      <c r="F163" s="1244"/>
      <c r="G163" s="1259"/>
      <c r="H163" s="1259"/>
      <c r="I163" s="1259"/>
      <c r="J163" s="1422"/>
      <c r="K163" s="1259"/>
      <c r="L163" s="1283"/>
      <c r="M163" s="1378" t="str">
        <f>IF('別紙様式2-2（４・５月分）'!P126="","",'別紙様式2-2（４・５月分）'!P126)</f>
        <v/>
      </c>
      <c r="N163" s="1399"/>
      <c r="O163" s="1405"/>
      <c r="P163" s="1406"/>
      <c r="Q163" s="1407"/>
      <c r="R163" s="1409"/>
      <c r="S163" s="1411"/>
      <c r="T163" s="1413"/>
      <c r="U163" s="1415"/>
      <c r="V163" s="1417"/>
      <c r="W163" s="1355"/>
      <c r="X163" s="1357"/>
      <c r="Y163" s="1355"/>
      <c r="Z163" s="1357"/>
      <c r="AA163" s="1355"/>
      <c r="AB163" s="1357"/>
      <c r="AC163" s="1355"/>
      <c r="AD163" s="1357"/>
      <c r="AE163" s="1357"/>
      <c r="AF163" s="1357"/>
      <c r="AG163" s="1359"/>
      <c r="AH163" s="1361"/>
      <c r="AI163" s="1363"/>
      <c r="AJ163" s="1365"/>
      <c r="AK163" s="1349"/>
      <c r="AL163" s="1353"/>
      <c r="AM163" s="1339"/>
      <c r="AN163" s="1345"/>
      <c r="AO163" s="1341"/>
      <c r="AP163" s="1341"/>
      <c r="AQ163" s="1343"/>
      <c r="AR163" s="1323"/>
      <c r="AS163" s="1309" t="str">
        <f t="shared" ref="AS163" si="405">IF(AU162="","",IF(AF162&gt;10,"！令和６年度の新加算の「算定対象月」が10か月を超えています。標準的な「算定対象月」は令和６年６月から令和７年３月です。",IF(OR(AA162&lt;&gt;7,AC162&lt;&gt;3),"！算定期間の終わりが令和７年３月になっていません。区分変更を行う場合は、別紙様式2-4に記入してください。","")))</f>
        <v/>
      </c>
      <c r="AT163" s="557"/>
      <c r="AU163" s="1310"/>
      <c r="AV163" s="1311" t="str">
        <f>IF('別紙様式2-2（４・５月分）'!N126="","",'別紙様式2-2（４・５月分）'!N126)</f>
        <v/>
      </c>
      <c r="AW163" s="1312"/>
      <c r="AX163" s="1313"/>
      <c r="AY163" s="1229"/>
      <c r="AZ163" s="1229"/>
      <c r="BA163" s="1229"/>
      <c r="BB163" s="1229"/>
      <c r="BC163" s="1229"/>
      <c r="BD163" s="1229"/>
      <c r="BE163" s="1229"/>
      <c r="BF163" s="1229"/>
      <c r="BG163" s="1229"/>
      <c r="BH163" s="1331"/>
      <c r="BI163" s="1333"/>
      <c r="BJ163" s="1310"/>
      <c r="BK163" s="453" t="str">
        <f>G162</f>
        <v/>
      </c>
    </row>
    <row r="164" spans="1:63" ht="15" customHeight="1">
      <c r="A164" s="1302"/>
      <c r="B164" s="1242"/>
      <c r="C164" s="1243"/>
      <c r="D164" s="1243"/>
      <c r="E164" s="1243"/>
      <c r="F164" s="1244"/>
      <c r="G164" s="1259"/>
      <c r="H164" s="1259"/>
      <c r="I164" s="1259"/>
      <c r="J164" s="1422"/>
      <c r="K164" s="1259"/>
      <c r="L164" s="1283"/>
      <c r="M164" s="1379"/>
      <c r="N164" s="1400"/>
      <c r="O164" s="1380" t="s">
        <v>2025</v>
      </c>
      <c r="P164" s="1382" t="str">
        <f>IFERROR(VLOOKUP('別紙様式2-2（４・５月分）'!AQ125,【参考】数式用!$AR$5:$AT$22,3,FALSE),"")</f>
        <v/>
      </c>
      <c r="Q164" s="1384" t="s">
        <v>2036</v>
      </c>
      <c r="R164" s="1386" t="str">
        <f>IFERROR(VLOOKUP(K162,【参考】数式用!$A$5:$AB$37,MATCH(P164,【参考】数式用!$B$4:$AB$4,0)+1,0),"")</f>
        <v/>
      </c>
      <c r="S164" s="1388" t="s">
        <v>161</v>
      </c>
      <c r="T164" s="1390"/>
      <c r="U164" s="1392" t="str">
        <f>IFERROR(VLOOKUP(K162,【参考】数式用!$A$5:$AB$37,MATCH(T164,【参考】数式用!$B$4:$AB$4,0)+1,0),"")</f>
        <v/>
      </c>
      <c r="V164" s="1394" t="s">
        <v>15</v>
      </c>
      <c r="W164" s="1396">
        <v>7</v>
      </c>
      <c r="X164" s="1370" t="s">
        <v>10</v>
      </c>
      <c r="Y164" s="1396">
        <v>4</v>
      </c>
      <c r="Z164" s="1370" t="s">
        <v>38</v>
      </c>
      <c r="AA164" s="1396">
        <v>8</v>
      </c>
      <c r="AB164" s="1370" t="s">
        <v>10</v>
      </c>
      <c r="AC164" s="1396">
        <v>3</v>
      </c>
      <c r="AD164" s="1370" t="s">
        <v>13</v>
      </c>
      <c r="AE164" s="1370" t="s">
        <v>20</v>
      </c>
      <c r="AF164" s="1370">
        <f>IF(W164&gt;=1,(AA164*12+AC164)-(W164*12+Y164)+1,"")</f>
        <v>12</v>
      </c>
      <c r="AG164" s="1366" t="s">
        <v>33</v>
      </c>
      <c r="AH164" s="1372" t="str">
        <f t="shared" ref="AH164" si="406">IFERROR(ROUNDDOWN(ROUND(L162*U164,0),0)*AF164,"")</f>
        <v/>
      </c>
      <c r="AI164" s="1374" t="str">
        <f t="shared" ref="AI164" si="407">IFERROR(ROUNDDOWN(ROUND((L162*(U164-AW162)),0),0)*AF164,"")</f>
        <v/>
      </c>
      <c r="AJ164" s="1376">
        <f>IFERROR(IF(OR(M162="",M163="",M165=""),0,ROUNDDOWN(ROUNDDOWN(ROUND(L162*VLOOKUP(K162,【参考】数式用!$A$5:$AB$37,MATCH("新加算Ⅳ",【参考】数式用!$B$4:$AB$4,0)+1,0),0),0)*AF164*0.5,0)),"")</f>
        <v>0</v>
      </c>
      <c r="AK164" s="1346" t="str">
        <f t="shared" ref="AK164" si="408">IF(T164&lt;&gt;"","新規に適用","")</f>
        <v/>
      </c>
      <c r="AL164" s="1350">
        <f>IFERROR(IF(OR(M165="ベア加算",M165=""),0, IF(OR(T162="新加算Ⅰ",T162="新加算Ⅱ",T162="新加算Ⅲ",T162="新加算Ⅳ"),0,ROUNDDOWN(ROUND(L162*VLOOKUP(K162,【参考】数式用!$A$5:$I$37,MATCH("ベア加算",【参考】数式用!$B$4:$I$4,0)+1,0),0),0)*AF164)),"")</f>
        <v>0</v>
      </c>
      <c r="AM164" s="1320" t="str">
        <f>IF(AND(T164&lt;&gt;"",AM162=""),"新規に適用",IF(AND(T164&lt;&gt;"",AM162&lt;&gt;""),"継続で適用",""))</f>
        <v/>
      </c>
      <c r="AN164" s="1320" t="str">
        <f>IF(AND(T164&lt;&gt;"",AN162=""),"新規に適用",IF(AND(T164&lt;&gt;"",AN162&lt;&gt;""),"継続で適用",""))</f>
        <v/>
      </c>
      <c r="AO164" s="1368"/>
      <c r="AP164" s="1320" t="str">
        <f>IF(AND(T164&lt;&gt;"",AP162=""),"新規に適用",IF(AND(T164&lt;&gt;"",AP162&lt;&gt;""),"継続で適用",""))</f>
        <v/>
      </c>
      <c r="AQ164" s="1324" t="str">
        <f t="shared" si="243"/>
        <v/>
      </c>
      <c r="AR164" s="1320" t="str">
        <f>IF(AND(T164&lt;&gt;"",AR162=""),"新規に適用",IF(AND(T164&lt;&gt;"",AR162&lt;&gt;""),"継続で適用",""))</f>
        <v/>
      </c>
      <c r="AS164" s="1309"/>
      <c r="AT164" s="557"/>
      <c r="AU164" s="1310" t="str">
        <f>IF(K162&lt;&gt;"","V列に色付け","")</f>
        <v/>
      </c>
      <c r="AV164" s="1311"/>
      <c r="AW164" s="1312"/>
      <c r="AX164" s="87"/>
      <c r="AY164" s="87"/>
      <c r="AZ164" s="87"/>
      <c r="BA164" s="87"/>
      <c r="BB164" s="87"/>
      <c r="BC164" s="87"/>
      <c r="BD164" s="87"/>
      <c r="BE164" s="87"/>
      <c r="BF164" s="87"/>
      <c r="BG164" s="87"/>
      <c r="BH164" s="87"/>
      <c r="BI164" s="87"/>
      <c r="BJ164" s="87"/>
      <c r="BK164" s="453" t="str">
        <f>G162</f>
        <v/>
      </c>
    </row>
    <row r="165" spans="1:63" ht="30" customHeight="1" thickBot="1">
      <c r="A165" s="1275"/>
      <c r="B165" s="1418"/>
      <c r="C165" s="1419"/>
      <c r="D165" s="1419"/>
      <c r="E165" s="1419"/>
      <c r="F165" s="1420"/>
      <c r="G165" s="1260"/>
      <c r="H165" s="1260"/>
      <c r="I165" s="1260"/>
      <c r="J165" s="1423"/>
      <c r="K165" s="1260"/>
      <c r="L165" s="1284"/>
      <c r="M165" s="556" t="str">
        <f>IF('別紙様式2-2（４・５月分）'!P127="","",'別紙様式2-2（４・５月分）'!P127)</f>
        <v/>
      </c>
      <c r="N165" s="1401"/>
      <c r="O165" s="1381"/>
      <c r="P165" s="1383"/>
      <c r="Q165" s="1385"/>
      <c r="R165" s="1387"/>
      <c r="S165" s="1389"/>
      <c r="T165" s="1391"/>
      <c r="U165" s="1393"/>
      <c r="V165" s="1395"/>
      <c r="W165" s="1397"/>
      <c r="X165" s="1371"/>
      <c r="Y165" s="1397"/>
      <c r="Z165" s="1371"/>
      <c r="AA165" s="1397"/>
      <c r="AB165" s="1371"/>
      <c r="AC165" s="1397"/>
      <c r="AD165" s="1371"/>
      <c r="AE165" s="1371"/>
      <c r="AF165" s="1371"/>
      <c r="AG165" s="1367"/>
      <c r="AH165" s="1373"/>
      <c r="AI165" s="1375"/>
      <c r="AJ165" s="1377"/>
      <c r="AK165" s="1347"/>
      <c r="AL165" s="1351"/>
      <c r="AM165" s="1321"/>
      <c r="AN165" s="1321"/>
      <c r="AO165" s="1369"/>
      <c r="AP165" s="1321"/>
      <c r="AQ165" s="1325"/>
      <c r="AR165" s="1321"/>
      <c r="AS165" s="491" t="str">
        <f t="shared" ref="AS165" si="409">IF(AU162="","",IF(OR(T162="",AND(M165="ベア加算なし",OR(T162="新加算Ⅰ",T162="新加算Ⅱ",T162="新加算Ⅲ",T162="新加算Ⅳ"),AM162=""),AND(OR(T162="新加算Ⅰ",T162="新加算Ⅱ",T162="新加算Ⅲ",T162="新加算Ⅳ",T162="新加算Ⅴ（１）",T162="新加算Ⅴ（２）",T162="新加算Ⅴ（３）",T162="新加算Ⅴ（４）",T162="新加算Ⅴ（５）",T162="新加算Ⅴ（６）",T162="新加算Ⅴ（８）",T162="新加算Ⅴ（11）"),AN162=""),AND(OR(T162="新加算Ⅴ（７）",T162="新加算Ⅴ（９）",T162="新加算Ⅴ（10）",T162="新加算Ⅴ（12）",T162="新加算Ⅴ（13）",T162="新加算Ⅴ（14）"),AO162=""),AND(OR(T162="新加算Ⅰ",T162="新加算Ⅱ",T162="新加算Ⅲ",T162="新加算Ⅴ（１）",T162="新加算Ⅴ（３）",T162="新加算Ⅴ（８）"),AP162=""),AND(OR(T162="新加算Ⅰ",T162="新加算Ⅱ",T162="新加算Ⅴ（１）",T162="新加算Ⅴ（２）",T162="新加算Ⅴ（３）",T162="新加算Ⅴ（４）",T162="新加算Ⅴ（５）",T162="新加算Ⅴ（６）",T162="新加算Ⅴ（７）",T162="新加算Ⅴ（９）",T162="新加算Ⅴ（10）",T162="新加算Ⅴ（12）"),AQ162=""),AND(OR(T162="新加算Ⅰ",T162="新加算Ⅴ（１）",T162="新加算Ⅴ（２）",T162="新加算Ⅴ（５）",T162="新加算Ⅴ（７）",T162="新加算Ⅴ（10）"),AR162="")),"！記入が必要な欄（ピンク色のセル）に空欄があります。空欄を埋めてください。",""))</f>
        <v/>
      </c>
      <c r="AT165" s="557"/>
      <c r="AU165" s="1310"/>
      <c r="AV165" s="558" t="str">
        <f>IF('別紙様式2-2（４・５月分）'!N127="","",'別紙様式2-2（４・５月分）'!N127)</f>
        <v/>
      </c>
      <c r="AW165" s="1312"/>
      <c r="AX165" s="87"/>
      <c r="AY165" s="87"/>
      <c r="AZ165" s="87"/>
      <c r="BA165" s="87"/>
      <c r="BB165" s="87"/>
      <c r="BC165" s="87"/>
      <c r="BD165" s="87"/>
      <c r="BE165" s="87"/>
      <c r="BF165" s="87"/>
      <c r="BG165" s="87"/>
      <c r="BH165" s="87"/>
      <c r="BI165" s="87"/>
      <c r="BJ165" s="87"/>
      <c r="BK165" s="453" t="str">
        <f>G162</f>
        <v/>
      </c>
    </row>
    <row r="166" spans="1:63" ht="30" customHeight="1">
      <c r="A166" s="1273">
        <v>39</v>
      </c>
      <c r="B166" s="1242" t="str">
        <f>IF(基本情報入力シート!C92="","",基本情報入力シート!C92)</f>
        <v/>
      </c>
      <c r="C166" s="1243"/>
      <c r="D166" s="1243"/>
      <c r="E166" s="1243"/>
      <c r="F166" s="1244"/>
      <c r="G166" s="1259" t="str">
        <f>IF(基本情報入力シート!M92="","",基本情報入力シート!M92)</f>
        <v/>
      </c>
      <c r="H166" s="1259" t="str">
        <f>IF(基本情報入力シート!R92="","",基本情報入力シート!R92)</f>
        <v/>
      </c>
      <c r="I166" s="1259" t="str">
        <f>IF(基本情報入力シート!W92="","",基本情報入力シート!W92)</f>
        <v/>
      </c>
      <c r="J166" s="1422" t="str">
        <f>IF(基本情報入力シート!X92="","",基本情報入力シート!X92)</f>
        <v/>
      </c>
      <c r="K166" s="1259" t="str">
        <f>IF(基本情報入力シート!Y92="","",基本情報入力シート!Y92)</f>
        <v/>
      </c>
      <c r="L166" s="1283" t="str">
        <f>IF(基本情報入力シート!AB92="","",基本情報入力シート!AB92)</f>
        <v/>
      </c>
      <c r="M166" s="553" t="str">
        <f>IF('別紙様式2-2（４・５月分）'!P128="","",'別紙様式2-2（４・５月分）'!P128)</f>
        <v/>
      </c>
      <c r="N166" s="1398" t="str">
        <f>IF(SUM('別紙様式2-2（４・５月分）'!Q128:Q130)=0,"",SUM('別紙様式2-2（４・５月分）'!Q128:Q130))</f>
        <v/>
      </c>
      <c r="O166" s="1402" t="str">
        <f>IFERROR(VLOOKUP('別紙様式2-2（４・５月分）'!AQ128,【参考】数式用!$AR$5:$AS$22,2,FALSE),"")</f>
        <v/>
      </c>
      <c r="P166" s="1403"/>
      <c r="Q166" s="1404"/>
      <c r="R166" s="1408" t="str">
        <f>IFERROR(VLOOKUP(K166,【参考】数式用!$A$5:$AB$37,MATCH(O166,【参考】数式用!$B$4:$AB$4,0)+1,0),"")</f>
        <v/>
      </c>
      <c r="S166" s="1410" t="s">
        <v>2021</v>
      </c>
      <c r="T166" s="1412"/>
      <c r="U166" s="1414" t="str">
        <f>IFERROR(VLOOKUP(K166,【参考】数式用!$A$5:$AB$37,MATCH(T166,【参考】数式用!$B$4:$AB$4,0)+1,0),"")</f>
        <v/>
      </c>
      <c r="V166" s="1416" t="s">
        <v>15</v>
      </c>
      <c r="W166" s="1354">
        <v>6</v>
      </c>
      <c r="X166" s="1356" t="s">
        <v>10</v>
      </c>
      <c r="Y166" s="1354">
        <v>6</v>
      </c>
      <c r="Z166" s="1356" t="s">
        <v>38</v>
      </c>
      <c r="AA166" s="1354">
        <v>7</v>
      </c>
      <c r="AB166" s="1356" t="s">
        <v>10</v>
      </c>
      <c r="AC166" s="1354">
        <v>3</v>
      </c>
      <c r="AD166" s="1356" t="s">
        <v>13</v>
      </c>
      <c r="AE166" s="1356" t="s">
        <v>20</v>
      </c>
      <c r="AF166" s="1356">
        <f>IF(W166&gt;=1,(AA166*12+AC166)-(W166*12+Y166)+1,"")</f>
        <v>10</v>
      </c>
      <c r="AG166" s="1358" t="s">
        <v>33</v>
      </c>
      <c r="AH166" s="1360" t="str">
        <f t="shared" ref="AH166" si="410">IFERROR(ROUNDDOWN(ROUND(L166*U166,0),0)*AF166,"")</f>
        <v/>
      </c>
      <c r="AI166" s="1362" t="str">
        <f t="shared" ref="AI166" si="411">IFERROR(ROUNDDOWN(ROUND((L166*(U166-AW166)),0),0)*AF166,"")</f>
        <v/>
      </c>
      <c r="AJ166" s="1364">
        <f>IFERROR(IF(OR(M166="",M167="",M169=""),0,ROUNDDOWN(ROUNDDOWN(ROUND(L166*VLOOKUP(K166,【参考】数式用!$A$5:$AB$37,MATCH("新加算Ⅳ",【参考】数式用!$B$4:$AB$4,0)+1,0),0),0)*AF166*0.5,0)),"")</f>
        <v>0</v>
      </c>
      <c r="AK166" s="1348"/>
      <c r="AL166" s="1352">
        <f>IFERROR(IF(OR(M169="ベア加算",M169=""),0, IF(OR(T166="新加算Ⅰ",T166="新加算Ⅱ",T166="新加算Ⅲ",T166="新加算Ⅳ"),ROUNDDOWN(ROUND(L166*VLOOKUP(K166,【参考】数式用!$A$5:$I$37,MATCH("ベア加算",【参考】数式用!$B$4:$I$4,0)+1,0),0),0)*AF166,0)),"")</f>
        <v>0</v>
      </c>
      <c r="AM166" s="1338"/>
      <c r="AN166" s="1344"/>
      <c r="AO166" s="1340"/>
      <c r="AP166" s="1340"/>
      <c r="AQ166" s="1342"/>
      <c r="AR166" s="1322"/>
      <c r="AS166" s="466" t="str">
        <f t="shared" ref="AS166" si="412">IF(AU166="","",IF(U166&lt;N166,"！加算の要件上は問題ありませんが、令和６年４・５月と比較して令和６年６月に加算率が下がる計画になっています。",""))</f>
        <v/>
      </c>
      <c r="AT166" s="557"/>
      <c r="AU166" s="1310" t="str">
        <f>IF(K166&lt;&gt;"","V列に色付け","")</f>
        <v/>
      </c>
      <c r="AV166" s="558" t="str">
        <f>IF('別紙様式2-2（４・５月分）'!N128="","",'別紙様式2-2（４・５月分）'!N128)</f>
        <v/>
      </c>
      <c r="AW166" s="1312" t="str">
        <f>IF(SUM('別紙様式2-2（４・５月分）'!O128:O130)=0,"",SUM('別紙様式2-2（４・５月分）'!O128:O130))</f>
        <v/>
      </c>
      <c r="AX166" s="1313" t="str">
        <f>IFERROR(VLOOKUP(K166,【参考】数式用!$AH$2:$AI$34,2,FALSE),"")</f>
        <v/>
      </c>
      <c r="AY166" s="1229" t="s">
        <v>1959</v>
      </c>
      <c r="AZ166" s="1229" t="s">
        <v>1960</v>
      </c>
      <c r="BA166" s="1229" t="s">
        <v>1961</v>
      </c>
      <c r="BB166" s="1229" t="s">
        <v>1962</v>
      </c>
      <c r="BC166" s="1229" t="str">
        <f>IF(AND(O166&lt;&gt;"新加算Ⅰ",O166&lt;&gt;"新加算Ⅱ",O166&lt;&gt;"新加算Ⅲ",O166&lt;&gt;"新加算Ⅳ"),O166,IF(P168&lt;&gt;"",P168,""))</f>
        <v/>
      </c>
      <c r="BD166" s="1229"/>
      <c r="BE166" s="1229" t="str">
        <f t="shared" ref="BE166" si="413">IF(AL166&lt;&gt;0,IF(AM166="○","入力済","未入力"),"")</f>
        <v/>
      </c>
      <c r="BF166" s="1229" t="str">
        <f>IF(OR(T166="新加算Ⅰ",T166="新加算Ⅱ",T166="新加算Ⅲ",T166="新加算Ⅳ",T166="新加算Ⅴ（１）",T166="新加算Ⅴ（２）",T166="新加算Ⅴ（３）",T166="新加算ⅠⅤ（４）",T166="新加算Ⅴ（５）",T166="新加算Ⅴ（６）",T166="新加算Ⅴ（８）",T166="新加算Ⅴ（11）"),IF(OR(AN166="○",AN166="令和６年度中に満たす"),"入力済","未入力"),"")</f>
        <v/>
      </c>
      <c r="BG166" s="1229" t="str">
        <f>IF(OR(T166="新加算Ⅴ（７）",T166="新加算Ⅴ（９）",T166="新加算Ⅴ（10）",T166="新加算Ⅴ（12）",T166="新加算Ⅴ（13）",T166="新加算Ⅴ（14）"),IF(OR(AO166="○",AO166="令和６年度中に満たす"),"入力済","未入力"),"")</f>
        <v/>
      </c>
      <c r="BH166" s="1330" t="str">
        <f t="shared" ref="BH166" si="414">IF(OR(T166="新加算Ⅰ",T166="新加算Ⅱ",T166="新加算Ⅲ",T166="新加算Ⅴ（１）",T166="新加算Ⅴ（３）",T166="新加算Ⅴ（８）"),IF(OR(AP166="○",AP166="令和６年度中に満たす"),"入力済","未入力"),"")</f>
        <v/>
      </c>
      <c r="BI166" s="1332" t="str">
        <f t="shared" ref="BI166" si="415">IF(OR(T166="新加算Ⅰ",T166="新加算Ⅱ",T166="新加算Ⅴ（１）",T166="新加算Ⅴ（２）",T166="新加算Ⅴ（３）",T166="新加算Ⅴ（４）",T166="新加算Ⅴ（５）",T166="新加算Ⅴ（６）",T166="新加算Ⅴ（７）",T166="新加算Ⅴ（９）",T166="新加算Ⅴ（10）",T166="新加算Ⅴ（12）"),1,"")</f>
        <v/>
      </c>
      <c r="BJ166" s="1310" t="str">
        <f>IF(OR(T166="新加算Ⅰ",T166="新加算Ⅴ（１）",T166="新加算Ⅴ（２）",T166="新加算Ⅴ（５）",T166="新加算Ⅴ（７）",T166="新加算Ⅴ（10）"),IF(AR166="","未入力","入力済"),"")</f>
        <v/>
      </c>
      <c r="BK166" s="453" t="str">
        <f>G166</f>
        <v/>
      </c>
    </row>
    <row r="167" spans="1:63" ht="15" customHeight="1">
      <c r="A167" s="1274"/>
      <c r="B167" s="1242"/>
      <c r="C167" s="1243"/>
      <c r="D167" s="1243"/>
      <c r="E167" s="1243"/>
      <c r="F167" s="1244"/>
      <c r="G167" s="1259"/>
      <c r="H167" s="1259"/>
      <c r="I167" s="1259"/>
      <c r="J167" s="1422"/>
      <c r="K167" s="1259"/>
      <c r="L167" s="1283"/>
      <c r="M167" s="1378" t="str">
        <f>IF('別紙様式2-2（４・５月分）'!P129="","",'別紙様式2-2（４・５月分）'!P129)</f>
        <v/>
      </c>
      <c r="N167" s="1399"/>
      <c r="O167" s="1405"/>
      <c r="P167" s="1406"/>
      <c r="Q167" s="1407"/>
      <c r="R167" s="1409"/>
      <c r="S167" s="1411"/>
      <c r="T167" s="1413"/>
      <c r="U167" s="1415"/>
      <c r="V167" s="1417"/>
      <c r="W167" s="1355"/>
      <c r="X167" s="1357"/>
      <c r="Y167" s="1355"/>
      <c r="Z167" s="1357"/>
      <c r="AA167" s="1355"/>
      <c r="AB167" s="1357"/>
      <c r="AC167" s="1355"/>
      <c r="AD167" s="1357"/>
      <c r="AE167" s="1357"/>
      <c r="AF167" s="1357"/>
      <c r="AG167" s="1359"/>
      <c r="AH167" s="1361"/>
      <c r="AI167" s="1363"/>
      <c r="AJ167" s="1365"/>
      <c r="AK167" s="1349"/>
      <c r="AL167" s="1353"/>
      <c r="AM167" s="1339"/>
      <c r="AN167" s="1345"/>
      <c r="AO167" s="1341"/>
      <c r="AP167" s="1341"/>
      <c r="AQ167" s="1343"/>
      <c r="AR167" s="1323"/>
      <c r="AS167" s="1309" t="str">
        <f t="shared" ref="AS167" si="416">IF(AU166="","",IF(AF166&gt;10,"！令和６年度の新加算の「算定対象月」が10か月を超えています。標準的な「算定対象月」は令和６年６月から令和７年３月です。",IF(OR(AA166&lt;&gt;7,AC166&lt;&gt;3),"！算定期間の終わりが令和７年３月になっていません。区分変更を行う場合は、別紙様式2-4に記入してください。","")))</f>
        <v/>
      </c>
      <c r="AT167" s="557"/>
      <c r="AU167" s="1310"/>
      <c r="AV167" s="1311" t="str">
        <f>IF('別紙様式2-2（４・５月分）'!N129="","",'別紙様式2-2（４・５月分）'!N129)</f>
        <v/>
      </c>
      <c r="AW167" s="1312"/>
      <c r="AX167" s="1313"/>
      <c r="AY167" s="1229"/>
      <c r="AZ167" s="1229"/>
      <c r="BA167" s="1229"/>
      <c r="BB167" s="1229"/>
      <c r="BC167" s="1229"/>
      <c r="BD167" s="1229"/>
      <c r="BE167" s="1229"/>
      <c r="BF167" s="1229"/>
      <c r="BG167" s="1229"/>
      <c r="BH167" s="1331"/>
      <c r="BI167" s="1333"/>
      <c r="BJ167" s="1310"/>
      <c r="BK167" s="453" t="str">
        <f>G166</f>
        <v/>
      </c>
    </row>
    <row r="168" spans="1:63" ht="15" customHeight="1">
      <c r="A168" s="1302"/>
      <c r="B168" s="1242"/>
      <c r="C168" s="1243"/>
      <c r="D168" s="1243"/>
      <c r="E168" s="1243"/>
      <c r="F168" s="1244"/>
      <c r="G168" s="1259"/>
      <c r="H168" s="1259"/>
      <c r="I168" s="1259"/>
      <c r="J168" s="1422"/>
      <c r="K168" s="1259"/>
      <c r="L168" s="1283"/>
      <c r="M168" s="1379"/>
      <c r="N168" s="1400"/>
      <c r="O168" s="1380" t="s">
        <v>2025</v>
      </c>
      <c r="P168" s="1382" t="str">
        <f>IFERROR(VLOOKUP('別紙様式2-2（４・５月分）'!AQ128,【参考】数式用!$AR$5:$AT$22,3,FALSE),"")</f>
        <v/>
      </c>
      <c r="Q168" s="1384" t="s">
        <v>2036</v>
      </c>
      <c r="R168" s="1386" t="str">
        <f>IFERROR(VLOOKUP(K166,【参考】数式用!$A$5:$AB$37,MATCH(P168,【参考】数式用!$B$4:$AB$4,0)+1,0),"")</f>
        <v/>
      </c>
      <c r="S168" s="1388" t="s">
        <v>161</v>
      </c>
      <c r="T168" s="1390"/>
      <c r="U168" s="1392" t="str">
        <f>IFERROR(VLOOKUP(K166,【参考】数式用!$A$5:$AB$37,MATCH(T168,【参考】数式用!$B$4:$AB$4,0)+1,0),"")</f>
        <v/>
      </c>
      <c r="V168" s="1394" t="s">
        <v>15</v>
      </c>
      <c r="W168" s="1396">
        <v>7</v>
      </c>
      <c r="X168" s="1370" t="s">
        <v>10</v>
      </c>
      <c r="Y168" s="1396">
        <v>4</v>
      </c>
      <c r="Z168" s="1370" t="s">
        <v>38</v>
      </c>
      <c r="AA168" s="1396">
        <v>8</v>
      </c>
      <c r="AB168" s="1370" t="s">
        <v>10</v>
      </c>
      <c r="AC168" s="1396">
        <v>3</v>
      </c>
      <c r="AD168" s="1370" t="s">
        <v>13</v>
      </c>
      <c r="AE168" s="1370" t="s">
        <v>20</v>
      </c>
      <c r="AF168" s="1370">
        <f>IF(W168&gt;=1,(AA168*12+AC168)-(W168*12+Y168)+1,"")</f>
        <v>12</v>
      </c>
      <c r="AG168" s="1366" t="s">
        <v>33</v>
      </c>
      <c r="AH168" s="1372" t="str">
        <f t="shared" ref="AH168" si="417">IFERROR(ROUNDDOWN(ROUND(L166*U168,0),0)*AF168,"")</f>
        <v/>
      </c>
      <c r="AI168" s="1374" t="str">
        <f t="shared" ref="AI168" si="418">IFERROR(ROUNDDOWN(ROUND((L166*(U168-AW166)),0),0)*AF168,"")</f>
        <v/>
      </c>
      <c r="AJ168" s="1376">
        <f>IFERROR(IF(OR(M166="",M167="",M169=""),0,ROUNDDOWN(ROUNDDOWN(ROUND(L166*VLOOKUP(K166,【参考】数式用!$A$5:$AB$37,MATCH("新加算Ⅳ",【参考】数式用!$B$4:$AB$4,0)+1,0),0),0)*AF168*0.5,0)),"")</f>
        <v>0</v>
      </c>
      <c r="AK168" s="1346" t="str">
        <f t="shared" ref="AK168" si="419">IF(T168&lt;&gt;"","新規に適用","")</f>
        <v/>
      </c>
      <c r="AL168" s="1350">
        <f>IFERROR(IF(OR(M169="ベア加算",M169=""),0, IF(OR(T166="新加算Ⅰ",T166="新加算Ⅱ",T166="新加算Ⅲ",T166="新加算Ⅳ"),0,ROUNDDOWN(ROUND(L166*VLOOKUP(K166,【参考】数式用!$A$5:$I$37,MATCH("ベア加算",【参考】数式用!$B$4:$I$4,0)+1,0),0),0)*AF168)),"")</f>
        <v>0</v>
      </c>
      <c r="AM168" s="1320" t="str">
        <f>IF(AND(T168&lt;&gt;"",AM166=""),"新規に適用",IF(AND(T168&lt;&gt;"",AM166&lt;&gt;""),"継続で適用",""))</f>
        <v/>
      </c>
      <c r="AN168" s="1320" t="str">
        <f>IF(AND(T168&lt;&gt;"",AN166=""),"新規に適用",IF(AND(T168&lt;&gt;"",AN166&lt;&gt;""),"継続で適用",""))</f>
        <v/>
      </c>
      <c r="AO168" s="1368"/>
      <c r="AP168" s="1320" t="str">
        <f>IF(AND(T168&lt;&gt;"",AP166=""),"新規に適用",IF(AND(T168&lt;&gt;"",AP166&lt;&gt;""),"継続で適用",""))</f>
        <v/>
      </c>
      <c r="AQ168" s="1324" t="str">
        <f t="shared" ref="AQ168:AQ228" si="420">IF(AND(T168&lt;&gt;"",AN166=""),"新規に適用",IF(AND(T168&lt;&gt;"",OR(T166="新加算Ⅰ",T166="新加算Ⅱ",T166="新加算Ⅴ（１）",T166="新加算Ⅴ（２）",T166="新加算Ⅴ（３）",T166="新加算Ⅴ（４）",T166="新加算Ⅴ（５）",T166="新加算Ⅴ（６）",T166="新加算Ⅴ（７）",T166="新加算Ⅴ（９）",T166="新加算Ⅴ（10）",T166="新加算Ⅴ（12）")),"継続で適用",""))</f>
        <v/>
      </c>
      <c r="AR168" s="1320" t="str">
        <f>IF(AND(T168&lt;&gt;"",AR166=""),"新規に適用",IF(AND(T168&lt;&gt;"",AR166&lt;&gt;""),"継続で適用",""))</f>
        <v/>
      </c>
      <c r="AS168" s="1309"/>
      <c r="AT168" s="557"/>
      <c r="AU168" s="1310" t="str">
        <f>IF(K166&lt;&gt;"","V列に色付け","")</f>
        <v/>
      </c>
      <c r="AV168" s="1311"/>
      <c r="AW168" s="1312"/>
      <c r="AX168" s="87"/>
      <c r="AY168" s="87"/>
      <c r="AZ168" s="87"/>
      <c r="BA168" s="87"/>
      <c r="BB168" s="87"/>
      <c r="BC168" s="87"/>
      <c r="BD168" s="87"/>
      <c r="BE168" s="87"/>
      <c r="BF168" s="87"/>
      <c r="BG168" s="87"/>
      <c r="BH168" s="87"/>
      <c r="BI168" s="87"/>
      <c r="BJ168" s="87"/>
      <c r="BK168" s="453" t="str">
        <f>G166</f>
        <v/>
      </c>
    </row>
    <row r="169" spans="1:63" ht="30" customHeight="1" thickBot="1">
      <c r="A169" s="1275"/>
      <c r="B169" s="1418"/>
      <c r="C169" s="1419"/>
      <c r="D169" s="1419"/>
      <c r="E169" s="1419"/>
      <c r="F169" s="1420"/>
      <c r="G169" s="1260"/>
      <c r="H169" s="1260"/>
      <c r="I169" s="1260"/>
      <c r="J169" s="1423"/>
      <c r="K169" s="1260"/>
      <c r="L169" s="1284"/>
      <c r="M169" s="556" t="str">
        <f>IF('別紙様式2-2（４・５月分）'!P130="","",'別紙様式2-2（４・５月分）'!P130)</f>
        <v/>
      </c>
      <c r="N169" s="1401"/>
      <c r="O169" s="1381"/>
      <c r="P169" s="1383"/>
      <c r="Q169" s="1385"/>
      <c r="R169" s="1387"/>
      <c r="S169" s="1389"/>
      <c r="T169" s="1391"/>
      <c r="U169" s="1393"/>
      <c r="V169" s="1395"/>
      <c r="W169" s="1397"/>
      <c r="X169" s="1371"/>
      <c r="Y169" s="1397"/>
      <c r="Z169" s="1371"/>
      <c r="AA169" s="1397"/>
      <c r="AB169" s="1371"/>
      <c r="AC169" s="1397"/>
      <c r="AD169" s="1371"/>
      <c r="AE169" s="1371"/>
      <c r="AF169" s="1371"/>
      <c r="AG169" s="1367"/>
      <c r="AH169" s="1373"/>
      <c r="AI169" s="1375"/>
      <c r="AJ169" s="1377"/>
      <c r="AK169" s="1347"/>
      <c r="AL169" s="1351"/>
      <c r="AM169" s="1321"/>
      <c r="AN169" s="1321"/>
      <c r="AO169" s="1369"/>
      <c r="AP169" s="1321"/>
      <c r="AQ169" s="1325"/>
      <c r="AR169" s="1321"/>
      <c r="AS169" s="491" t="str">
        <f t="shared" ref="AS169" si="421">IF(AU166="","",IF(OR(T166="",AND(M169="ベア加算なし",OR(T166="新加算Ⅰ",T166="新加算Ⅱ",T166="新加算Ⅲ",T166="新加算Ⅳ"),AM166=""),AND(OR(T166="新加算Ⅰ",T166="新加算Ⅱ",T166="新加算Ⅲ",T166="新加算Ⅳ",T166="新加算Ⅴ（１）",T166="新加算Ⅴ（２）",T166="新加算Ⅴ（３）",T166="新加算Ⅴ（４）",T166="新加算Ⅴ（５）",T166="新加算Ⅴ（６）",T166="新加算Ⅴ（８）",T166="新加算Ⅴ（11）"),AN166=""),AND(OR(T166="新加算Ⅴ（７）",T166="新加算Ⅴ（９）",T166="新加算Ⅴ（10）",T166="新加算Ⅴ（12）",T166="新加算Ⅴ（13）",T166="新加算Ⅴ（14）"),AO166=""),AND(OR(T166="新加算Ⅰ",T166="新加算Ⅱ",T166="新加算Ⅲ",T166="新加算Ⅴ（１）",T166="新加算Ⅴ（３）",T166="新加算Ⅴ（８）"),AP166=""),AND(OR(T166="新加算Ⅰ",T166="新加算Ⅱ",T166="新加算Ⅴ（１）",T166="新加算Ⅴ（２）",T166="新加算Ⅴ（３）",T166="新加算Ⅴ（４）",T166="新加算Ⅴ（５）",T166="新加算Ⅴ（６）",T166="新加算Ⅴ（７）",T166="新加算Ⅴ（９）",T166="新加算Ⅴ（10）",T166="新加算Ⅴ（12）"),AQ166=""),AND(OR(T166="新加算Ⅰ",T166="新加算Ⅴ（１）",T166="新加算Ⅴ（２）",T166="新加算Ⅴ（５）",T166="新加算Ⅴ（７）",T166="新加算Ⅴ（10）"),AR166="")),"！記入が必要な欄（ピンク色のセル）に空欄があります。空欄を埋めてください。",""))</f>
        <v/>
      </c>
      <c r="AT169" s="557"/>
      <c r="AU169" s="1310"/>
      <c r="AV169" s="558" t="str">
        <f>IF('別紙様式2-2（４・５月分）'!N130="","",'別紙様式2-2（４・５月分）'!N130)</f>
        <v/>
      </c>
      <c r="AW169" s="1312"/>
      <c r="AX169" s="87"/>
      <c r="AY169" s="87"/>
      <c r="AZ169" s="87"/>
      <c r="BA169" s="87"/>
      <c r="BB169" s="87"/>
      <c r="BC169" s="87"/>
      <c r="BD169" s="87"/>
      <c r="BE169" s="87"/>
      <c r="BF169" s="87"/>
      <c r="BG169" s="87"/>
      <c r="BH169" s="87"/>
      <c r="BI169" s="87"/>
      <c r="BJ169" s="87"/>
      <c r="BK169" s="453" t="str">
        <f>G166</f>
        <v/>
      </c>
    </row>
    <row r="170" spans="1:63" ht="30" customHeight="1">
      <c r="A170" s="1300">
        <v>40</v>
      </c>
      <c r="B170" s="1242" t="str">
        <f>IF(基本情報入力シート!C93="","",基本情報入力シート!C93)</f>
        <v/>
      </c>
      <c r="C170" s="1243"/>
      <c r="D170" s="1243"/>
      <c r="E170" s="1243"/>
      <c r="F170" s="1244"/>
      <c r="G170" s="1259" t="str">
        <f>IF(基本情報入力シート!M93="","",基本情報入力シート!M93)</f>
        <v/>
      </c>
      <c r="H170" s="1259" t="str">
        <f>IF(基本情報入力シート!R93="","",基本情報入力シート!R93)</f>
        <v/>
      </c>
      <c r="I170" s="1259" t="str">
        <f>IF(基本情報入力シート!W93="","",基本情報入力シート!W93)</f>
        <v/>
      </c>
      <c r="J170" s="1422" t="str">
        <f>IF(基本情報入力シート!X93="","",基本情報入力シート!X93)</f>
        <v/>
      </c>
      <c r="K170" s="1259" t="str">
        <f>IF(基本情報入力シート!Y93="","",基本情報入力シート!Y93)</f>
        <v/>
      </c>
      <c r="L170" s="1283" t="str">
        <f>IF(基本情報入力シート!AB93="","",基本情報入力シート!AB93)</f>
        <v/>
      </c>
      <c r="M170" s="553" t="str">
        <f>IF('別紙様式2-2（４・５月分）'!P131="","",'別紙様式2-2（４・５月分）'!P131)</f>
        <v/>
      </c>
      <c r="N170" s="1398" t="str">
        <f>IF(SUM('別紙様式2-2（４・５月分）'!Q131:Q133)=0,"",SUM('別紙様式2-2（４・５月分）'!Q131:Q133))</f>
        <v/>
      </c>
      <c r="O170" s="1402" t="str">
        <f>IFERROR(VLOOKUP('別紙様式2-2（４・５月分）'!AQ131,【参考】数式用!$AR$5:$AS$22,2,FALSE),"")</f>
        <v/>
      </c>
      <c r="P170" s="1403"/>
      <c r="Q170" s="1404"/>
      <c r="R170" s="1408" t="str">
        <f>IFERROR(VLOOKUP(K170,【参考】数式用!$A$5:$AB$37,MATCH(O170,【参考】数式用!$B$4:$AB$4,0)+1,0),"")</f>
        <v/>
      </c>
      <c r="S170" s="1410" t="s">
        <v>2021</v>
      </c>
      <c r="T170" s="1412"/>
      <c r="U170" s="1414" t="str">
        <f>IFERROR(VLOOKUP(K170,【参考】数式用!$A$5:$AB$37,MATCH(T170,【参考】数式用!$B$4:$AB$4,0)+1,0),"")</f>
        <v/>
      </c>
      <c r="V170" s="1416" t="s">
        <v>15</v>
      </c>
      <c r="W170" s="1354">
        <v>6</v>
      </c>
      <c r="X170" s="1356" t="s">
        <v>10</v>
      </c>
      <c r="Y170" s="1354">
        <v>6</v>
      </c>
      <c r="Z170" s="1356" t="s">
        <v>38</v>
      </c>
      <c r="AA170" s="1354">
        <v>7</v>
      </c>
      <c r="AB170" s="1356" t="s">
        <v>10</v>
      </c>
      <c r="AC170" s="1354">
        <v>3</v>
      </c>
      <c r="AD170" s="1356" t="s">
        <v>13</v>
      </c>
      <c r="AE170" s="1356" t="s">
        <v>20</v>
      </c>
      <c r="AF170" s="1356">
        <f>IF(W170&gt;=1,(AA170*12+AC170)-(W170*12+Y170)+1,"")</f>
        <v>10</v>
      </c>
      <c r="AG170" s="1358" t="s">
        <v>33</v>
      </c>
      <c r="AH170" s="1360" t="str">
        <f t="shared" ref="AH170" si="422">IFERROR(ROUNDDOWN(ROUND(L170*U170,0),0)*AF170,"")</f>
        <v/>
      </c>
      <c r="AI170" s="1362" t="str">
        <f t="shared" ref="AI170" si="423">IFERROR(ROUNDDOWN(ROUND((L170*(U170-AW170)),0),0)*AF170,"")</f>
        <v/>
      </c>
      <c r="AJ170" s="1364">
        <f>IFERROR(IF(OR(M170="",M171="",M173=""),0,ROUNDDOWN(ROUNDDOWN(ROUND(L170*VLOOKUP(K170,【参考】数式用!$A$5:$AB$37,MATCH("新加算Ⅳ",【参考】数式用!$B$4:$AB$4,0)+1,0),0),0)*AF170*0.5,0)),"")</f>
        <v>0</v>
      </c>
      <c r="AK170" s="1348"/>
      <c r="AL170" s="1352">
        <f>IFERROR(IF(OR(M173="ベア加算",M173=""),0, IF(OR(T170="新加算Ⅰ",T170="新加算Ⅱ",T170="新加算Ⅲ",T170="新加算Ⅳ"),ROUNDDOWN(ROUND(L170*VLOOKUP(K170,【参考】数式用!$A$5:$I$37,MATCH("ベア加算",【参考】数式用!$B$4:$I$4,0)+1,0),0),0)*AF170,0)),"")</f>
        <v>0</v>
      </c>
      <c r="AM170" s="1338"/>
      <c r="AN170" s="1344"/>
      <c r="AO170" s="1340"/>
      <c r="AP170" s="1340"/>
      <c r="AQ170" s="1342"/>
      <c r="AR170" s="1322"/>
      <c r="AS170" s="466" t="str">
        <f t="shared" ref="AS170" si="424">IF(AU170="","",IF(U170&lt;N170,"！加算の要件上は問題ありませんが、令和６年４・５月と比較して令和６年６月に加算率が下がる計画になっています。",""))</f>
        <v/>
      </c>
      <c r="AT170" s="557"/>
      <c r="AU170" s="1310" t="str">
        <f>IF(K170&lt;&gt;"","V列に色付け","")</f>
        <v/>
      </c>
      <c r="AV170" s="558" t="str">
        <f>IF('別紙様式2-2（４・５月分）'!N131="","",'別紙様式2-2（４・５月分）'!N131)</f>
        <v/>
      </c>
      <c r="AW170" s="1312" t="str">
        <f>IF(SUM('別紙様式2-2（４・５月分）'!O131:O133)=0,"",SUM('別紙様式2-2（４・５月分）'!O131:O133))</f>
        <v/>
      </c>
      <c r="AX170" s="1313" t="str">
        <f>IFERROR(VLOOKUP(K170,【参考】数式用!$AH$2:$AI$34,2,FALSE),"")</f>
        <v/>
      </c>
      <c r="AY170" s="1229" t="s">
        <v>1959</v>
      </c>
      <c r="AZ170" s="1229" t="s">
        <v>1960</v>
      </c>
      <c r="BA170" s="1229" t="s">
        <v>1961</v>
      </c>
      <c r="BB170" s="1229" t="s">
        <v>1962</v>
      </c>
      <c r="BC170" s="1229" t="str">
        <f>IF(AND(O170&lt;&gt;"新加算Ⅰ",O170&lt;&gt;"新加算Ⅱ",O170&lt;&gt;"新加算Ⅲ",O170&lt;&gt;"新加算Ⅳ"),O170,IF(P172&lt;&gt;"",P172,""))</f>
        <v/>
      </c>
      <c r="BD170" s="1229"/>
      <c r="BE170" s="1229" t="str">
        <f t="shared" ref="BE170" si="425">IF(AL170&lt;&gt;0,IF(AM170="○","入力済","未入力"),"")</f>
        <v/>
      </c>
      <c r="BF170" s="1229" t="str">
        <f>IF(OR(T170="新加算Ⅰ",T170="新加算Ⅱ",T170="新加算Ⅲ",T170="新加算Ⅳ",T170="新加算Ⅴ（１）",T170="新加算Ⅴ（２）",T170="新加算Ⅴ（３）",T170="新加算ⅠⅤ（４）",T170="新加算Ⅴ（５）",T170="新加算Ⅴ（６）",T170="新加算Ⅴ（８）",T170="新加算Ⅴ（11）"),IF(OR(AN170="○",AN170="令和６年度中に満たす"),"入力済","未入力"),"")</f>
        <v/>
      </c>
      <c r="BG170" s="1229" t="str">
        <f>IF(OR(T170="新加算Ⅴ（７）",T170="新加算Ⅴ（９）",T170="新加算Ⅴ（10）",T170="新加算Ⅴ（12）",T170="新加算Ⅴ（13）",T170="新加算Ⅴ（14）"),IF(OR(AO170="○",AO170="令和６年度中に満たす"),"入力済","未入力"),"")</f>
        <v/>
      </c>
      <c r="BH170" s="1330" t="str">
        <f t="shared" ref="BH170" si="426">IF(OR(T170="新加算Ⅰ",T170="新加算Ⅱ",T170="新加算Ⅲ",T170="新加算Ⅴ（１）",T170="新加算Ⅴ（３）",T170="新加算Ⅴ（８）"),IF(OR(AP170="○",AP170="令和６年度中に満たす"),"入力済","未入力"),"")</f>
        <v/>
      </c>
      <c r="BI170" s="1332" t="str">
        <f t="shared" ref="BI170" si="427">IF(OR(T170="新加算Ⅰ",T170="新加算Ⅱ",T170="新加算Ⅴ（１）",T170="新加算Ⅴ（２）",T170="新加算Ⅴ（３）",T170="新加算Ⅴ（４）",T170="新加算Ⅴ（５）",T170="新加算Ⅴ（６）",T170="新加算Ⅴ（７）",T170="新加算Ⅴ（９）",T170="新加算Ⅴ（10）",T170="新加算Ⅴ（12）"),1,"")</f>
        <v/>
      </c>
      <c r="BJ170" s="1310" t="str">
        <f>IF(OR(T170="新加算Ⅰ",T170="新加算Ⅴ（１）",T170="新加算Ⅴ（２）",T170="新加算Ⅴ（５）",T170="新加算Ⅴ（７）",T170="新加算Ⅴ（10）"),IF(AR170="","未入力","入力済"),"")</f>
        <v/>
      </c>
      <c r="BK170" s="453" t="str">
        <f>G170</f>
        <v/>
      </c>
    </row>
    <row r="171" spans="1:63" ht="15" customHeight="1">
      <c r="A171" s="1274"/>
      <c r="B171" s="1242"/>
      <c r="C171" s="1243"/>
      <c r="D171" s="1243"/>
      <c r="E171" s="1243"/>
      <c r="F171" s="1244"/>
      <c r="G171" s="1259"/>
      <c r="H171" s="1259"/>
      <c r="I171" s="1259"/>
      <c r="J171" s="1422"/>
      <c r="K171" s="1259"/>
      <c r="L171" s="1283"/>
      <c r="M171" s="1378" t="str">
        <f>IF('別紙様式2-2（４・５月分）'!P132="","",'別紙様式2-2（４・５月分）'!P132)</f>
        <v/>
      </c>
      <c r="N171" s="1399"/>
      <c r="O171" s="1405"/>
      <c r="P171" s="1406"/>
      <c r="Q171" s="1407"/>
      <c r="R171" s="1409"/>
      <c r="S171" s="1411"/>
      <c r="T171" s="1413"/>
      <c r="U171" s="1415"/>
      <c r="V171" s="1417"/>
      <c r="W171" s="1355"/>
      <c r="X171" s="1357"/>
      <c r="Y171" s="1355"/>
      <c r="Z171" s="1357"/>
      <c r="AA171" s="1355"/>
      <c r="AB171" s="1357"/>
      <c r="AC171" s="1355"/>
      <c r="AD171" s="1357"/>
      <c r="AE171" s="1357"/>
      <c r="AF171" s="1357"/>
      <c r="AG171" s="1359"/>
      <c r="AH171" s="1361"/>
      <c r="AI171" s="1363"/>
      <c r="AJ171" s="1365"/>
      <c r="AK171" s="1349"/>
      <c r="AL171" s="1353"/>
      <c r="AM171" s="1339"/>
      <c r="AN171" s="1345"/>
      <c r="AO171" s="1341"/>
      <c r="AP171" s="1341"/>
      <c r="AQ171" s="1343"/>
      <c r="AR171" s="1323"/>
      <c r="AS171" s="1309" t="str">
        <f t="shared" ref="AS171" si="428">IF(AU170="","",IF(AF170&gt;10,"！令和６年度の新加算の「算定対象月」が10か月を超えています。標準的な「算定対象月」は令和６年６月から令和７年３月です。",IF(OR(AA170&lt;&gt;7,AC170&lt;&gt;3),"！算定期間の終わりが令和７年３月になっていません。区分変更を行う場合は、別紙様式2-4に記入してください。","")))</f>
        <v/>
      </c>
      <c r="AT171" s="557"/>
      <c r="AU171" s="1310"/>
      <c r="AV171" s="1311" t="str">
        <f>IF('別紙様式2-2（４・５月分）'!N132="","",'別紙様式2-2（４・５月分）'!N132)</f>
        <v/>
      </c>
      <c r="AW171" s="1312"/>
      <c r="AX171" s="1313"/>
      <c r="AY171" s="1229"/>
      <c r="AZ171" s="1229"/>
      <c r="BA171" s="1229"/>
      <c r="BB171" s="1229"/>
      <c r="BC171" s="1229"/>
      <c r="BD171" s="1229"/>
      <c r="BE171" s="1229"/>
      <c r="BF171" s="1229"/>
      <c r="BG171" s="1229"/>
      <c r="BH171" s="1331"/>
      <c r="BI171" s="1333"/>
      <c r="BJ171" s="1310"/>
      <c r="BK171" s="453" t="str">
        <f>G170</f>
        <v/>
      </c>
    </row>
    <row r="172" spans="1:63" ht="15" customHeight="1">
      <c r="A172" s="1302"/>
      <c r="B172" s="1242"/>
      <c r="C172" s="1243"/>
      <c r="D172" s="1243"/>
      <c r="E172" s="1243"/>
      <c r="F172" s="1244"/>
      <c r="G172" s="1259"/>
      <c r="H172" s="1259"/>
      <c r="I172" s="1259"/>
      <c r="J172" s="1422"/>
      <c r="K172" s="1259"/>
      <c r="L172" s="1283"/>
      <c r="M172" s="1379"/>
      <c r="N172" s="1400"/>
      <c r="O172" s="1380" t="s">
        <v>2025</v>
      </c>
      <c r="P172" s="1382" t="str">
        <f>IFERROR(VLOOKUP('別紙様式2-2（４・５月分）'!AQ131,【参考】数式用!$AR$5:$AT$22,3,FALSE),"")</f>
        <v/>
      </c>
      <c r="Q172" s="1384" t="s">
        <v>2036</v>
      </c>
      <c r="R172" s="1386" t="str">
        <f>IFERROR(VLOOKUP(K170,【参考】数式用!$A$5:$AB$37,MATCH(P172,【参考】数式用!$B$4:$AB$4,0)+1,0),"")</f>
        <v/>
      </c>
      <c r="S172" s="1388" t="s">
        <v>161</v>
      </c>
      <c r="T172" s="1390"/>
      <c r="U172" s="1392" t="str">
        <f>IFERROR(VLOOKUP(K170,【参考】数式用!$A$5:$AB$37,MATCH(T172,【参考】数式用!$B$4:$AB$4,0)+1,0),"")</f>
        <v/>
      </c>
      <c r="V172" s="1394" t="s">
        <v>15</v>
      </c>
      <c r="W172" s="1396">
        <v>7</v>
      </c>
      <c r="X172" s="1370" t="s">
        <v>10</v>
      </c>
      <c r="Y172" s="1396">
        <v>4</v>
      </c>
      <c r="Z172" s="1370" t="s">
        <v>38</v>
      </c>
      <c r="AA172" s="1396">
        <v>8</v>
      </c>
      <c r="AB172" s="1370" t="s">
        <v>10</v>
      </c>
      <c r="AC172" s="1396">
        <v>3</v>
      </c>
      <c r="AD172" s="1370" t="s">
        <v>13</v>
      </c>
      <c r="AE172" s="1370" t="s">
        <v>20</v>
      </c>
      <c r="AF172" s="1370">
        <f>IF(W172&gt;=1,(AA172*12+AC172)-(W172*12+Y172)+1,"")</f>
        <v>12</v>
      </c>
      <c r="AG172" s="1366" t="s">
        <v>33</v>
      </c>
      <c r="AH172" s="1372" t="str">
        <f t="shared" ref="AH172" si="429">IFERROR(ROUNDDOWN(ROUND(L170*U172,0),0)*AF172,"")</f>
        <v/>
      </c>
      <c r="AI172" s="1374" t="str">
        <f t="shared" ref="AI172" si="430">IFERROR(ROUNDDOWN(ROUND((L170*(U172-AW170)),0),0)*AF172,"")</f>
        <v/>
      </c>
      <c r="AJ172" s="1376">
        <f>IFERROR(IF(OR(M170="",M171="",M173=""),0,ROUNDDOWN(ROUNDDOWN(ROUND(L170*VLOOKUP(K170,【参考】数式用!$A$5:$AB$37,MATCH("新加算Ⅳ",【参考】数式用!$B$4:$AB$4,0)+1,0),0),0)*AF172*0.5,0)),"")</f>
        <v>0</v>
      </c>
      <c r="AK172" s="1346" t="str">
        <f t="shared" ref="AK172" si="431">IF(T172&lt;&gt;"","新規に適用","")</f>
        <v/>
      </c>
      <c r="AL172" s="1350">
        <f>IFERROR(IF(OR(M173="ベア加算",M173=""),0, IF(OR(T170="新加算Ⅰ",T170="新加算Ⅱ",T170="新加算Ⅲ",T170="新加算Ⅳ"),0,ROUNDDOWN(ROUND(L170*VLOOKUP(K170,【参考】数式用!$A$5:$I$37,MATCH("ベア加算",【参考】数式用!$B$4:$I$4,0)+1,0),0),0)*AF172)),"")</f>
        <v>0</v>
      </c>
      <c r="AM172" s="1320" t="str">
        <f>IF(AND(T172&lt;&gt;"",AM170=""),"新規に適用",IF(AND(T172&lt;&gt;"",AM170&lt;&gt;""),"継続で適用",""))</f>
        <v/>
      </c>
      <c r="AN172" s="1320" t="str">
        <f>IF(AND(T172&lt;&gt;"",AN170=""),"新規に適用",IF(AND(T172&lt;&gt;"",AN170&lt;&gt;""),"継続で適用",""))</f>
        <v/>
      </c>
      <c r="AO172" s="1368"/>
      <c r="AP172" s="1320" t="str">
        <f>IF(AND(T172&lt;&gt;"",AP170=""),"新規に適用",IF(AND(T172&lt;&gt;"",AP170&lt;&gt;""),"継続で適用",""))</f>
        <v/>
      </c>
      <c r="AQ172" s="1324" t="str">
        <f t="shared" si="420"/>
        <v/>
      </c>
      <c r="AR172" s="1320" t="str">
        <f>IF(AND(T172&lt;&gt;"",AR170=""),"新規に適用",IF(AND(T172&lt;&gt;"",AR170&lt;&gt;""),"継続で適用",""))</f>
        <v/>
      </c>
      <c r="AS172" s="1309"/>
      <c r="AT172" s="557"/>
      <c r="AU172" s="1310" t="str">
        <f>IF(K170&lt;&gt;"","V列に色付け","")</f>
        <v/>
      </c>
      <c r="AV172" s="1311"/>
      <c r="AW172" s="1312"/>
      <c r="AX172" s="87"/>
      <c r="AY172" s="87"/>
      <c r="AZ172" s="87"/>
      <c r="BA172" s="87"/>
      <c r="BB172" s="87"/>
      <c r="BC172" s="87"/>
      <c r="BD172" s="87"/>
      <c r="BE172" s="87"/>
      <c r="BF172" s="87"/>
      <c r="BG172" s="87"/>
      <c r="BH172" s="87"/>
      <c r="BI172" s="87"/>
      <c r="BJ172" s="87"/>
      <c r="BK172" s="453" t="str">
        <f>G170</f>
        <v/>
      </c>
    </row>
    <row r="173" spans="1:63" ht="30" customHeight="1" thickBot="1">
      <c r="A173" s="1275"/>
      <c r="B173" s="1418"/>
      <c r="C173" s="1419"/>
      <c r="D173" s="1419"/>
      <c r="E173" s="1419"/>
      <c r="F173" s="1420"/>
      <c r="G173" s="1260"/>
      <c r="H173" s="1260"/>
      <c r="I173" s="1260"/>
      <c r="J173" s="1423"/>
      <c r="K173" s="1260"/>
      <c r="L173" s="1284"/>
      <c r="M173" s="556" t="str">
        <f>IF('別紙様式2-2（４・５月分）'!P133="","",'別紙様式2-2（４・５月分）'!P133)</f>
        <v/>
      </c>
      <c r="N173" s="1401"/>
      <c r="O173" s="1381"/>
      <c r="P173" s="1383"/>
      <c r="Q173" s="1385"/>
      <c r="R173" s="1387"/>
      <c r="S173" s="1389"/>
      <c r="T173" s="1391"/>
      <c r="U173" s="1393"/>
      <c r="V173" s="1395"/>
      <c r="W173" s="1397"/>
      <c r="X173" s="1371"/>
      <c r="Y173" s="1397"/>
      <c r="Z173" s="1371"/>
      <c r="AA173" s="1397"/>
      <c r="AB173" s="1371"/>
      <c r="AC173" s="1397"/>
      <c r="AD173" s="1371"/>
      <c r="AE173" s="1371"/>
      <c r="AF173" s="1371"/>
      <c r="AG173" s="1367"/>
      <c r="AH173" s="1373"/>
      <c r="AI173" s="1375"/>
      <c r="AJ173" s="1377"/>
      <c r="AK173" s="1347"/>
      <c r="AL173" s="1351"/>
      <c r="AM173" s="1321"/>
      <c r="AN173" s="1321"/>
      <c r="AO173" s="1369"/>
      <c r="AP173" s="1321"/>
      <c r="AQ173" s="1325"/>
      <c r="AR173" s="1321"/>
      <c r="AS173" s="491" t="str">
        <f t="shared" ref="AS173" si="432">IF(AU170="","",IF(OR(T170="",AND(M173="ベア加算なし",OR(T170="新加算Ⅰ",T170="新加算Ⅱ",T170="新加算Ⅲ",T170="新加算Ⅳ"),AM170=""),AND(OR(T170="新加算Ⅰ",T170="新加算Ⅱ",T170="新加算Ⅲ",T170="新加算Ⅳ",T170="新加算Ⅴ（１）",T170="新加算Ⅴ（２）",T170="新加算Ⅴ（３）",T170="新加算Ⅴ（４）",T170="新加算Ⅴ（５）",T170="新加算Ⅴ（６）",T170="新加算Ⅴ（８）",T170="新加算Ⅴ（11）"),AN170=""),AND(OR(T170="新加算Ⅴ（７）",T170="新加算Ⅴ（９）",T170="新加算Ⅴ（10）",T170="新加算Ⅴ（12）",T170="新加算Ⅴ（13）",T170="新加算Ⅴ（14）"),AO170=""),AND(OR(T170="新加算Ⅰ",T170="新加算Ⅱ",T170="新加算Ⅲ",T170="新加算Ⅴ（１）",T170="新加算Ⅴ（３）",T170="新加算Ⅴ（８）"),AP170=""),AND(OR(T170="新加算Ⅰ",T170="新加算Ⅱ",T170="新加算Ⅴ（１）",T170="新加算Ⅴ（２）",T170="新加算Ⅴ（３）",T170="新加算Ⅴ（４）",T170="新加算Ⅴ（５）",T170="新加算Ⅴ（６）",T170="新加算Ⅴ（７）",T170="新加算Ⅴ（９）",T170="新加算Ⅴ（10）",T170="新加算Ⅴ（12）"),AQ170=""),AND(OR(T170="新加算Ⅰ",T170="新加算Ⅴ（１）",T170="新加算Ⅴ（２）",T170="新加算Ⅴ（５）",T170="新加算Ⅴ（７）",T170="新加算Ⅴ（10）"),AR170="")),"！記入が必要な欄（ピンク色のセル）に空欄があります。空欄を埋めてください。",""))</f>
        <v/>
      </c>
      <c r="AT173" s="557"/>
      <c r="AU173" s="1310"/>
      <c r="AV173" s="558" t="str">
        <f>IF('別紙様式2-2（４・５月分）'!N133="","",'別紙様式2-2（４・５月分）'!N133)</f>
        <v/>
      </c>
      <c r="AW173" s="1312"/>
      <c r="AX173" s="87"/>
      <c r="AY173" s="87"/>
      <c r="AZ173" s="87"/>
      <c r="BA173" s="87"/>
      <c r="BB173" s="87"/>
      <c r="BC173" s="87"/>
      <c r="BD173" s="87"/>
      <c r="BE173" s="87"/>
      <c r="BF173" s="87"/>
      <c r="BG173" s="87"/>
      <c r="BH173" s="87"/>
      <c r="BI173" s="87"/>
      <c r="BJ173" s="87"/>
      <c r="BK173" s="453" t="str">
        <f>G170</f>
        <v/>
      </c>
    </row>
    <row r="174" spans="1:63" ht="30" customHeight="1">
      <c r="A174" s="1273">
        <v>41</v>
      </c>
      <c r="B174" s="1239" t="str">
        <f>IF(基本情報入力シート!C94="","",基本情報入力シート!C94)</f>
        <v/>
      </c>
      <c r="C174" s="1240"/>
      <c r="D174" s="1240"/>
      <c r="E174" s="1240"/>
      <c r="F174" s="1241"/>
      <c r="G174" s="1258" t="str">
        <f>IF(基本情報入力シート!M94="","",基本情報入力シート!M94)</f>
        <v/>
      </c>
      <c r="H174" s="1258" t="str">
        <f>IF(基本情報入力シート!R94="","",基本情報入力シート!R94)</f>
        <v/>
      </c>
      <c r="I174" s="1258" t="str">
        <f>IF(基本情報入力シート!W94="","",基本情報入力シート!W94)</f>
        <v/>
      </c>
      <c r="J174" s="1421" t="str">
        <f>IF(基本情報入力シート!X94="","",基本情報入力シート!X94)</f>
        <v/>
      </c>
      <c r="K174" s="1258" t="str">
        <f>IF(基本情報入力シート!Y94="","",基本情報入力シート!Y94)</f>
        <v/>
      </c>
      <c r="L174" s="1282" t="str">
        <f>IF(基本情報入力シート!AB94="","",基本情報入力シート!AB94)</f>
        <v/>
      </c>
      <c r="M174" s="553" t="str">
        <f>IF('別紙様式2-2（４・５月分）'!P134="","",'別紙様式2-2（４・５月分）'!P134)</f>
        <v/>
      </c>
      <c r="N174" s="1398" t="str">
        <f>IF(SUM('別紙様式2-2（４・５月分）'!Q134:Q136)=0,"",SUM('別紙様式2-2（４・５月分）'!Q134:Q136))</f>
        <v/>
      </c>
      <c r="O174" s="1402" t="str">
        <f>IFERROR(VLOOKUP('別紙様式2-2（４・５月分）'!AQ134,【参考】数式用!$AR$5:$AS$22,2,FALSE),"")</f>
        <v/>
      </c>
      <c r="P174" s="1403"/>
      <c r="Q174" s="1404"/>
      <c r="R174" s="1408" t="str">
        <f>IFERROR(VLOOKUP(K174,【参考】数式用!$A$5:$AB$37,MATCH(O174,【参考】数式用!$B$4:$AB$4,0)+1,0),"")</f>
        <v/>
      </c>
      <c r="S174" s="1410" t="s">
        <v>2021</v>
      </c>
      <c r="T174" s="1412"/>
      <c r="U174" s="1414" t="str">
        <f>IFERROR(VLOOKUP(K174,【参考】数式用!$A$5:$AB$37,MATCH(T174,【参考】数式用!$B$4:$AB$4,0)+1,0),"")</f>
        <v/>
      </c>
      <c r="V174" s="1416" t="s">
        <v>15</v>
      </c>
      <c r="W174" s="1354">
        <v>6</v>
      </c>
      <c r="X174" s="1356" t="s">
        <v>10</v>
      </c>
      <c r="Y174" s="1354">
        <v>6</v>
      </c>
      <c r="Z174" s="1356" t="s">
        <v>38</v>
      </c>
      <c r="AA174" s="1354">
        <v>7</v>
      </c>
      <c r="AB174" s="1356" t="s">
        <v>10</v>
      </c>
      <c r="AC174" s="1354">
        <v>3</v>
      </c>
      <c r="AD174" s="1356" t="s">
        <v>13</v>
      </c>
      <c r="AE174" s="1356" t="s">
        <v>20</v>
      </c>
      <c r="AF174" s="1356">
        <f>IF(W174&gt;=1,(AA174*12+AC174)-(W174*12+Y174)+1,"")</f>
        <v>10</v>
      </c>
      <c r="AG174" s="1358" t="s">
        <v>33</v>
      </c>
      <c r="AH174" s="1360" t="str">
        <f t="shared" ref="AH174" si="433">IFERROR(ROUNDDOWN(ROUND(L174*U174,0),0)*AF174,"")</f>
        <v/>
      </c>
      <c r="AI174" s="1362" t="str">
        <f t="shared" ref="AI174" si="434">IFERROR(ROUNDDOWN(ROUND((L174*(U174-AW174)),0),0)*AF174,"")</f>
        <v/>
      </c>
      <c r="AJ174" s="1364">
        <f>IFERROR(IF(OR(M174="",M175="",M177=""),0,ROUNDDOWN(ROUNDDOWN(ROUND(L174*VLOOKUP(K174,【参考】数式用!$A$5:$AB$37,MATCH("新加算Ⅳ",【参考】数式用!$B$4:$AB$4,0)+1,0),0),0)*AF174*0.5,0)),"")</f>
        <v>0</v>
      </c>
      <c r="AK174" s="1348"/>
      <c r="AL174" s="1352">
        <f>IFERROR(IF(OR(M177="ベア加算",M177=""),0, IF(OR(T174="新加算Ⅰ",T174="新加算Ⅱ",T174="新加算Ⅲ",T174="新加算Ⅳ"),ROUNDDOWN(ROUND(L174*VLOOKUP(K174,【参考】数式用!$A$5:$I$37,MATCH("ベア加算",【参考】数式用!$B$4:$I$4,0)+1,0),0),0)*AF174,0)),"")</f>
        <v>0</v>
      </c>
      <c r="AM174" s="1338"/>
      <c r="AN174" s="1344"/>
      <c r="AO174" s="1340"/>
      <c r="AP174" s="1340"/>
      <c r="AQ174" s="1342"/>
      <c r="AR174" s="1322"/>
      <c r="AS174" s="466" t="str">
        <f t="shared" ref="AS174" si="435">IF(AU174="","",IF(U174&lt;N174,"！加算の要件上は問題ありませんが、令和６年４・５月と比較して令和６年６月に加算率が下がる計画になっています。",""))</f>
        <v/>
      </c>
      <c r="AT174" s="557"/>
      <c r="AU174" s="1310" t="str">
        <f>IF(K174&lt;&gt;"","V列に色付け","")</f>
        <v/>
      </c>
      <c r="AV174" s="558" t="str">
        <f>IF('別紙様式2-2（４・５月分）'!N134="","",'別紙様式2-2（４・５月分）'!N134)</f>
        <v/>
      </c>
      <c r="AW174" s="1312" t="str">
        <f>IF(SUM('別紙様式2-2（４・５月分）'!O134:O136)=0,"",SUM('別紙様式2-2（４・５月分）'!O134:O136))</f>
        <v/>
      </c>
      <c r="AX174" s="1313" t="str">
        <f>IFERROR(VLOOKUP(K174,【参考】数式用!$AH$2:$AI$34,2,FALSE),"")</f>
        <v/>
      </c>
      <c r="AY174" s="1229" t="s">
        <v>1959</v>
      </c>
      <c r="AZ174" s="1229" t="s">
        <v>1960</v>
      </c>
      <c r="BA174" s="1229" t="s">
        <v>1961</v>
      </c>
      <c r="BB174" s="1229" t="s">
        <v>1962</v>
      </c>
      <c r="BC174" s="1229" t="str">
        <f>IF(AND(O174&lt;&gt;"新加算Ⅰ",O174&lt;&gt;"新加算Ⅱ",O174&lt;&gt;"新加算Ⅲ",O174&lt;&gt;"新加算Ⅳ"),O174,IF(P176&lt;&gt;"",P176,""))</f>
        <v/>
      </c>
      <c r="BD174" s="1229"/>
      <c r="BE174" s="1229" t="str">
        <f t="shared" ref="BE174" si="436">IF(AL174&lt;&gt;0,IF(AM174="○","入力済","未入力"),"")</f>
        <v/>
      </c>
      <c r="BF174" s="1229" t="str">
        <f>IF(OR(T174="新加算Ⅰ",T174="新加算Ⅱ",T174="新加算Ⅲ",T174="新加算Ⅳ",T174="新加算Ⅴ（１）",T174="新加算Ⅴ（２）",T174="新加算Ⅴ（３）",T174="新加算ⅠⅤ（４）",T174="新加算Ⅴ（５）",T174="新加算Ⅴ（６）",T174="新加算Ⅴ（８）",T174="新加算Ⅴ（11）"),IF(OR(AN174="○",AN174="令和６年度中に満たす"),"入力済","未入力"),"")</f>
        <v/>
      </c>
      <c r="BG174" s="1229" t="str">
        <f>IF(OR(T174="新加算Ⅴ（７）",T174="新加算Ⅴ（９）",T174="新加算Ⅴ（10）",T174="新加算Ⅴ（12）",T174="新加算Ⅴ（13）",T174="新加算Ⅴ（14）"),IF(OR(AO174="○",AO174="令和６年度中に満たす"),"入力済","未入力"),"")</f>
        <v/>
      </c>
      <c r="BH174" s="1330" t="str">
        <f t="shared" ref="BH174" si="437">IF(OR(T174="新加算Ⅰ",T174="新加算Ⅱ",T174="新加算Ⅲ",T174="新加算Ⅴ（１）",T174="新加算Ⅴ（３）",T174="新加算Ⅴ（８）"),IF(OR(AP174="○",AP174="令和６年度中に満たす"),"入力済","未入力"),"")</f>
        <v/>
      </c>
      <c r="BI174" s="1332" t="str">
        <f t="shared" ref="BI174" si="438">IF(OR(T174="新加算Ⅰ",T174="新加算Ⅱ",T174="新加算Ⅴ（１）",T174="新加算Ⅴ（２）",T174="新加算Ⅴ（３）",T174="新加算Ⅴ（４）",T174="新加算Ⅴ（５）",T174="新加算Ⅴ（６）",T174="新加算Ⅴ（７）",T174="新加算Ⅴ（９）",T174="新加算Ⅴ（10）",T174="新加算Ⅴ（12）"),1,"")</f>
        <v/>
      </c>
      <c r="BJ174" s="1310" t="str">
        <f>IF(OR(T174="新加算Ⅰ",T174="新加算Ⅴ（１）",T174="新加算Ⅴ（２）",T174="新加算Ⅴ（５）",T174="新加算Ⅴ（７）",T174="新加算Ⅴ（10）"),IF(AR174="","未入力","入力済"),"")</f>
        <v/>
      </c>
      <c r="BK174" s="453" t="str">
        <f>G174</f>
        <v/>
      </c>
    </row>
    <row r="175" spans="1:63" ht="15" customHeight="1">
      <c r="A175" s="1274"/>
      <c r="B175" s="1242"/>
      <c r="C175" s="1243"/>
      <c r="D175" s="1243"/>
      <c r="E175" s="1243"/>
      <c r="F175" s="1244"/>
      <c r="G175" s="1259"/>
      <c r="H175" s="1259"/>
      <c r="I175" s="1259"/>
      <c r="J175" s="1422"/>
      <c r="K175" s="1259"/>
      <c r="L175" s="1283"/>
      <c r="M175" s="1378" t="str">
        <f>IF('別紙様式2-2（４・５月分）'!P135="","",'別紙様式2-2（４・５月分）'!P135)</f>
        <v/>
      </c>
      <c r="N175" s="1399"/>
      <c r="O175" s="1405"/>
      <c r="P175" s="1406"/>
      <c r="Q175" s="1407"/>
      <c r="R175" s="1409"/>
      <c r="S175" s="1411"/>
      <c r="T175" s="1413"/>
      <c r="U175" s="1415"/>
      <c r="V175" s="1417"/>
      <c r="W175" s="1355"/>
      <c r="X175" s="1357"/>
      <c r="Y175" s="1355"/>
      <c r="Z175" s="1357"/>
      <c r="AA175" s="1355"/>
      <c r="AB175" s="1357"/>
      <c r="AC175" s="1355"/>
      <c r="AD175" s="1357"/>
      <c r="AE175" s="1357"/>
      <c r="AF175" s="1357"/>
      <c r="AG175" s="1359"/>
      <c r="AH175" s="1361"/>
      <c r="AI175" s="1363"/>
      <c r="AJ175" s="1365"/>
      <c r="AK175" s="1349"/>
      <c r="AL175" s="1353"/>
      <c r="AM175" s="1339"/>
      <c r="AN175" s="1345"/>
      <c r="AO175" s="1341"/>
      <c r="AP175" s="1341"/>
      <c r="AQ175" s="1343"/>
      <c r="AR175" s="1323"/>
      <c r="AS175" s="1309" t="str">
        <f t="shared" ref="AS175" si="439">IF(AU174="","",IF(AF174&gt;10,"！令和６年度の新加算の「算定対象月」が10か月を超えています。標準的な「算定対象月」は令和６年６月から令和７年３月です。",IF(OR(AA174&lt;&gt;7,AC174&lt;&gt;3),"！算定期間の終わりが令和７年３月になっていません。区分変更を行う場合は、別紙様式2-4に記入してください。","")))</f>
        <v/>
      </c>
      <c r="AT175" s="557"/>
      <c r="AU175" s="1310"/>
      <c r="AV175" s="1311" t="str">
        <f>IF('別紙様式2-2（４・５月分）'!N135="","",'別紙様式2-2（４・５月分）'!N135)</f>
        <v/>
      </c>
      <c r="AW175" s="1312"/>
      <c r="AX175" s="1313"/>
      <c r="AY175" s="1229"/>
      <c r="AZ175" s="1229"/>
      <c r="BA175" s="1229"/>
      <c r="BB175" s="1229"/>
      <c r="BC175" s="1229"/>
      <c r="BD175" s="1229"/>
      <c r="BE175" s="1229"/>
      <c r="BF175" s="1229"/>
      <c r="BG175" s="1229"/>
      <c r="BH175" s="1331"/>
      <c r="BI175" s="1333"/>
      <c r="BJ175" s="1310"/>
      <c r="BK175" s="453" t="str">
        <f>G174</f>
        <v/>
      </c>
    </row>
    <row r="176" spans="1:63" ht="15" customHeight="1">
      <c r="A176" s="1302"/>
      <c r="B176" s="1242"/>
      <c r="C176" s="1243"/>
      <c r="D176" s="1243"/>
      <c r="E176" s="1243"/>
      <c r="F176" s="1244"/>
      <c r="G176" s="1259"/>
      <c r="H176" s="1259"/>
      <c r="I176" s="1259"/>
      <c r="J176" s="1422"/>
      <c r="K176" s="1259"/>
      <c r="L176" s="1283"/>
      <c r="M176" s="1379"/>
      <c r="N176" s="1400"/>
      <c r="O176" s="1380" t="s">
        <v>2025</v>
      </c>
      <c r="P176" s="1382" t="str">
        <f>IFERROR(VLOOKUP('別紙様式2-2（４・５月分）'!AQ134,【参考】数式用!$AR$5:$AT$22,3,FALSE),"")</f>
        <v/>
      </c>
      <c r="Q176" s="1384" t="s">
        <v>2036</v>
      </c>
      <c r="R176" s="1386" t="str">
        <f>IFERROR(VLOOKUP(K174,【参考】数式用!$A$5:$AB$37,MATCH(P176,【参考】数式用!$B$4:$AB$4,0)+1,0),"")</f>
        <v/>
      </c>
      <c r="S176" s="1388" t="s">
        <v>161</v>
      </c>
      <c r="T176" s="1390"/>
      <c r="U176" s="1392" t="str">
        <f>IFERROR(VLOOKUP(K174,【参考】数式用!$A$5:$AB$37,MATCH(T176,【参考】数式用!$B$4:$AB$4,0)+1,0),"")</f>
        <v/>
      </c>
      <c r="V176" s="1394" t="s">
        <v>15</v>
      </c>
      <c r="W176" s="1396">
        <v>7</v>
      </c>
      <c r="X176" s="1370" t="s">
        <v>10</v>
      </c>
      <c r="Y176" s="1396">
        <v>4</v>
      </c>
      <c r="Z176" s="1370" t="s">
        <v>38</v>
      </c>
      <c r="AA176" s="1396">
        <v>8</v>
      </c>
      <c r="AB176" s="1370" t="s">
        <v>10</v>
      </c>
      <c r="AC176" s="1396">
        <v>3</v>
      </c>
      <c r="AD176" s="1370" t="s">
        <v>13</v>
      </c>
      <c r="AE176" s="1370" t="s">
        <v>20</v>
      </c>
      <c r="AF176" s="1370">
        <f>IF(W176&gt;=1,(AA176*12+AC176)-(W176*12+Y176)+1,"")</f>
        <v>12</v>
      </c>
      <c r="AG176" s="1366" t="s">
        <v>33</v>
      </c>
      <c r="AH176" s="1372" t="str">
        <f t="shared" ref="AH176" si="440">IFERROR(ROUNDDOWN(ROUND(L174*U176,0),0)*AF176,"")</f>
        <v/>
      </c>
      <c r="AI176" s="1374" t="str">
        <f t="shared" ref="AI176" si="441">IFERROR(ROUNDDOWN(ROUND((L174*(U176-AW174)),0),0)*AF176,"")</f>
        <v/>
      </c>
      <c r="AJ176" s="1376">
        <f>IFERROR(IF(OR(M174="",M175="",M177=""),0,ROUNDDOWN(ROUNDDOWN(ROUND(L174*VLOOKUP(K174,【参考】数式用!$A$5:$AB$37,MATCH("新加算Ⅳ",【参考】数式用!$B$4:$AB$4,0)+1,0),0),0)*AF176*0.5,0)),"")</f>
        <v>0</v>
      </c>
      <c r="AK176" s="1346" t="str">
        <f t="shared" ref="AK176" si="442">IF(T176&lt;&gt;"","新規に適用","")</f>
        <v/>
      </c>
      <c r="AL176" s="1350">
        <f>IFERROR(IF(OR(M177="ベア加算",M177=""),0, IF(OR(T174="新加算Ⅰ",T174="新加算Ⅱ",T174="新加算Ⅲ",T174="新加算Ⅳ"),0,ROUNDDOWN(ROUND(L174*VLOOKUP(K174,【参考】数式用!$A$5:$I$37,MATCH("ベア加算",【参考】数式用!$B$4:$I$4,0)+1,0),0),0)*AF176)),"")</f>
        <v>0</v>
      </c>
      <c r="AM176" s="1320" t="str">
        <f>IF(AND(T176&lt;&gt;"",AM174=""),"新規に適用",IF(AND(T176&lt;&gt;"",AM174&lt;&gt;""),"継続で適用",""))</f>
        <v/>
      </c>
      <c r="AN176" s="1320" t="str">
        <f>IF(AND(T176&lt;&gt;"",AN174=""),"新規に適用",IF(AND(T176&lt;&gt;"",AN174&lt;&gt;""),"継続で適用",""))</f>
        <v/>
      </c>
      <c r="AO176" s="1368"/>
      <c r="AP176" s="1320" t="str">
        <f>IF(AND(T176&lt;&gt;"",AP174=""),"新規に適用",IF(AND(T176&lt;&gt;"",AP174&lt;&gt;""),"継続で適用",""))</f>
        <v/>
      </c>
      <c r="AQ176" s="1324" t="str">
        <f t="shared" si="420"/>
        <v/>
      </c>
      <c r="AR176" s="1320" t="str">
        <f>IF(AND(T176&lt;&gt;"",AR174=""),"新規に適用",IF(AND(T176&lt;&gt;"",AR174&lt;&gt;""),"継続で適用",""))</f>
        <v/>
      </c>
      <c r="AS176" s="1309"/>
      <c r="AT176" s="557"/>
      <c r="AU176" s="1310" t="str">
        <f>IF(K174&lt;&gt;"","V列に色付け","")</f>
        <v/>
      </c>
      <c r="AV176" s="1311"/>
      <c r="AW176" s="1312"/>
      <c r="AX176" s="87"/>
      <c r="AY176" s="87"/>
      <c r="AZ176" s="87"/>
      <c r="BA176" s="87"/>
      <c r="BB176" s="87"/>
      <c r="BC176" s="87"/>
      <c r="BD176" s="87"/>
      <c r="BE176" s="87"/>
      <c r="BF176" s="87"/>
      <c r="BG176" s="87"/>
      <c r="BH176" s="87"/>
      <c r="BI176" s="87"/>
      <c r="BJ176" s="87"/>
      <c r="BK176" s="453" t="str">
        <f>G174</f>
        <v/>
      </c>
    </row>
    <row r="177" spans="1:63" ht="30" customHeight="1" thickBot="1">
      <c r="A177" s="1275"/>
      <c r="B177" s="1418"/>
      <c r="C177" s="1419"/>
      <c r="D177" s="1419"/>
      <c r="E177" s="1419"/>
      <c r="F177" s="1420"/>
      <c r="G177" s="1260"/>
      <c r="H177" s="1260"/>
      <c r="I177" s="1260"/>
      <c r="J177" s="1423"/>
      <c r="K177" s="1260"/>
      <c r="L177" s="1284"/>
      <c r="M177" s="556" t="str">
        <f>IF('別紙様式2-2（４・５月分）'!P136="","",'別紙様式2-2（４・５月分）'!P136)</f>
        <v/>
      </c>
      <c r="N177" s="1401"/>
      <c r="O177" s="1381"/>
      <c r="P177" s="1383"/>
      <c r="Q177" s="1385"/>
      <c r="R177" s="1387"/>
      <c r="S177" s="1389"/>
      <c r="T177" s="1391"/>
      <c r="U177" s="1393"/>
      <c r="V177" s="1395"/>
      <c r="W177" s="1397"/>
      <c r="X177" s="1371"/>
      <c r="Y177" s="1397"/>
      <c r="Z177" s="1371"/>
      <c r="AA177" s="1397"/>
      <c r="AB177" s="1371"/>
      <c r="AC177" s="1397"/>
      <c r="AD177" s="1371"/>
      <c r="AE177" s="1371"/>
      <c r="AF177" s="1371"/>
      <c r="AG177" s="1367"/>
      <c r="AH177" s="1373"/>
      <c r="AI177" s="1375"/>
      <c r="AJ177" s="1377"/>
      <c r="AK177" s="1347"/>
      <c r="AL177" s="1351"/>
      <c r="AM177" s="1321"/>
      <c r="AN177" s="1321"/>
      <c r="AO177" s="1369"/>
      <c r="AP177" s="1321"/>
      <c r="AQ177" s="1325"/>
      <c r="AR177" s="1321"/>
      <c r="AS177" s="491" t="str">
        <f t="shared" ref="AS177" si="443">IF(AU174="","",IF(OR(T174="",AND(M177="ベア加算なし",OR(T174="新加算Ⅰ",T174="新加算Ⅱ",T174="新加算Ⅲ",T174="新加算Ⅳ"),AM174=""),AND(OR(T174="新加算Ⅰ",T174="新加算Ⅱ",T174="新加算Ⅲ",T174="新加算Ⅳ",T174="新加算Ⅴ（１）",T174="新加算Ⅴ（２）",T174="新加算Ⅴ（３）",T174="新加算Ⅴ（４）",T174="新加算Ⅴ（５）",T174="新加算Ⅴ（６）",T174="新加算Ⅴ（８）",T174="新加算Ⅴ（11）"),AN174=""),AND(OR(T174="新加算Ⅴ（７）",T174="新加算Ⅴ（９）",T174="新加算Ⅴ（10）",T174="新加算Ⅴ（12）",T174="新加算Ⅴ（13）",T174="新加算Ⅴ（14）"),AO174=""),AND(OR(T174="新加算Ⅰ",T174="新加算Ⅱ",T174="新加算Ⅲ",T174="新加算Ⅴ（１）",T174="新加算Ⅴ（３）",T174="新加算Ⅴ（８）"),AP174=""),AND(OR(T174="新加算Ⅰ",T174="新加算Ⅱ",T174="新加算Ⅴ（１）",T174="新加算Ⅴ（２）",T174="新加算Ⅴ（３）",T174="新加算Ⅴ（４）",T174="新加算Ⅴ（５）",T174="新加算Ⅴ（６）",T174="新加算Ⅴ（７）",T174="新加算Ⅴ（９）",T174="新加算Ⅴ（10）",T174="新加算Ⅴ（12）"),AQ174=""),AND(OR(T174="新加算Ⅰ",T174="新加算Ⅴ（１）",T174="新加算Ⅴ（２）",T174="新加算Ⅴ（５）",T174="新加算Ⅴ（７）",T174="新加算Ⅴ（10）"),AR174="")),"！記入が必要な欄（ピンク色のセル）に空欄があります。空欄を埋めてください。",""))</f>
        <v/>
      </c>
      <c r="AT177" s="557"/>
      <c r="AU177" s="1310"/>
      <c r="AV177" s="558" t="str">
        <f>IF('別紙様式2-2（４・５月分）'!N136="","",'別紙様式2-2（４・５月分）'!N136)</f>
        <v/>
      </c>
      <c r="AW177" s="1312"/>
      <c r="AX177" s="87"/>
      <c r="AY177" s="87"/>
      <c r="AZ177" s="87"/>
      <c r="BA177" s="87"/>
      <c r="BB177" s="87"/>
      <c r="BC177" s="87"/>
      <c r="BD177" s="87"/>
      <c r="BE177" s="87"/>
      <c r="BF177" s="87"/>
      <c r="BG177" s="87"/>
      <c r="BH177" s="87"/>
      <c r="BI177" s="87"/>
      <c r="BJ177" s="87"/>
      <c r="BK177" s="453" t="str">
        <f>G174</f>
        <v/>
      </c>
    </row>
    <row r="178" spans="1:63" ht="30" customHeight="1">
      <c r="A178" s="1300">
        <v>42</v>
      </c>
      <c r="B178" s="1242" t="str">
        <f>IF(基本情報入力シート!C95="","",基本情報入力シート!C95)</f>
        <v/>
      </c>
      <c r="C178" s="1243"/>
      <c r="D178" s="1243"/>
      <c r="E178" s="1243"/>
      <c r="F178" s="1244"/>
      <c r="G178" s="1259" t="str">
        <f>IF(基本情報入力シート!M95="","",基本情報入力シート!M95)</f>
        <v/>
      </c>
      <c r="H178" s="1259" t="str">
        <f>IF(基本情報入力シート!R95="","",基本情報入力シート!R95)</f>
        <v/>
      </c>
      <c r="I178" s="1259" t="str">
        <f>IF(基本情報入力シート!W95="","",基本情報入力シート!W95)</f>
        <v/>
      </c>
      <c r="J178" s="1422" t="str">
        <f>IF(基本情報入力シート!X95="","",基本情報入力シート!X95)</f>
        <v/>
      </c>
      <c r="K178" s="1259" t="str">
        <f>IF(基本情報入力シート!Y95="","",基本情報入力シート!Y95)</f>
        <v/>
      </c>
      <c r="L178" s="1283" t="str">
        <f>IF(基本情報入力シート!AB95="","",基本情報入力シート!AB95)</f>
        <v/>
      </c>
      <c r="M178" s="553" t="str">
        <f>IF('別紙様式2-2（４・５月分）'!P137="","",'別紙様式2-2（４・５月分）'!P137)</f>
        <v/>
      </c>
      <c r="N178" s="1398" t="str">
        <f>IF(SUM('別紙様式2-2（４・５月分）'!Q137:Q139)=0,"",SUM('別紙様式2-2（４・５月分）'!Q137:Q139))</f>
        <v/>
      </c>
      <c r="O178" s="1402" t="str">
        <f>IFERROR(VLOOKUP('別紙様式2-2（４・５月分）'!AQ137,【参考】数式用!$AR$5:$AS$22,2,FALSE),"")</f>
        <v/>
      </c>
      <c r="P178" s="1403"/>
      <c r="Q178" s="1404"/>
      <c r="R178" s="1408" t="str">
        <f>IFERROR(VLOOKUP(K178,【参考】数式用!$A$5:$AB$37,MATCH(O178,【参考】数式用!$B$4:$AB$4,0)+1,0),"")</f>
        <v/>
      </c>
      <c r="S178" s="1410" t="s">
        <v>2021</v>
      </c>
      <c r="T178" s="1412"/>
      <c r="U178" s="1414" t="str">
        <f>IFERROR(VLOOKUP(K178,【参考】数式用!$A$5:$AB$37,MATCH(T178,【参考】数式用!$B$4:$AB$4,0)+1,0),"")</f>
        <v/>
      </c>
      <c r="V178" s="1416" t="s">
        <v>15</v>
      </c>
      <c r="W178" s="1354">
        <v>6</v>
      </c>
      <c r="X178" s="1356" t="s">
        <v>10</v>
      </c>
      <c r="Y178" s="1354">
        <v>6</v>
      </c>
      <c r="Z178" s="1356" t="s">
        <v>38</v>
      </c>
      <c r="AA178" s="1354">
        <v>7</v>
      </c>
      <c r="AB178" s="1356" t="s">
        <v>10</v>
      </c>
      <c r="AC178" s="1354">
        <v>3</v>
      </c>
      <c r="AD178" s="1356" t="s">
        <v>13</v>
      </c>
      <c r="AE178" s="1356" t="s">
        <v>20</v>
      </c>
      <c r="AF178" s="1356">
        <f>IF(W178&gt;=1,(AA178*12+AC178)-(W178*12+Y178)+1,"")</f>
        <v>10</v>
      </c>
      <c r="AG178" s="1358" t="s">
        <v>33</v>
      </c>
      <c r="AH178" s="1360" t="str">
        <f t="shared" ref="AH178" si="444">IFERROR(ROUNDDOWN(ROUND(L178*U178,0),0)*AF178,"")</f>
        <v/>
      </c>
      <c r="AI178" s="1362" t="str">
        <f t="shared" ref="AI178" si="445">IFERROR(ROUNDDOWN(ROUND((L178*(U178-AW178)),0),0)*AF178,"")</f>
        <v/>
      </c>
      <c r="AJ178" s="1364">
        <f>IFERROR(IF(OR(M178="",M179="",M181=""),0,ROUNDDOWN(ROUNDDOWN(ROUND(L178*VLOOKUP(K178,【参考】数式用!$A$5:$AB$37,MATCH("新加算Ⅳ",【参考】数式用!$B$4:$AB$4,0)+1,0),0),0)*AF178*0.5,0)),"")</f>
        <v>0</v>
      </c>
      <c r="AK178" s="1348"/>
      <c r="AL178" s="1352">
        <f>IFERROR(IF(OR(M181="ベア加算",M181=""),0, IF(OR(T178="新加算Ⅰ",T178="新加算Ⅱ",T178="新加算Ⅲ",T178="新加算Ⅳ"),ROUNDDOWN(ROUND(L178*VLOOKUP(K178,【参考】数式用!$A$5:$I$37,MATCH("ベア加算",【参考】数式用!$B$4:$I$4,0)+1,0),0),0)*AF178,0)),"")</f>
        <v>0</v>
      </c>
      <c r="AM178" s="1338"/>
      <c r="AN178" s="1344"/>
      <c r="AO178" s="1340"/>
      <c r="AP178" s="1340"/>
      <c r="AQ178" s="1342"/>
      <c r="AR178" s="1322"/>
      <c r="AS178" s="466" t="str">
        <f t="shared" ref="AS178" si="446">IF(AU178="","",IF(U178&lt;N178,"！加算の要件上は問題ありませんが、令和６年４・５月と比較して令和６年６月に加算率が下がる計画になっています。",""))</f>
        <v/>
      </c>
      <c r="AT178" s="557"/>
      <c r="AU178" s="1310" t="str">
        <f>IF(K178&lt;&gt;"","V列に色付け","")</f>
        <v/>
      </c>
      <c r="AV178" s="558" t="str">
        <f>IF('別紙様式2-2（４・５月分）'!N137="","",'別紙様式2-2（４・５月分）'!N137)</f>
        <v/>
      </c>
      <c r="AW178" s="1312" t="str">
        <f>IF(SUM('別紙様式2-2（４・５月分）'!O137:O139)=0,"",SUM('別紙様式2-2（４・５月分）'!O137:O139))</f>
        <v/>
      </c>
      <c r="AX178" s="1313" t="str">
        <f>IFERROR(VLOOKUP(K178,【参考】数式用!$AH$2:$AI$34,2,FALSE),"")</f>
        <v/>
      </c>
      <c r="AY178" s="1229" t="s">
        <v>1959</v>
      </c>
      <c r="AZ178" s="1229" t="s">
        <v>1960</v>
      </c>
      <c r="BA178" s="1229" t="s">
        <v>1961</v>
      </c>
      <c r="BB178" s="1229" t="s">
        <v>1962</v>
      </c>
      <c r="BC178" s="1229" t="str">
        <f>IF(AND(O178&lt;&gt;"新加算Ⅰ",O178&lt;&gt;"新加算Ⅱ",O178&lt;&gt;"新加算Ⅲ",O178&lt;&gt;"新加算Ⅳ"),O178,IF(P180&lt;&gt;"",P180,""))</f>
        <v/>
      </c>
      <c r="BD178" s="1229"/>
      <c r="BE178" s="1229" t="str">
        <f t="shared" ref="BE178" si="447">IF(AL178&lt;&gt;0,IF(AM178="○","入力済","未入力"),"")</f>
        <v/>
      </c>
      <c r="BF178" s="1229" t="str">
        <f>IF(OR(T178="新加算Ⅰ",T178="新加算Ⅱ",T178="新加算Ⅲ",T178="新加算Ⅳ",T178="新加算Ⅴ（１）",T178="新加算Ⅴ（２）",T178="新加算Ⅴ（３）",T178="新加算ⅠⅤ（４）",T178="新加算Ⅴ（５）",T178="新加算Ⅴ（６）",T178="新加算Ⅴ（８）",T178="新加算Ⅴ（11）"),IF(OR(AN178="○",AN178="令和６年度中に満たす"),"入力済","未入力"),"")</f>
        <v/>
      </c>
      <c r="BG178" s="1229" t="str">
        <f>IF(OR(T178="新加算Ⅴ（７）",T178="新加算Ⅴ（９）",T178="新加算Ⅴ（10）",T178="新加算Ⅴ（12）",T178="新加算Ⅴ（13）",T178="新加算Ⅴ（14）"),IF(OR(AO178="○",AO178="令和６年度中に満たす"),"入力済","未入力"),"")</f>
        <v/>
      </c>
      <c r="BH178" s="1330" t="str">
        <f t="shared" ref="BH178" si="448">IF(OR(T178="新加算Ⅰ",T178="新加算Ⅱ",T178="新加算Ⅲ",T178="新加算Ⅴ（１）",T178="新加算Ⅴ（３）",T178="新加算Ⅴ（８）"),IF(OR(AP178="○",AP178="令和６年度中に満たす"),"入力済","未入力"),"")</f>
        <v/>
      </c>
      <c r="BI178" s="1332" t="str">
        <f t="shared" ref="BI178" si="449">IF(OR(T178="新加算Ⅰ",T178="新加算Ⅱ",T178="新加算Ⅴ（１）",T178="新加算Ⅴ（２）",T178="新加算Ⅴ（３）",T178="新加算Ⅴ（４）",T178="新加算Ⅴ（５）",T178="新加算Ⅴ（６）",T178="新加算Ⅴ（７）",T178="新加算Ⅴ（９）",T178="新加算Ⅴ（10）",T178="新加算Ⅴ（12）"),1,"")</f>
        <v/>
      </c>
      <c r="BJ178" s="1310" t="str">
        <f>IF(OR(T178="新加算Ⅰ",T178="新加算Ⅴ（１）",T178="新加算Ⅴ（２）",T178="新加算Ⅴ（５）",T178="新加算Ⅴ（７）",T178="新加算Ⅴ（10）"),IF(AR178="","未入力","入力済"),"")</f>
        <v/>
      </c>
      <c r="BK178" s="453" t="str">
        <f>G178</f>
        <v/>
      </c>
    </row>
    <row r="179" spans="1:63" ht="15" customHeight="1">
      <c r="A179" s="1274"/>
      <c r="B179" s="1242"/>
      <c r="C179" s="1243"/>
      <c r="D179" s="1243"/>
      <c r="E179" s="1243"/>
      <c r="F179" s="1244"/>
      <c r="G179" s="1259"/>
      <c r="H179" s="1259"/>
      <c r="I179" s="1259"/>
      <c r="J179" s="1422"/>
      <c r="K179" s="1259"/>
      <c r="L179" s="1283"/>
      <c r="M179" s="1378" t="str">
        <f>IF('別紙様式2-2（４・５月分）'!P138="","",'別紙様式2-2（４・５月分）'!P138)</f>
        <v/>
      </c>
      <c r="N179" s="1399"/>
      <c r="O179" s="1405"/>
      <c r="P179" s="1406"/>
      <c r="Q179" s="1407"/>
      <c r="R179" s="1409"/>
      <c r="S179" s="1411"/>
      <c r="T179" s="1413"/>
      <c r="U179" s="1415"/>
      <c r="V179" s="1417"/>
      <c r="W179" s="1355"/>
      <c r="X179" s="1357"/>
      <c r="Y179" s="1355"/>
      <c r="Z179" s="1357"/>
      <c r="AA179" s="1355"/>
      <c r="AB179" s="1357"/>
      <c r="AC179" s="1355"/>
      <c r="AD179" s="1357"/>
      <c r="AE179" s="1357"/>
      <c r="AF179" s="1357"/>
      <c r="AG179" s="1359"/>
      <c r="AH179" s="1361"/>
      <c r="AI179" s="1363"/>
      <c r="AJ179" s="1365"/>
      <c r="AK179" s="1349"/>
      <c r="AL179" s="1353"/>
      <c r="AM179" s="1339"/>
      <c r="AN179" s="1345"/>
      <c r="AO179" s="1341"/>
      <c r="AP179" s="1341"/>
      <c r="AQ179" s="1343"/>
      <c r="AR179" s="1323"/>
      <c r="AS179" s="1309" t="str">
        <f t="shared" ref="AS179" si="450">IF(AU178="","",IF(AF178&gt;10,"！令和６年度の新加算の「算定対象月」が10か月を超えています。標準的な「算定対象月」は令和６年６月から令和７年３月です。",IF(OR(AA178&lt;&gt;7,AC178&lt;&gt;3),"！算定期間の終わりが令和７年３月になっていません。区分変更を行う場合は、別紙様式2-4に記入してください。","")))</f>
        <v/>
      </c>
      <c r="AT179" s="557"/>
      <c r="AU179" s="1310"/>
      <c r="AV179" s="1311" t="str">
        <f>IF('別紙様式2-2（４・５月分）'!N138="","",'別紙様式2-2（４・５月分）'!N138)</f>
        <v/>
      </c>
      <c r="AW179" s="1312"/>
      <c r="AX179" s="1313"/>
      <c r="AY179" s="1229"/>
      <c r="AZ179" s="1229"/>
      <c r="BA179" s="1229"/>
      <c r="BB179" s="1229"/>
      <c r="BC179" s="1229"/>
      <c r="BD179" s="1229"/>
      <c r="BE179" s="1229"/>
      <c r="BF179" s="1229"/>
      <c r="BG179" s="1229"/>
      <c r="BH179" s="1331"/>
      <c r="BI179" s="1333"/>
      <c r="BJ179" s="1310"/>
      <c r="BK179" s="453" t="str">
        <f>G178</f>
        <v/>
      </c>
    </row>
    <row r="180" spans="1:63" ht="15" customHeight="1">
      <c r="A180" s="1302"/>
      <c r="B180" s="1242"/>
      <c r="C180" s="1243"/>
      <c r="D180" s="1243"/>
      <c r="E180" s="1243"/>
      <c r="F180" s="1244"/>
      <c r="G180" s="1259"/>
      <c r="H180" s="1259"/>
      <c r="I180" s="1259"/>
      <c r="J180" s="1422"/>
      <c r="K180" s="1259"/>
      <c r="L180" s="1283"/>
      <c r="M180" s="1379"/>
      <c r="N180" s="1400"/>
      <c r="O180" s="1380" t="s">
        <v>2025</v>
      </c>
      <c r="P180" s="1382" t="str">
        <f>IFERROR(VLOOKUP('別紙様式2-2（４・５月分）'!AQ137,【参考】数式用!$AR$5:$AT$22,3,FALSE),"")</f>
        <v/>
      </c>
      <c r="Q180" s="1384" t="s">
        <v>2036</v>
      </c>
      <c r="R180" s="1386" t="str">
        <f>IFERROR(VLOOKUP(K178,【参考】数式用!$A$5:$AB$37,MATCH(P180,【参考】数式用!$B$4:$AB$4,0)+1,0),"")</f>
        <v/>
      </c>
      <c r="S180" s="1388" t="s">
        <v>161</v>
      </c>
      <c r="T180" s="1390"/>
      <c r="U180" s="1392" t="str">
        <f>IFERROR(VLOOKUP(K178,【参考】数式用!$A$5:$AB$37,MATCH(T180,【参考】数式用!$B$4:$AB$4,0)+1,0),"")</f>
        <v/>
      </c>
      <c r="V180" s="1394" t="s">
        <v>15</v>
      </c>
      <c r="W180" s="1396">
        <v>7</v>
      </c>
      <c r="X180" s="1370" t="s">
        <v>10</v>
      </c>
      <c r="Y180" s="1396">
        <v>4</v>
      </c>
      <c r="Z180" s="1370" t="s">
        <v>38</v>
      </c>
      <c r="AA180" s="1396">
        <v>8</v>
      </c>
      <c r="AB180" s="1370" t="s">
        <v>10</v>
      </c>
      <c r="AC180" s="1396">
        <v>3</v>
      </c>
      <c r="AD180" s="1370" t="s">
        <v>13</v>
      </c>
      <c r="AE180" s="1370" t="s">
        <v>20</v>
      </c>
      <c r="AF180" s="1370">
        <f>IF(W180&gt;=1,(AA180*12+AC180)-(W180*12+Y180)+1,"")</f>
        <v>12</v>
      </c>
      <c r="AG180" s="1366" t="s">
        <v>33</v>
      </c>
      <c r="AH180" s="1372" t="str">
        <f t="shared" ref="AH180" si="451">IFERROR(ROUNDDOWN(ROUND(L178*U180,0),0)*AF180,"")</f>
        <v/>
      </c>
      <c r="AI180" s="1374" t="str">
        <f t="shared" ref="AI180" si="452">IFERROR(ROUNDDOWN(ROUND((L178*(U180-AW178)),0),0)*AF180,"")</f>
        <v/>
      </c>
      <c r="AJ180" s="1376">
        <f>IFERROR(IF(OR(M178="",M179="",M181=""),0,ROUNDDOWN(ROUNDDOWN(ROUND(L178*VLOOKUP(K178,【参考】数式用!$A$5:$AB$37,MATCH("新加算Ⅳ",【参考】数式用!$B$4:$AB$4,0)+1,0),0),0)*AF180*0.5,0)),"")</f>
        <v>0</v>
      </c>
      <c r="AK180" s="1346" t="str">
        <f t="shared" ref="AK180" si="453">IF(T180&lt;&gt;"","新規に適用","")</f>
        <v/>
      </c>
      <c r="AL180" s="1350">
        <f>IFERROR(IF(OR(M181="ベア加算",M181=""),0, IF(OR(T178="新加算Ⅰ",T178="新加算Ⅱ",T178="新加算Ⅲ",T178="新加算Ⅳ"),0,ROUNDDOWN(ROUND(L178*VLOOKUP(K178,【参考】数式用!$A$5:$I$37,MATCH("ベア加算",【参考】数式用!$B$4:$I$4,0)+1,0),0),0)*AF180)),"")</f>
        <v>0</v>
      </c>
      <c r="AM180" s="1320" t="str">
        <f>IF(AND(T180&lt;&gt;"",AM178=""),"新規に適用",IF(AND(T180&lt;&gt;"",AM178&lt;&gt;""),"継続で適用",""))</f>
        <v/>
      </c>
      <c r="AN180" s="1320" t="str">
        <f>IF(AND(T180&lt;&gt;"",AN178=""),"新規に適用",IF(AND(T180&lt;&gt;"",AN178&lt;&gt;""),"継続で適用",""))</f>
        <v/>
      </c>
      <c r="AO180" s="1368"/>
      <c r="AP180" s="1320" t="str">
        <f>IF(AND(T180&lt;&gt;"",AP178=""),"新規に適用",IF(AND(T180&lt;&gt;"",AP178&lt;&gt;""),"継続で適用",""))</f>
        <v/>
      </c>
      <c r="AQ180" s="1324" t="str">
        <f t="shared" si="420"/>
        <v/>
      </c>
      <c r="AR180" s="1320" t="str">
        <f>IF(AND(T180&lt;&gt;"",AR178=""),"新規に適用",IF(AND(T180&lt;&gt;"",AR178&lt;&gt;""),"継続で適用",""))</f>
        <v/>
      </c>
      <c r="AS180" s="1309"/>
      <c r="AT180" s="557"/>
      <c r="AU180" s="1310" t="str">
        <f>IF(K178&lt;&gt;"","V列に色付け","")</f>
        <v/>
      </c>
      <c r="AV180" s="1311"/>
      <c r="AW180" s="1312"/>
      <c r="AX180" s="87"/>
      <c r="AY180" s="87"/>
      <c r="AZ180" s="87"/>
      <c r="BA180" s="87"/>
      <c r="BB180" s="87"/>
      <c r="BC180" s="87"/>
      <c r="BD180" s="87"/>
      <c r="BE180" s="87"/>
      <c r="BF180" s="87"/>
      <c r="BG180" s="87"/>
      <c r="BH180" s="87"/>
      <c r="BI180" s="87"/>
      <c r="BJ180" s="87"/>
      <c r="BK180" s="453" t="str">
        <f>G178</f>
        <v/>
      </c>
    </row>
    <row r="181" spans="1:63" ht="30" customHeight="1" thickBot="1">
      <c r="A181" s="1275"/>
      <c r="B181" s="1418"/>
      <c r="C181" s="1419"/>
      <c r="D181" s="1419"/>
      <c r="E181" s="1419"/>
      <c r="F181" s="1420"/>
      <c r="G181" s="1260"/>
      <c r="H181" s="1260"/>
      <c r="I181" s="1260"/>
      <c r="J181" s="1423"/>
      <c r="K181" s="1260"/>
      <c r="L181" s="1284"/>
      <c r="M181" s="556" t="str">
        <f>IF('別紙様式2-2（４・５月分）'!P139="","",'別紙様式2-2（４・５月分）'!P139)</f>
        <v/>
      </c>
      <c r="N181" s="1401"/>
      <c r="O181" s="1381"/>
      <c r="P181" s="1383"/>
      <c r="Q181" s="1385"/>
      <c r="R181" s="1387"/>
      <c r="S181" s="1389"/>
      <c r="T181" s="1391"/>
      <c r="U181" s="1393"/>
      <c r="V181" s="1395"/>
      <c r="W181" s="1397"/>
      <c r="X181" s="1371"/>
      <c r="Y181" s="1397"/>
      <c r="Z181" s="1371"/>
      <c r="AA181" s="1397"/>
      <c r="AB181" s="1371"/>
      <c r="AC181" s="1397"/>
      <c r="AD181" s="1371"/>
      <c r="AE181" s="1371"/>
      <c r="AF181" s="1371"/>
      <c r="AG181" s="1367"/>
      <c r="AH181" s="1373"/>
      <c r="AI181" s="1375"/>
      <c r="AJ181" s="1377"/>
      <c r="AK181" s="1347"/>
      <c r="AL181" s="1351"/>
      <c r="AM181" s="1321"/>
      <c r="AN181" s="1321"/>
      <c r="AO181" s="1369"/>
      <c r="AP181" s="1321"/>
      <c r="AQ181" s="1325"/>
      <c r="AR181" s="1321"/>
      <c r="AS181" s="491" t="str">
        <f t="shared" ref="AS181" si="454">IF(AU178="","",IF(OR(T178="",AND(M181="ベア加算なし",OR(T178="新加算Ⅰ",T178="新加算Ⅱ",T178="新加算Ⅲ",T178="新加算Ⅳ"),AM178=""),AND(OR(T178="新加算Ⅰ",T178="新加算Ⅱ",T178="新加算Ⅲ",T178="新加算Ⅳ",T178="新加算Ⅴ（１）",T178="新加算Ⅴ（２）",T178="新加算Ⅴ（３）",T178="新加算Ⅴ（４）",T178="新加算Ⅴ（５）",T178="新加算Ⅴ（６）",T178="新加算Ⅴ（８）",T178="新加算Ⅴ（11）"),AN178=""),AND(OR(T178="新加算Ⅴ（７）",T178="新加算Ⅴ（９）",T178="新加算Ⅴ（10）",T178="新加算Ⅴ（12）",T178="新加算Ⅴ（13）",T178="新加算Ⅴ（14）"),AO178=""),AND(OR(T178="新加算Ⅰ",T178="新加算Ⅱ",T178="新加算Ⅲ",T178="新加算Ⅴ（１）",T178="新加算Ⅴ（３）",T178="新加算Ⅴ（８）"),AP178=""),AND(OR(T178="新加算Ⅰ",T178="新加算Ⅱ",T178="新加算Ⅴ（１）",T178="新加算Ⅴ（２）",T178="新加算Ⅴ（３）",T178="新加算Ⅴ（４）",T178="新加算Ⅴ（５）",T178="新加算Ⅴ（６）",T178="新加算Ⅴ（７）",T178="新加算Ⅴ（９）",T178="新加算Ⅴ（10）",T178="新加算Ⅴ（12）"),AQ178=""),AND(OR(T178="新加算Ⅰ",T178="新加算Ⅴ（１）",T178="新加算Ⅴ（２）",T178="新加算Ⅴ（５）",T178="新加算Ⅴ（７）",T178="新加算Ⅴ（10）"),AR178="")),"！記入が必要な欄（ピンク色のセル）に空欄があります。空欄を埋めてください。",""))</f>
        <v/>
      </c>
      <c r="AT181" s="557"/>
      <c r="AU181" s="1310"/>
      <c r="AV181" s="558" t="str">
        <f>IF('別紙様式2-2（４・５月分）'!N139="","",'別紙様式2-2（４・５月分）'!N139)</f>
        <v/>
      </c>
      <c r="AW181" s="1312"/>
      <c r="AX181" s="87"/>
      <c r="AY181" s="87"/>
      <c r="AZ181" s="87"/>
      <c r="BA181" s="87"/>
      <c r="BB181" s="87"/>
      <c r="BC181" s="87"/>
      <c r="BD181" s="87"/>
      <c r="BE181" s="87"/>
      <c r="BF181" s="87"/>
      <c r="BG181" s="87"/>
      <c r="BH181" s="87"/>
      <c r="BI181" s="87"/>
      <c r="BJ181" s="87"/>
      <c r="BK181" s="453" t="str">
        <f>G178</f>
        <v/>
      </c>
    </row>
    <row r="182" spans="1:63" ht="30" customHeight="1">
      <c r="A182" s="1273">
        <v>43</v>
      </c>
      <c r="B182" s="1239" t="str">
        <f>IF(基本情報入力シート!C96="","",基本情報入力シート!C96)</f>
        <v/>
      </c>
      <c r="C182" s="1240"/>
      <c r="D182" s="1240"/>
      <c r="E182" s="1240"/>
      <c r="F182" s="1241"/>
      <c r="G182" s="1258" t="str">
        <f>IF(基本情報入力シート!M96="","",基本情報入力シート!M96)</f>
        <v/>
      </c>
      <c r="H182" s="1258" t="str">
        <f>IF(基本情報入力シート!R96="","",基本情報入力シート!R96)</f>
        <v/>
      </c>
      <c r="I182" s="1258" t="str">
        <f>IF(基本情報入力シート!W96="","",基本情報入力シート!W96)</f>
        <v/>
      </c>
      <c r="J182" s="1421" t="str">
        <f>IF(基本情報入力シート!X96="","",基本情報入力シート!X96)</f>
        <v/>
      </c>
      <c r="K182" s="1258" t="str">
        <f>IF(基本情報入力シート!Y96="","",基本情報入力シート!Y96)</f>
        <v/>
      </c>
      <c r="L182" s="1282" t="str">
        <f>IF(基本情報入力シート!AB96="","",基本情報入力シート!AB96)</f>
        <v/>
      </c>
      <c r="M182" s="553" t="str">
        <f>IF('別紙様式2-2（４・５月分）'!P140="","",'別紙様式2-2（４・５月分）'!P140)</f>
        <v/>
      </c>
      <c r="N182" s="1398" t="str">
        <f>IF(SUM('別紙様式2-2（４・５月分）'!Q140:Q142)=0,"",SUM('別紙様式2-2（４・５月分）'!Q140:Q142))</f>
        <v/>
      </c>
      <c r="O182" s="1402" t="str">
        <f>IFERROR(VLOOKUP('別紙様式2-2（４・５月分）'!AQ140,【参考】数式用!$AR$5:$AS$22,2,FALSE),"")</f>
        <v/>
      </c>
      <c r="P182" s="1403"/>
      <c r="Q182" s="1404"/>
      <c r="R182" s="1408" t="str">
        <f>IFERROR(VLOOKUP(K182,【参考】数式用!$A$5:$AB$37,MATCH(O182,【参考】数式用!$B$4:$AB$4,0)+1,0),"")</f>
        <v/>
      </c>
      <c r="S182" s="1410" t="s">
        <v>2021</v>
      </c>
      <c r="T182" s="1412"/>
      <c r="U182" s="1414" t="str">
        <f>IFERROR(VLOOKUP(K182,【参考】数式用!$A$5:$AB$37,MATCH(T182,【参考】数式用!$B$4:$AB$4,0)+1,0),"")</f>
        <v/>
      </c>
      <c r="V182" s="1416" t="s">
        <v>15</v>
      </c>
      <c r="W182" s="1354">
        <v>6</v>
      </c>
      <c r="X182" s="1356" t="s">
        <v>10</v>
      </c>
      <c r="Y182" s="1354">
        <v>6</v>
      </c>
      <c r="Z182" s="1356" t="s">
        <v>38</v>
      </c>
      <c r="AA182" s="1354">
        <v>7</v>
      </c>
      <c r="AB182" s="1356" t="s">
        <v>10</v>
      </c>
      <c r="AC182" s="1354">
        <v>3</v>
      </c>
      <c r="AD182" s="1356" t="s">
        <v>13</v>
      </c>
      <c r="AE182" s="1356" t="s">
        <v>20</v>
      </c>
      <c r="AF182" s="1356">
        <f>IF(W182&gt;=1,(AA182*12+AC182)-(W182*12+Y182)+1,"")</f>
        <v>10</v>
      </c>
      <c r="AG182" s="1358" t="s">
        <v>33</v>
      </c>
      <c r="AH182" s="1360" t="str">
        <f t="shared" ref="AH182" si="455">IFERROR(ROUNDDOWN(ROUND(L182*U182,0),0)*AF182,"")</f>
        <v/>
      </c>
      <c r="AI182" s="1362" t="str">
        <f t="shared" ref="AI182" si="456">IFERROR(ROUNDDOWN(ROUND((L182*(U182-AW182)),0),0)*AF182,"")</f>
        <v/>
      </c>
      <c r="AJ182" s="1364">
        <f>IFERROR(IF(OR(M182="",M183="",M185=""),0,ROUNDDOWN(ROUNDDOWN(ROUND(L182*VLOOKUP(K182,【参考】数式用!$A$5:$AB$37,MATCH("新加算Ⅳ",【参考】数式用!$B$4:$AB$4,0)+1,0),0),0)*AF182*0.5,0)),"")</f>
        <v>0</v>
      </c>
      <c r="AK182" s="1348"/>
      <c r="AL182" s="1352">
        <f>IFERROR(IF(OR(M185="ベア加算",M185=""),0, IF(OR(T182="新加算Ⅰ",T182="新加算Ⅱ",T182="新加算Ⅲ",T182="新加算Ⅳ"),ROUNDDOWN(ROUND(L182*VLOOKUP(K182,【参考】数式用!$A$5:$I$37,MATCH("ベア加算",【参考】数式用!$B$4:$I$4,0)+1,0),0),0)*AF182,0)),"")</f>
        <v>0</v>
      </c>
      <c r="AM182" s="1338"/>
      <c r="AN182" s="1344"/>
      <c r="AO182" s="1340"/>
      <c r="AP182" s="1340"/>
      <c r="AQ182" s="1342"/>
      <c r="AR182" s="1322"/>
      <c r="AS182" s="466" t="str">
        <f t="shared" ref="AS182" si="457">IF(AU182="","",IF(U182&lt;N182,"！加算の要件上は問題ありませんが、令和６年４・５月と比較して令和６年６月に加算率が下がる計画になっています。",""))</f>
        <v/>
      </c>
      <c r="AT182" s="557"/>
      <c r="AU182" s="1310" t="str">
        <f>IF(K182&lt;&gt;"","V列に色付け","")</f>
        <v/>
      </c>
      <c r="AV182" s="558" t="str">
        <f>IF('別紙様式2-2（４・５月分）'!N140="","",'別紙様式2-2（４・５月分）'!N140)</f>
        <v/>
      </c>
      <c r="AW182" s="1312" t="str">
        <f>IF(SUM('別紙様式2-2（４・５月分）'!O140:O142)=0,"",SUM('別紙様式2-2（４・５月分）'!O140:O142))</f>
        <v/>
      </c>
      <c r="AX182" s="1313" t="str">
        <f>IFERROR(VLOOKUP(K182,【参考】数式用!$AH$2:$AI$34,2,FALSE),"")</f>
        <v/>
      </c>
      <c r="AY182" s="1229" t="s">
        <v>1959</v>
      </c>
      <c r="AZ182" s="1229" t="s">
        <v>1960</v>
      </c>
      <c r="BA182" s="1229" t="s">
        <v>1961</v>
      </c>
      <c r="BB182" s="1229" t="s">
        <v>1962</v>
      </c>
      <c r="BC182" s="1229" t="str">
        <f>IF(AND(O182&lt;&gt;"新加算Ⅰ",O182&lt;&gt;"新加算Ⅱ",O182&lt;&gt;"新加算Ⅲ",O182&lt;&gt;"新加算Ⅳ"),O182,IF(P184&lt;&gt;"",P184,""))</f>
        <v/>
      </c>
      <c r="BD182" s="1229"/>
      <c r="BE182" s="1229" t="str">
        <f t="shared" ref="BE182" si="458">IF(AL182&lt;&gt;0,IF(AM182="○","入力済","未入力"),"")</f>
        <v/>
      </c>
      <c r="BF182" s="1229" t="str">
        <f>IF(OR(T182="新加算Ⅰ",T182="新加算Ⅱ",T182="新加算Ⅲ",T182="新加算Ⅳ",T182="新加算Ⅴ（１）",T182="新加算Ⅴ（２）",T182="新加算Ⅴ（３）",T182="新加算ⅠⅤ（４）",T182="新加算Ⅴ（５）",T182="新加算Ⅴ（６）",T182="新加算Ⅴ（８）",T182="新加算Ⅴ（11）"),IF(OR(AN182="○",AN182="令和６年度中に満たす"),"入力済","未入力"),"")</f>
        <v/>
      </c>
      <c r="BG182" s="1229" t="str">
        <f>IF(OR(T182="新加算Ⅴ（７）",T182="新加算Ⅴ（９）",T182="新加算Ⅴ（10）",T182="新加算Ⅴ（12）",T182="新加算Ⅴ（13）",T182="新加算Ⅴ（14）"),IF(OR(AO182="○",AO182="令和６年度中に満たす"),"入力済","未入力"),"")</f>
        <v/>
      </c>
      <c r="BH182" s="1330" t="str">
        <f t="shared" ref="BH182" si="459">IF(OR(T182="新加算Ⅰ",T182="新加算Ⅱ",T182="新加算Ⅲ",T182="新加算Ⅴ（１）",T182="新加算Ⅴ（３）",T182="新加算Ⅴ（８）"),IF(OR(AP182="○",AP182="令和６年度中に満たす"),"入力済","未入力"),"")</f>
        <v/>
      </c>
      <c r="BI182" s="1332" t="str">
        <f t="shared" ref="BI182" si="460">IF(OR(T182="新加算Ⅰ",T182="新加算Ⅱ",T182="新加算Ⅴ（１）",T182="新加算Ⅴ（２）",T182="新加算Ⅴ（３）",T182="新加算Ⅴ（４）",T182="新加算Ⅴ（５）",T182="新加算Ⅴ（６）",T182="新加算Ⅴ（７）",T182="新加算Ⅴ（９）",T182="新加算Ⅴ（10）",T182="新加算Ⅴ（12）"),1,"")</f>
        <v/>
      </c>
      <c r="BJ182" s="1310" t="str">
        <f>IF(OR(T182="新加算Ⅰ",T182="新加算Ⅴ（１）",T182="新加算Ⅴ（２）",T182="新加算Ⅴ（５）",T182="新加算Ⅴ（７）",T182="新加算Ⅴ（10）"),IF(AR182="","未入力","入力済"),"")</f>
        <v/>
      </c>
      <c r="BK182" s="453" t="str">
        <f>G182</f>
        <v/>
      </c>
    </row>
    <row r="183" spans="1:63" ht="15" customHeight="1">
      <c r="A183" s="1274"/>
      <c r="B183" s="1242"/>
      <c r="C183" s="1243"/>
      <c r="D183" s="1243"/>
      <c r="E183" s="1243"/>
      <c r="F183" s="1244"/>
      <c r="G183" s="1259"/>
      <c r="H183" s="1259"/>
      <c r="I183" s="1259"/>
      <c r="J183" s="1422"/>
      <c r="K183" s="1259"/>
      <c r="L183" s="1283"/>
      <c r="M183" s="1378" t="str">
        <f>IF('別紙様式2-2（４・５月分）'!P141="","",'別紙様式2-2（４・５月分）'!P141)</f>
        <v/>
      </c>
      <c r="N183" s="1399"/>
      <c r="O183" s="1405"/>
      <c r="P183" s="1406"/>
      <c r="Q183" s="1407"/>
      <c r="R183" s="1409"/>
      <c r="S183" s="1411"/>
      <c r="T183" s="1413"/>
      <c r="U183" s="1415"/>
      <c r="V183" s="1417"/>
      <c r="W183" s="1355"/>
      <c r="X183" s="1357"/>
      <c r="Y183" s="1355"/>
      <c r="Z183" s="1357"/>
      <c r="AA183" s="1355"/>
      <c r="AB183" s="1357"/>
      <c r="AC183" s="1355"/>
      <c r="AD183" s="1357"/>
      <c r="AE183" s="1357"/>
      <c r="AF183" s="1357"/>
      <c r="AG183" s="1359"/>
      <c r="AH183" s="1361"/>
      <c r="AI183" s="1363"/>
      <c r="AJ183" s="1365"/>
      <c r="AK183" s="1349"/>
      <c r="AL183" s="1353"/>
      <c r="AM183" s="1339"/>
      <c r="AN183" s="1345"/>
      <c r="AO183" s="1341"/>
      <c r="AP183" s="1341"/>
      <c r="AQ183" s="1343"/>
      <c r="AR183" s="1323"/>
      <c r="AS183" s="1309" t="str">
        <f t="shared" ref="AS183" si="461">IF(AU182="","",IF(AF182&gt;10,"！令和６年度の新加算の「算定対象月」が10か月を超えています。標準的な「算定対象月」は令和６年６月から令和７年３月です。",IF(OR(AA182&lt;&gt;7,AC182&lt;&gt;3),"！算定期間の終わりが令和７年３月になっていません。区分変更を行う場合は、別紙様式2-4に記入してください。","")))</f>
        <v/>
      </c>
      <c r="AT183" s="557"/>
      <c r="AU183" s="1310"/>
      <c r="AV183" s="1311" t="str">
        <f>IF('別紙様式2-2（４・５月分）'!N141="","",'別紙様式2-2（４・５月分）'!N141)</f>
        <v/>
      </c>
      <c r="AW183" s="1312"/>
      <c r="AX183" s="1313"/>
      <c r="AY183" s="1229"/>
      <c r="AZ183" s="1229"/>
      <c r="BA183" s="1229"/>
      <c r="BB183" s="1229"/>
      <c r="BC183" s="1229"/>
      <c r="BD183" s="1229"/>
      <c r="BE183" s="1229"/>
      <c r="BF183" s="1229"/>
      <c r="BG183" s="1229"/>
      <c r="BH183" s="1331"/>
      <c r="BI183" s="1333"/>
      <c r="BJ183" s="1310"/>
      <c r="BK183" s="453" t="str">
        <f>G182</f>
        <v/>
      </c>
    </row>
    <row r="184" spans="1:63" ht="15" customHeight="1">
      <c r="A184" s="1302"/>
      <c r="B184" s="1242"/>
      <c r="C184" s="1243"/>
      <c r="D184" s="1243"/>
      <c r="E184" s="1243"/>
      <c r="F184" s="1244"/>
      <c r="G184" s="1259"/>
      <c r="H184" s="1259"/>
      <c r="I184" s="1259"/>
      <c r="J184" s="1422"/>
      <c r="K184" s="1259"/>
      <c r="L184" s="1283"/>
      <c r="M184" s="1379"/>
      <c r="N184" s="1400"/>
      <c r="O184" s="1380" t="s">
        <v>2025</v>
      </c>
      <c r="P184" s="1382" t="str">
        <f>IFERROR(VLOOKUP('別紙様式2-2（４・５月分）'!AQ140,【参考】数式用!$AR$5:$AT$22,3,FALSE),"")</f>
        <v/>
      </c>
      <c r="Q184" s="1384" t="s">
        <v>2036</v>
      </c>
      <c r="R184" s="1386" t="str">
        <f>IFERROR(VLOOKUP(K182,【参考】数式用!$A$5:$AB$37,MATCH(P184,【参考】数式用!$B$4:$AB$4,0)+1,0),"")</f>
        <v/>
      </c>
      <c r="S184" s="1388" t="s">
        <v>161</v>
      </c>
      <c r="T184" s="1390"/>
      <c r="U184" s="1392" t="str">
        <f>IFERROR(VLOOKUP(K182,【参考】数式用!$A$5:$AB$37,MATCH(T184,【参考】数式用!$B$4:$AB$4,0)+1,0),"")</f>
        <v/>
      </c>
      <c r="V184" s="1394" t="s">
        <v>15</v>
      </c>
      <c r="W184" s="1396">
        <v>7</v>
      </c>
      <c r="X184" s="1370" t="s">
        <v>10</v>
      </c>
      <c r="Y184" s="1396">
        <v>4</v>
      </c>
      <c r="Z184" s="1370" t="s">
        <v>38</v>
      </c>
      <c r="AA184" s="1396">
        <v>8</v>
      </c>
      <c r="AB184" s="1370" t="s">
        <v>10</v>
      </c>
      <c r="AC184" s="1396">
        <v>3</v>
      </c>
      <c r="AD184" s="1370" t="s">
        <v>13</v>
      </c>
      <c r="AE184" s="1370" t="s">
        <v>20</v>
      </c>
      <c r="AF184" s="1370">
        <f>IF(W184&gt;=1,(AA184*12+AC184)-(W184*12+Y184)+1,"")</f>
        <v>12</v>
      </c>
      <c r="AG184" s="1366" t="s">
        <v>33</v>
      </c>
      <c r="AH184" s="1372" t="str">
        <f t="shared" ref="AH184" si="462">IFERROR(ROUNDDOWN(ROUND(L182*U184,0),0)*AF184,"")</f>
        <v/>
      </c>
      <c r="AI184" s="1374" t="str">
        <f t="shared" ref="AI184" si="463">IFERROR(ROUNDDOWN(ROUND((L182*(U184-AW182)),0),0)*AF184,"")</f>
        <v/>
      </c>
      <c r="AJ184" s="1376">
        <f>IFERROR(IF(OR(M182="",M183="",M185=""),0,ROUNDDOWN(ROUNDDOWN(ROUND(L182*VLOOKUP(K182,【参考】数式用!$A$5:$AB$37,MATCH("新加算Ⅳ",【参考】数式用!$B$4:$AB$4,0)+1,0),0),0)*AF184*0.5,0)),"")</f>
        <v>0</v>
      </c>
      <c r="AK184" s="1346" t="str">
        <f t="shared" ref="AK184" si="464">IF(T184&lt;&gt;"","新規に適用","")</f>
        <v/>
      </c>
      <c r="AL184" s="1350">
        <f>IFERROR(IF(OR(M185="ベア加算",M185=""),0, IF(OR(T182="新加算Ⅰ",T182="新加算Ⅱ",T182="新加算Ⅲ",T182="新加算Ⅳ"),0,ROUNDDOWN(ROUND(L182*VLOOKUP(K182,【参考】数式用!$A$5:$I$37,MATCH("ベア加算",【参考】数式用!$B$4:$I$4,0)+1,0),0),0)*AF184)),"")</f>
        <v>0</v>
      </c>
      <c r="AM184" s="1320" t="str">
        <f>IF(AND(T184&lt;&gt;"",AM182=""),"新規に適用",IF(AND(T184&lt;&gt;"",AM182&lt;&gt;""),"継続で適用",""))</f>
        <v/>
      </c>
      <c r="AN184" s="1320" t="str">
        <f>IF(AND(T184&lt;&gt;"",AN182=""),"新規に適用",IF(AND(T184&lt;&gt;"",AN182&lt;&gt;""),"継続で適用",""))</f>
        <v/>
      </c>
      <c r="AO184" s="1368"/>
      <c r="AP184" s="1320" t="str">
        <f>IF(AND(T184&lt;&gt;"",AP182=""),"新規に適用",IF(AND(T184&lt;&gt;"",AP182&lt;&gt;""),"継続で適用",""))</f>
        <v/>
      </c>
      <c r="AQ184" s="1324" t="str">
        <f t="shared" si="420"/>
        <v/>
      </c>
      <c r="AR184" s="1320" t="str">
        <f>IF(AND(T184&lt;&gt;"",AR182=""),"新規に適用",IF(AND(T184&lt;&gt;"",AR182&lt;&gt;""),"継続で適用",""))</f>
        <v/>
      </c>
      <c r="AS184" s="1309"/>
      <c r="AT184" s="557"/>
      <c r="AU184" s="1310" t="str">
        <f>IF(K182&lt;&gt;"","V列に色付け","")</f>
        <v/>
      </c>
      <c r="AV184" s="1311"/>
      <c r="AW184" s="1312"/>
      <c r="AX184" s="87"/>
      <c r="AY184" s="87"/>
      <c r="AZ184" s="87"/>
      <c r="BA184" s="87"/>
      <c r="BB184" s="87"/>
      <c r="BC184" s="87"/>
      <c r="BD184" s="87"/>
      <c r="BE184" s="87"/>
      <c r="BF184" s="87"/>
      <c r="BG184" s="87"/>
      <c r="BH184" s="87"/>
      <c r="BI184" s="87"/>
      <c r="BJ184" s="87"/>
      <c r="BK184" s="453" t="str">
        <f>G182</f>
        <v/>
      </c>
    </row>
    <row r="185" spans="1:63" ht="30" customHeight="1" thickBot="1">
      <c r="A185" s="1275"/>
      <c r="B185" s="1418"/>
      <c r="C185" s="1419"/>
      <c r="D185" s="1419"/>
      <c r="E185" s="1419"/>
      <c r="F185" s="1420"/>
      <c r="G185" s="1260"/>
      <c r="H185" s="1260"/>
      <c r="I185" s="1260"/>
      <c r="J185" s="1423"/>
      <c r="K185" s="1260"/>
      <c r="L185" s="1284"/>
      <c r="M185" s="556" t="str">
        <f>IF('別紙様式2-2（４・５月分）'!P142="","",'別紙様式2-2（４・５月分）'!P142)</f>
        <v/>
      </c>
      <c r="N185" s="1401"/>
      <c r="O185" s="1381"/>
      <c r="P185" s="1383"/>
      <c r="Q185" s="1385"/>
      <c r="R185" s="1387"/>
      <c r="S185" s="1389"/>
      <c r="T185" s="1391"/>
      <c r="U185" s="1393"/>
      <c r="V185" s="1395"/>
      <c r="W185" s="1397"/>
      <c r="X185" s="1371"/>
      <c r="Y185" s="1397"/>
      <c r="Z185" s="1371"/>
      <c r="AA185" s="1397"/>
      <c r="AB185" s="1371"/>
      <c r="AC185" s="1397"/>
      <c r="AD185" s="1371"/>
      <c r="AE185" s="1371"/>
      <c r="AF185" s="1371"/>
      <c r="AG185" s="1367"/>
      <c r="AH185" s="1373"/>
      <c r="AI185" s="1375"/>
      <c r="AJ185" s="1377"/>
      <c r="AK185" s="1347"/>
      <c r="AL185" s="1351"/>
      <c r="AM185" s="1321"/>
      <c r="AN185" s="1321"/>
      <c r="AO185" s="1369"/>
      <c r="AP185" s="1321"/>
      <c r="AQ185" s="1325"/>
      <c r="AR185" s="1321"/>
      <c r="AS185" s="491" t="str">
        <f t="shared" ref="AS185" si="465">IF(AU182="","",IF(OR(T182="",AND(M185="ベア加算なし",OR(T182="新加算Ⅰ",T182="新加算Ⅱ",T182="新加算Ⅲ",T182="新加算Ⅳ"),AM182=""),AND(OR(T182="新加算Ⅰ",T182="新加算Ⅱ",T182="新加算Ⅲ",T182="新加算Ⅳ",T182="新加算Ⅴ（１）",T182="新加算Ⅴ（２）",T182="新加算Ⅴ（３）",T182="新加算Ⅴ（４）",T182="新加算Ⅴ（５）",T182="新加算Ⅴ（６）",T182="新加算Ⅴ（８）",T182="新加算Ⅴ（11）"),AN182=""),AND(OR(T182="新加算Ⅴ（７）",T182="新加算Ⅴ（９）",T182="新加算Ⅴ（10）",T182="新加算Ⅴ（12）",T182="新加算Ⅴ（13）",T182="新加算Ⅴ（14）"),AO182=""),AND(OR(T182="新加算Ⅰ",T182="新加算Ⅱ",T182="新加算Ⅲ",T182="新加算Ⅴ（１）",T182="新加算Ⅴ（３）",T182="新加算Ⅴ（８）"),AP182=""),AND(OR(T182="新加算Ⅰ",T182="新加算Ⅱ",T182="新加算Ⅴ（１）",T182="新加算Ⅴ（２）",T182="新加算Ⅴ（３）",T182="新加算Ⅴ（４）",T182="新加算Ⅴ（５）",T182="新加算Ⅴ（６）",T182="新加算Ⅴ（７）",T182="新加算Ⅴ（９）",T182="新加算Ⅴ（10）",T182="新加算Ⅴ（12）"),AQ182=""),AND(OR(T182="新加算Ⅰ",T182="新加算Ⅴ（１）",T182="新加算Ⅴ（２）",T182="新加算Ⅴ（５）",T182="新加算Ⅴ（７）",T182="新加算Ⅴ（10）"),AR182="")),"！記入が必要な欄（ピンク色のセル）に空欄があります。空欄を埋めてください。",""))</f>
        <v/>
      </c>
      <c r="AT185" s="557"/>
      <c r="AU185" s="1310"/>
      <c r="AV185" s="558" t="str">
        <f>IF('別紙様式2-2（４・５月分）'!N142="","",'別紙様式2-2（４・５月分）'!N142)</f>
        <v/>
      </c>
      <c r="AW185" s="1312"/>
      <c r="AX185" s="87"/>
      <c r="AY185" s="87"/>
      <c r="AZ185" s="87"/>
      <c r="BA185" s="87"/>
      <c r="BB185" s="87"/>
      <c r="BC185" s="87"/>
      <c r="BD185" s="87"/>
      <c r="BE185" s="87"/>
      <c r="BF185" s="87"/>
      <c r="BG185" s="87"/>
      <c r="BH185" s="87"/>
      <c r="BI185" s="87"/>
      <c r="BJ185" s="87"/>
      <c r="BK185" s="453" t="str">
        <f>G182</f>
        <v/>
      </c>
    </row>
    <row r="186" spans="1:63" ht="30" customHeight="1">
      <c r="A186" s="1300">
        <v>44</v>
      </c>
      <c r="B186" s="1242" t="str">
        <f>IF(基本情報入力シート!C97="","",基本情報入力シート!C97)</f>
        <v/>
      </c>
      <c r="C186" s="1243"/>
      <c r="D186" s="1243"/>
      <c r="E186" s="1243"/>
      <c r="F186" s="1244"/>
      <c r="G186" s="1259" t="str">
        <f>IF(基本情報入力シート!M97="","",基本情報入力シート!M97)</f>
        <v/>
      </c>
      <c r="H186" s="1259" t="str">
        <f>IF(基本情報入力シート!R97="","",基本情報入力シート!R97)</f>
        <v/>
      </c>
      <c r="I186" s="1259" t="str">
        <f>IF(基本情報入力シート!W97="","",基本情報入力シート!W97)</f>
        <v/>
      </c>
      <c r="J186" s="1422" t="str">
        <f>IF(基本情報入力シート!X97="","",基本情報入力シート!X97)</f>
        <v/>
      </c>
      <c r="K186" s="1259" t="str">
        <f>IF(基本情報入力シート!Y97="","",基本情報入力シート!Y97)</f>
        <v/>
      </c>
      <c r="L186" s="1283" t="str">
        <f>IF(基本情報入力シート!AB97="","",基本情報入力シート!AB97)</f>
        <v/>
      </c>
      <c r="M186" s="553" t="str">
        <f>IF('別紙様式2-2（４・５月分）'!P143="","",'別紙様式2-2（４・５月分）'!P143)</f>
        <v/>
      </c>
      <c r="N186" s="1398" t="str">
        <f>IF(SUM('別紙様式2-2（４・５月分）'!Q143:Q145)=0,"",SUM('別紙様式2-2（４・５月分）'!Q143:Q145))</f>
        <v/>
      </c>
      <c r="O186" s="1402" t="str">
        <f>IFERROR(VLOOKUP('別紙様式2-2（４・５月分）'!AQ143,【参考】数式用!$AR$5:$AS$22,2,FALSE),"")</f>
        <v/>
      </c>
      <c r="P186" s="1403"/>
      <c r="Q186" s="1404"/>
      <c r="R186" s="1408" t="str">
        <f>IFERROR(VLOOKUP(K186,【参考】数式用!$A$5:$AB$37,MATCH(O186,【参考】数式用!$B$4:$AB$4,0)+1,0),"")</f>
        <v/>
      </c>
      <c r="S186" s="1410" t="s">
        <v>2021</v>
      </c>
      <c r="T186" s="1412"/>
      <c r="U186" s="1414" t="str">
        <f>IFERROR(VLOOKUP(K186,【参考】数式用!$A$5:$AB$37,MATCH(T186,【参考】数式用!$B$4:$AB$4,0)+1,0),"")</f>
        <v/>
      </c>
      <c r="V186" s="1416" t="s">
        <v>15</v>
      </c>
      <c r="W186" s="1354">
        <v>6</v>
      </c>
      <c r="X186" s="1356" t="s">
        <v>10</v>
      </c>
      <c r="Y186" s="1354">
        <v>6</v>
      </c>
      <c r="Z186" s="1356" t="s">
        <v>38</v>
      </c>
      <c r="AA186" s="1354">
        <v>7</v>
      </c>
      <c r="AB186" s="1356" t="s">
        <v>10</v>
      </c>
      <c r="AC186" s="1354">
        <v>3</v>
      </c>
      <c r="AD186" s="1356" t="s">
        <v>13</v>
      </c>
      <c r="AE186" s="1356" t="s">
        <v>20</v>
      </c>
      <c r="AF186" s="1356">
        <f>IF(W186&gt;=1,(AA186*12+AC186)-(W186*12+Y186)+1,"")</f>
        <v>10</v>
      </c>
      <c r="AG186" s="1358" t="s">
        <v>33</v>
      </c>
      <c r="AH186" s="1360" t="str">
        <f t="shared" ref="AH186" si="466">IFERROR(ROUNDDOWN(ROUND(L186*U186,0),0)*AF186,"")</f>
        <v/>
      </c>
      <c r="AI186" s="1362" t="str">
        <f t="shared" ref="AI186" si="467">IFERROR(ROUNDDOWN(ROUND((L186*(U186-AW186)),0),0)*AF186,"")</f>
        <v/>
      </c>
      <c r="AJ186" s="1364">
        <f>IFERROR(IF(OR(M186="",M187="",M189=""),0,ROUNDDOWN(ROUNDDOWN(ROUND(L186*VLOOKUP(K186,【参考】数式用!$A$5:$AB$37,MATCH("新加算Ⅳ",【参考】数式用!$B$4:$AB$4,0)+1,0),0),0)*AF186*0.5,0)),"")</f>
        <v>0</v>
      </c>
      <c r="AK186" s="1348"/>
      <c r="AL186" s="1352">
        <f>IFERROR(IF(OR(M189="ベア加算",M189=""),0, IF(OR(T186="新加算Ⅰ",T186="新加算Ⅱ",T186="新加算Ⅲ",T186="新加算Ⅳ"),ROUNDDOWN(ROUND(L186*VLOOKUP(K186,【参考】数式用!$A$5:$I$37,MATCH("ベア加算",【参考】数式用!$B$4:$I$4,0)+1,0),0),0)*AF186,0)),"")</f>
        <v>0</v>
      </c>
      <c r="AM186" s="1338"/>
      <c r="AN186" s="1344"/>
      <c r="AO186" s="1340"/>
      <c r="AP186" s="1340"/>
      <c r="AQ186" s="1342"/>
      <c r="AR186" s="1322"/>
      <c r="AS186" s="466" t="str">
        <f t="shared" ref="AS186" si="468">IF(AU186="","",IF(U186&lt;N186,"！加算の要件上は問題ありませんが、令和６年４・５月と比較して令和６年６月に加算率が下がる計画になっています。",""))</f>
        <v/>
      </c>
      <c r="AT186" s="557"/>
      <c r="AU186" s="1310" t="str">
        <f>IF(K186&lt;&gt;"","V列に色付け","")</f>
        <v/>
      </c>
      <c r="AV186" s="558" t="str">
        <f>IF('別紙様式2-2（４・５月分）'!N143="","",'別紙様式2-2（４・５月分）'!N143)</f>
        <v/>
      </c>
      <c r="AW186" s="1312" t="str">
        <f>IF(SUM('別紙様式2-2（４・５月分）'!O143:O145)=0,"",SUM('別紙様式2-2（４・５月分）'!O143:O145))</f>
        <v/>
      </c>
      <c r="AX186" s="1313" t="str">
        <f>IFERROR(VLOOKUP(K186,【参考】数式用!$AH$2:$AI$34,2,FALSE),"")</f>
        <v/>
      </c>
      <c r="AY186" s="1229" t="s">
        <v>1959</v>
      </c>
      <c r="AZ186" s="1229" t="s">
        <v>1960</v>
      </c>
      <c r="BA186" s="1229" t="s">
        <v>1961</v>
      </c>
      <c r="BB186" s="1229" t="s">
        <v>1962</v>
      </c>
      <c r="BC186" s="1229" t="str">
        <f>IF(AND(O186&lt;&gt;"新加算Ⅰ",O186&lt;&gt;"新加算Ⅱ",O186&lt;&gt;"新加算Ⅲ",O186&lt;&gt;"新加算Ⅳ"),O186,IF(P188&lt;&gt;"",P188,""))</f>
        <v/>
      </c>
      <c r="BD186" s="1229"/>
      <c r="BE186" s="1229" t="str">
        <f t="shared" ref="BE186" si="469">IF(AL186&lt;&gt;0,IF(AM186="○","入力済","未入力"),"")</f>
        <v/>
      </c>
      <c r="BF186" s="1229" t="str">
        <f>IF(OR(T186="新加算Ⅰ",T186="新加算Ⅱ",T186="新加算Ⅲ",T186="新加算Ⅳ",T186="新加算Ⅴ（１）",T186="新加算Ⅴ（２）",T186="新加算Ⅴ（３）",T186="新加算ⅠⅤ（４）",T186="新加算Ⅴ（５）",T186="新加算Ⅴ（６）",T186="新加算Ⅴ（８）",T186="新加算Ⅴ（11）"),IF(OR(AN186="○",AN186="令和６年度中に満たす"),"入力済","未入力"),"")</f>
        <v/>
      </c>
      <c r="BG186" s="1229" t="str">
        <f>IF(OR(T186="新加算Ⅴ（７）",T186="新加算Ⅴ（９）",T186="新加算Ⅴ（10）",T186="新加算Ⅴ（12）",T186="新加算Ⅴ（13）",T186="新加算Ⅴ（14）"),IF(OR(AO186="○",AO186="令和６年度中に満たす"),"入力済","未入力"),"")</f>
        <v/>
      </c>
      <c r="BH186" s="1330" t="str">
        <f t="shared" ref="BH186" si="470">IF(OR(T186="新加算Ⅰ",T186="新加算Ⅱ",T186="新加算Ⅲ",T186="新加算Ⅴ（１）",T186="新加算Ⅴ（３）",T186="新加算Ⅴ（８）"),IF(OR(AP186="○",AP186="令和６年度中に満たす"),"入力済","未入力"),"")</f>
        <v/>
      </c>
      <c r="BI186" s="1332" t="str">
        <f t="shared" ref="BI186" si="471">IF(OR(T186="新加算Ⅰ",T186="新加算Ⅱ",T186="新加算Ⅴ（１）",T186="新加算Ⅴ（２）",T186="新加算Ⅴ（３）",T186="新加算Ⅴ（４）",T186="新加算Ⅴ（５）",T186="新加算Ⅴ（６）",T186="新加算Ⅴ（７）",T186="新加算Ⅴ（９）",T186="新加算Ⅴ（10）",T186="新加算Ⅴ（12）"),1,"")</f>
        <v/>
      </c>
      <c r="BJ186" s="1310" t="str">
        <f>IF(OR(T186="新加算Ⅰ",T186="新加算Ⅴ（１）",T186="新加算Ⅴ（２）",T186="新加算Ⅴ（５）",T186="新加算Ⅴ（７）",T186="新加算Ⅴ（10）"),IF(AR186="","未入力","入力済"),"")</f>
        <v/>
      </c>
      <c r="BK186" s="453" t="str">
        <f>G186</f>
        <v/>
      </c>
    </row>
    <row r="187" spans="1:63" ht="15" customHeight="1">
      <c r="A187" s="1274"/>
      <c r="B187" s="1242"/>
      <c r="C187" s="1243"/>
      <c r="D187" s="1243"/>
      <c r="E187" s="1243"/>
      <c r="F187" s="1244"/>
      <c r="G187" s="1259"/>
      <c r="H187" s="1259"/>
      <c r="I187" s="1259"/>
      <c r="J187" s="1422"/>
      <c r="K187" s="1259"/>
      <c r="L187" s="1283"/>
      <c r="M187" s="1378" t="str">
        <f>IF('別紙様式2-2（４・５月分）'!P144="","",'別紙様式2-2（４・５月分）'!P144)</f>
        <v/>
      </c>
      <c r="N187" s="1399"/>
      <c r="O187" s="1405"/>
      <c r="P187" s="1406"/>
      <c r="Q187" s="1407"/>
      <c r="R187" s="1409"/>
      <c r="S187" s="1411"/>
      <c r="T187" s="1413"/>
      <c r="U187" s="1415"/>
      <c r="V187" s="1417"/>
      <c r="W187" s="1355"/>
      <c r="X187" s="1357"/>
      <c r="Y187" s="1355"/>
      <c r="Z187" s="1357"/>
      <c r="AA187" s="1355"/>
      <c r="AB187" s="1357"/>
      <c r="AC187" s="1355"/>
      <c r="AD187" s="1357"/>
      <c r="AE187" s="1357"/>
      <c r="AF187" s="1357"/>
      <c r="AG187" s="1359"/>
      <c r="AH187" s="1361"/>
      <c r="AI187" s="1363"/>
      <c r="AJ187" s="1365"/>
      <c r="AK187" s="1349"/>
      <c r="AL187" s="1353"/>
      <c r="AM187" s="1339"/>
      <c r="AN187" s="1345"/>
      <c r="AO187" s="1341"/>
      <c r="AP187" s="1341"/>
      <c r="AQ187" s="1343"/>
      <c r="AR187" s="1323"/>
      <c r="AS187" s="1309" t="str">
        <f t="shared" ref="AS187" si="472">IF(AU186="","",IF(AF186&gt;10,"！令和６年度の新加算の「算定対象月」が10か月を超えています。標準的な「算定対象月」は令和６年６月から令和７年３月です。",IF(OR(AA186&lt;&gt;7,AC186&lt;&gt;3),"！算定期間の終わりが令和７年３月になっていません。区分変更を行う場合は、別紙様式2-4に記入してください。","")))</f>
        <v/>
      </c>
      <c r="AT187" s="557"/>
      <c r="AU187" s="1310"/>
      <c r="AV187" s="1311" t="str">
        <f>IF('別紙様式2-2（４・５月分）'!N144="","",'別紙様式2-2（４・５月分）'!N144)</f>
        <v/>
      </c>
      <c r="AW187" s="1312"/>
      <c r="AX187" s="1313"/>
      <c r="AY187" s="1229"/>
      <c r="AZ187" s="1229"/>
      <c r="BA187" s="1229"/>
      <c r="BB187" s="1229"/>
      <c r="BC187" s="1229"/>
      <c r="BD187" s="1229"/>
      <c r="BE187" s="1229"/>
      <c r="BF187" s="1229"/>
      <c r="BG187" s="1229"/>
      <c r="BH187" s="1331"/>
      <c r="BI187" s="1333"/>
      <c r="BJ187" s="1310"/>
      <c r="BK187" s="453" t="str">
        <f>G186</f>
        <v/>
      </c>
    </row>
    <row r="188" spans="1:63" ht="15" customHeight="1">
      <c r="A188" s="1302"/>
      <c r="B188" s="1242"/>
      <c r="C188" s="1243"/>
      <c r="D188" s="1243"/>
      <c r="E188" s="1243"/>
      <c r="F188" s="1244"/>
      <c r="G188" s="1259"/>
      <c r="H188" s="1259"/>
      <c r="I188" s="1259"/>
      <c r="J188" s="1422"/>
      <c r="K188" s="1259"/>
      <c r="L188" s="1283"/>
      <c r="M188" s="1379"/>
      <c r="N188" s="1400"/>
      <c r="O188" s="1380" t="s">
        <v>2025</v>
      </c>
      <c r="P188" s="1382" t="str">
        <f>IFERROR(VLOOKUP('別紙様式2-2（４・５月分）'!AQ143,【参考】数式用!$AR$5:$AT$22,3,FALSE),"")</f>
        <v/>
      </c>
      <c r="Q188" s="1384" t="s">
        <v>2036</v>
      </c>
      <c r="R188" s="1386" t="str">
        <f>IFERROR(VLOOKUP(K186,【参考】数式用!$A$5:$AB$37,MATCH(P188,【参考】数式用!$B$4:$AB$4,0)+1,0),"")</f>
        <v/>
      </c>
      <c r="S188" s="1388" t="s">
        <v>161</v>
      </c>
      <c r="T188" s="1390"/>
      <c r="U188" s="1392" t="str">
        <f>IFERROR(VLOOKUP(K186,【参考】数式用!$A$5:$AB$37,MATCH(T188,【参考】数式用!$B$4:$AB$4,0)+1,0),"")</f>
        <v/>
      </c>
      <c r="V188" s="1394" t="s">
        <v>15</v>
      </c>
      <c r="W188" s="1396">
        <v>7</v>
      </c>
      <c r="X188" s="1370" t="s">
        <v>10</v>
      </c>
      <c r="Y188" s="1396">
        <v>4</v>
      </c>
      <c r="Z188" s="1370" t="s">
        <v>38</v>
      </c>
      <c r="AA188" s="1396">
        <v>8</v>
      </c>
      <c r="AB188" s="1370" t="s">
        <v>10</v>
      </c>
      <c r="AC188" s="1396">
        <v>3</v>
      </c>
      <c r="AD188" s="1370" t="s">
        <v>13</v>
      </c>
      <c r="AE188" s="1370" t="s">
        <v>20</v>
      </c>
      <c r="AF188" s="1370">
        <f>IF(W188&gt;=1,(AA188*12+AC188)-(W188*12+Y188)+1,"")</f>
        <v>12</v>
      </c>
      <c r="AG188" s="1366" t="s">
        <v>33</v>
      </c>
      <c r="AH188" s="1372" t="str">
        <f t="shared" ref="AH188" si="473">IFERROR(ROUNDDOWN(ROUND(L186*U188,0),0)*AF188,"")</f>
        <v/>
      </c>
      <c r="AI188" s="1374" t="str">
        <f t="shared" ref="AI188" si="474">IFERROR(ROUNDDOWN(ROUND((L186*(U188-AW186)),0),0)*AF188,"")</f>
        <v/>
      </c>
      <c r="AJ188" s="1376">
        <f>IFERROR(IF(OR(M186="",M187="",M189=""),0,ROUNDDOWN(ROUNDDOWN(ROUND(L186*VLOOKUP(K186,【参考】数式用!$A$5:$AB$37,MATCH("新加算Ⅳ",【参考】数式用!$B$4:$AB$4,0)+1,0),0),0)*AF188*0.5,0)),"")</f>
        <v>0</v>
      </c>
      <c r="AK188" s="1346" t="str">
        <f t="shared" ref="AK188" si="475">IF(T188&lt;&gt;"","新規に適用","")</f>
        <v/>
      </c>
      <c r="AL188" s="1350">
        <f>IFERROR(IF(OR(M189="ベア加算",M189=""),0, IF(OR(T186="新加算Ⅰ",T186="新加算Ⅱ",T186="新加算Ⅲ",T186="新加算Ⅳ"),0,ROUNDDOWN(ROUND(L186*VLOOKUP(K186,【参考】数式用!$A$5:$I$37,MATCH("ベア加算",【参考】数式用!$B$4:$I$4,0)+1,0),0),0)*AF188)),"")</f>
        <v>0</v>
      </c>
      <c r="AM188" s="1320" t="str">
        <f>IF(AND(T188&lt;&gt;"",AM186=""),"新規に適用",IF(AND(T188&lt;&gt;"",AM186&lt;&gt;""),"継続で適用",""))</f>
        <v/>
      </c>
      <c r="AN188" s="1320" t="str">
        <f>IF(AND(T188&lt;&gt;"",AN186=""),"新規に適用",IF(AND(T188&lt;&gt;"",AN186&lt;&gt;""),"継続で適用",""))</f>
        <v/>
      </c>
      <c r="AO188" s="1368"/>
      <c r="AP188" s="1320" t="str">
        <f>IF(AND(T188&lt;&gt;"",AP186=""),"新規に適用",IF(AND(T188&lt;&gt;"",AP186&lt;&gt;""),"継続で適用",""))</f>
        <v/>
      </c>
      <c r="AQ188" s="1324" t="str">
        <f t="shared" si="420"/>
        <v/>
      </c>
      <c r="AR188" s="1320" t="str">
        <f>IF(AND(T188&lt;&gt;"",AR186=""),"新規に適用",IF(AND(T188&lt;&gt;"",AR186&lt;&gt;""),"継続で適用",""))</f>
        <v/>
      </c>
      <c r="AS188" s="1309"/>
      <c r="AT188" s="557"/>
      <c r="AU188" s="1310" t="str">
        <f>IF(K186&lt;&gt;"","V列に色付け","")</f>
        <v/>
      </c>
      <c r="AV188" s="1311"/>
      <c r="AW188" s="1312"/>
      <c r="AX188" s="87"/>
      <c r="AY188" s="87"/>
      <c r="AZ188" s="87"/>
      <c r="BA188" s="87"/>
      <c r="BB188" s="87"/>
      <c r="BC188" s="87"/>
      <c r="BD188" s="87"/>
      <c r="BE188" s="87"/>
      <c r="BF188" s="87"/>
      <c r="BG188" s="87"/>
      <c r="BH188" s="87"/>
      <c r="BI188" s="87"/>
      <c r="BJ188" s="87"/>
      <c r="BK188" s="453" t="str">
        <f>G186</f>
        <v/>
      </c>
    </row>
    <row r="189" spans="1:63" ht="30" customHeight="1" thickBot="1">
      <c r="A189" s="1275"/>
      <c r="B189" s="1418"/>
      <c r="C189" s="1419"/>
      <c r="D189" s="1419"/>
      <c r="E189" s="1419"/>
      <c r="F189" s="1420"/>
      <c r="G189" s="1260"/>
      <c r="H189" s="1260"/>
      <c r="I189" s="1260"/>
      <c r="J189" s="1423"/>
      <c r="K189" s="1260"/>
      <c r="L189" s="1284"/>
      <c r="M189" s="556" t="str">
        <f>IF('別紙様式2-2（４・５月分）'!P145="","",'別紙様式2-2（４・５月分）'!P145)</f>
        <v/>
      </c>
      <c r="N189" s="1401"/>
      <c r="O189" s="1381"/>
      <c r="P189" s="1383"/>
      <c r="Q189" s="1385"/>
      <c r="R189" s="1387"/>
      <c r="S189" s="1389"/>
      <c r="T189" s="1391"/>
      <c r="U189" s="1393"/>
      <c r="V189" s="1395"/>
      <c r="W189" s="1397"/>
      <c r="X189" s="1371"/>
      <c r="Y189" s="1397"/>
      <c r="Z189" s="1371"/>
      <c r="AA189" s="1397"/>
      <c r="AB189" s="1371"/>
      <c r="AC189" s="1397"/>
      <c r="AD189" s="1371"/>
      <c r="AE189" s="1371"/>
      <c r="AF189" s="1371"/>
      <c r="AG189" s="1367"/>
      <c r="AH189" s="1373"/>
      <c r="AI189" s="1375"/>
      <c r="AJ189" s="1377"/>
      <c r="AK189" s="1347"/>
      <c r="AL189" s="1351"/>
      <c r="AM189" s="1321"/>
      <c r="AN189" s="1321"/>
      <c r="AO189" s="1369"/>
      <c r="AP189" s="1321"/>
      <c r="AQ189" s="1325"/>
      <c r="AR189" s="1321"/>
      <c r="AS189" s="491" t="str">
        <f t="shared" ref="AS189" si="476">IF(AU186="","",IF(OR(T186="",AND(M189="ベア加算なし",OR(T186="新加算Ⅰ",T186="新加算Ⅱ",T186="新加算Ⅲ",T186="新加算Ⅳ"),AM186=""),AND(OR(T186="新加算Ⅰ",T186="新加算Ⅱ",T186="新加算Ⅲ",T186="新加算Ⅳ",T186="新加算Ⅴ（１）",T186="新加算Ⅴ（２）",T186="新加算Ⅴ（３）",T186="新加算Ⅴ（４）",T186="新加算Ⅴ（５）",T186="新加算Ⅴ（６）",T186="新加算Ⅴ（８）",T186="新加算Ⅴ（11）"),AN186=""),AND(OR(T186="新加算Ⅴ（７）",T186="新加算Ⅴ（９）",T186="新加算Ⅴ（10）",T186="新加算Ⅴ（12）",T186="新加算Ⅴ（13）",T186="新加算Ⅴ（14）"),AO186=""),AND(OR(T186="新加算Ⅰ",T186="新加算Ⅱ",T186="新加算Ⅲ",T186="新加算Ⅴ（１）",T186="新加算Ⅴ（３）",T186="新加算Ⅴ（８）"),AP186=""),AND(OR(T186="新加算Ⅰ",T186="新加算Ⅱ",T186="新加算Ⅴ（１）",T186="新加算Ⅴ（２）",T186="新加算Ⅴ（３）",T186="新加算Ⅴ（４）",T186="新加算Ⅴ（５）",T186="新加算Ⅴ（６）",T186="新加算Ⅴ（７）",T186="新加算Ⅴ（９）",T186="新加算Ⅴ（10）",T186="新加算Ⅴ（12）"),AQ186=""),AND(OR(T186="新加算Ⅰ",T186="新加算Ⅴ（１）",T186="新加算Ⅴ（２）",T186="新加算Ⅴ（５）",T186="新加算Ⅴ（７）",T186="新加算Ⅴ（10）"),AR186="")),"！記入が必要な欄（ピンク色のセル）に空欄があります。空欄を埋めてください。",""))</f>
        <v/>
      </c>
      <c r="AT189" s="557"/>
      <c r="AU189" s="1310"/>
      <c r="AV189" s="558" t="str">
        <f>IF('別紙様式2-2（４・５月分）'!N145="","",'別紙様式2-2（４・５月分）'!N145)</f>
        <v/>
      </c>
      <c r="AW189" s="1312"/>
      <c r="AX189" s="87"/>
      <c r="AY189" s="87"/>
      <c r="AZ189" s="87"/>
      <c r="BA189" s="87"/>
      <c r="BB189" s="87"/>
      <c r="BC189" s="87"/>
      <c r="BD189" s="87"/>
      <c r="BE189" s="87"/>
      <c r="BF189" s="87"/>
      <c r="BG189" s="87"/>
      <c r="BH189" s="87"/>
      <c r="BI189" s="87"/>
      <c r="BJ189" s="87"/>
      <c r="BK189" s="453" t="str">
        <f>G186</f>
        <v/>
      </c>
    </row>
    <row r="190" spans="1:63" ht="30" customHeight="1">
      <c r="A190" s="1273">
        <v>45</v>
      </c>
      <c r="B190" s="1239" t="str">
        <f>IF(基本情報入力シート!C98="","",基本情報入力シート!C98)</f>
        <v/>
      </c>
      <c r="C190" s="1240"/>
      <c r="D190" s="1240"/>
      <c r="E190" s="1240"/>
      <c r="F190" s="1241"/>
      <c r="G190" s="1258" t="str">
        <f>IF(基本情報入力シート!M98="","",基本情報入力シート!M98)</f>
        <v/>
      </c>
      <c r="H190" s="1258" t="str">
        <f>IF(基本情報入力シート!R98="","",基本情報入力シート!R98)</f>
        <v/>
      </c>
      <c r="I190" s="1258" t="str">
        <f>IF(基本情報入力シート!W98="","",基本情報入力シート!W98)</f>
        <v/>
      </c>
      <c r="J190" s="1421" t="str">
        <f>IF(基本情報入力シート!X98="","",基本情報入力シート!X98)</f>
        <v/>
      </c>
      <c r="K190" s="1258" t="str">
        <f>IF(基本情報入力シート!Y98="","",基本情報入力シート!Y98)</f>
        <v/>
      </c>
      <c r="L190" s="1282" t="str">
        <f>IF(基本情報入力シート!AB98="","",基本情報入力シート!AB98)</f>
        <v/>
      </c>
      <c r="M190" s="553" t="str">
        <f>IF('別紙様式2-2（４・５月分）'!P146="","",'別紙様式2-2（４・５月分）'!P146)</f>
        <v/>
      </c>
      <c r="N190" s="1398" t="str">
        <f>IF(SUM('別紙様式2-2（４・５月分）'!Q146:Q148)=0,"",SUM('別紙様式2-2（４・５月分）'!Q146:Q148))</f>
        <v/>
      </c>
      <c r="O190" s="1402" t="str">
        <f>IFERROR(VLOOKUP('別紙様式2-2（４・５月分）'!AQ146,【参考】数式用!$AR$5:$AS$22,2,FALSE),"")</f>
        <v/>
      </c>
      <c r="P190" s="1403"/>
      <c r="Q190" s="1404"/>
      <c r="R190" s="1408" t="str">
        <f>IFERROR(VLOOKUP(K190,【参考】数式用!$A$5:$AB$37,MATCH(O190,【参考】数式用!$B$4:$AB$4,0)+1,0),"")</f>
        <v/>
      </c>
      <c r="S190" s="1410" t="s">
        <v>2021</v>
      </c>
      <c r="T190" s="1412"/>
      <c r="U190" s="1414" t="str">
        <f>IFERROR(VLOOKUP(K190,【参考】数式用!$A$5:$AB$37,MATCH(T190,【参考】数式用!$B$4:$AB$4,0)+1,0),"")</f>
        <v/>
      </c>
      <c r="V190" s="1416" t="s">
        <v>15</v>
      </c>
      <c r="W190" s="1354">
        <v>6</v>
      </c>
      <c r="X190" s="1356" t="s">
        <v>10</v>
      </c>
      <c r="Y190" s="1354">
        <v>6</v>
      </c>
      <c r="Z190" s="1356" t="s">
        <v>38</v>
      </c>
      <c r="AA190" s="1354">
        <v>7</v>
      </c>
      <c r="AB190" s="1356" t="s">
        <v>10</v>
      </c>
      <c r="AC190" s="1354">
        <v>3</v>
      </c>
      <c r="AD190" s="1356" t="s">
        <v>13</v>
      </c>
      <c r="AE190" s="1356" t="s">
        <v>20</v>
      </c>
      <c r="AF190" s="1356">
        <f>IF(W190&gt;=1,(AA190*12+AC190)-(W190*12+Y190)+1,"")</f>
        <v>10</v>
      </c>
      <c r="AG190" s="1358" t="s">
        <v>33</v>
      </c>
      <c r="AH190" s="1360" t="str">
        <f t="shared" ref="AH190" si="477">IFERROR(ROUNDDOWN(ROUND(L190*U190,0),0)*AF190,"")</f>
        <v/>
      </c>
      <c r="AI190" s="1362" t="str">
        <f t="shared" ref="AI190" si="478">IFERROR(ROUNDDOWN(ROUND((L190*(U190-AW190)),0),0)*AF190,"")</f>
        <v/>
      </c>
      <c r="AJ190" s="1364">
        <f>IFERROR(IF(OR(M190="",M191="",M193=""),0,ROUNDDOWN(ROUNDDOWN(ROUND(L190*VLOOKUP(K190,【参考】数式用!$A$5:$AB$37,MATCH("新加算Ⅳ",【参考】数式用!$B$4:$AB$4,0)+1,0),0),0)*AF190*0.5,0)),"")</f>
        <v>0</v>
      </c>
      <c r="AK190" s="1348"/>
      <c r="AL190" s="1352">
        <f>IFERROR(IF(OR(M193="ベア加算",M193=""),0, IF(OR(T190="新加算Ⅰ",T190="新加算Ⅱ",T190="新加算Ⅲ",T190="新加算Ⅳ"),ROUNDDOWN(ROUND(L190*VLOOKUP(K190,【参考】数式用!$A$5:$I$37,MATCH("ベア加算",【参考】数式用!$B$4:$I$4,0)+1,0),0),0)*AF190,0)),"")</f>
        <v>0</v>
      </c>
      <c r="AM190" s="1338"/>
      <c r="AN190" s="1344"/>
      <c r="AO190" s="1340"/>
      <c r="AP190" s="1340"/>
      <c r="AQ190" s="1342"/>
      <c r="AR190" s="1322"/>
      <c r="AS190" s="466" t="str">
        <f t="shared" ref="AS190" si="479">IF(AU190="","",IF(U190&lt;N190,"！加算の要件上は問題ありませんが、令和６年４・５月と比較して令和６年６月に加算率が下がる計画になっています。",""))</f>
        <v/>
      </c>
      <c r="AT190" s="557"/>
      <c r="AU190" s="1310" t="str">
        <f>IF(K190&lt;&gt;"","V列に色付け","")</f>
        <v/>
      </c>
      <c r="AV190" s="558" t="str">
        <f>IF('別紙様式2-2（４・５月分）'!N146="","",'別紙様式2-2（４・５月分）'!N146)</f>
        <v/>
      </c>
      <c r="AW190" s="1312" t="str">
        <f>IF(SUM('別紙様式2-2（４・５月分）'!O146:O148)=0,"",SUM('別紙様式2-2（４・５月分）'!O146:O148))</f>
        <v/>
      </c>
      <c r="AX190" s="1313" t="str">
        <f>IFERROR(VLOOKUP(K190,【参考】数式用!$AH$2:$AI$34,2,FALSE),"")</f>
        <v/>
      </c>
      <c r="AY190" s="1229" t="s">
        <v>1959</v>
      </c>
      <c r="AZ190" s="1229" t="s">
        <v>1960</v>
      </c>
      <c r="BA190" s="1229" t="s">
        <v>1961</v>
      </c>
      <c r="BB190" s="1229" t="s">
        <v>1962</v>
      </c>
      <c r="BC190" s="1229" t="str">
        <f>IF(AND(O190&lt;&gt;"新加算Ⅰ",O190&lt;&gt;"新加算Ⅱ",O190&lt;&gt;"新加算Ⅲ",O190&lt;&gt;"新加算Ⅳ"),O190,IF(P192&lt;&gt;"",P192,""))</f>
        <v/>
      </c>
      <c r="BD190" s="1229"/>
      <c r="BE190" s="1229" t="str">
        <f t="shared" ref="BE190" si="480">IF(AL190&lt;&gt;0,IF(AM190="○","入力済","未入力"),"")</f>
        <v/>
      </c>
      <c r="BF190" s="1229" t="str">
        <f>IF(OR(T190="新加算Ⅰ",T190="新加算Ⅱ",T190="新加算Ⅲ",T190="新加算Ⅳ",T190="新加算Ⅴ（１）",T190="新加算Ⅴ（２）",T190="新加算Ⅴ（３）",T190="新加算ⅠⅤ（４）",T190="新加算Ⅴ（５）",T190="新加算Ⅴ（６）",T190="新加算Ⅴ（８）",T190="新加算Ⅴ（11）"),IF(OR(AN190="○",AN190="令和６年度中に満たす"),"入力済","未入力"),"")</f>
        <v/>
      </c>
      <c r="BG190" s="1229" t="str">
        <f>IF(OR(T190="新加算Ⅴ（７）",T190="新加算Ⅴ（９）",T190="新加算Ⅴ（10）",T190="新加算Ⅴ（12）",T190="新加算Ⅴ（13）",T190="新加算Ⅴ（14）"),IF(OR(AO190="○",AO190="令和６年度中に満たす"),"入力済","未入力"),"")</f>
        <v/>
      </c>
      <c r="BH190" s="1330" t="str">
        <f t="shared" ref="BH190" si="481">IF(OR(T190="新加算Ⅰ",T190="新加算Ⅱ",T190="新加算Ⅲ",T190="新加算Ⅴ（１）",T190="新加算Ⅴ（３）",T190="新加算Ⅴ（８）"),IF(OR(AP190="○",AP190="令和６年度中に満たす"),"入力済","未入力"),"")</f>
        <v/>
      </c>
      <c r="BI190" s="1332" t="str">
        <f t="shared" ref="BI190" si="482">IF(OR(T190="新加算Ⅰ",T190="新加算Ⅱ",T190="新加算Ⅴ（１）",T190="新加算Ⅴ（２）",T190="新加算Ⅴ（３）",T190="新加算Ⅴ（４）",T190="新加算Ⅴ（５）",T190="新加算Ⅴ（６）",T190="新加算Ⅴ（７）",T190="新加算Ⅴ（９）",T190="新加算Ⅴ（10）",T190="新加算Ⅴ（12）"),1,"")</f>
        <v/>
      </c>
      <c r="BJ190" s="1310" t="str">
        <f>IF(OR(T190="新加算Ⅰ",T190="新加算Ⅴ（１）",T190="新加算Ⅴ（２）",T190="新加算Ⅴ（５）",T190="新加算Ⅴ（７）",T190="新加算Ⅴ（10）"),IF(AR190="","未入力","入力済"),"")</f>
        <v/>
      </c>
      <c r="BK190" s="453" t="str">
        <f>G190</f>
        <v/>
      </c>
    </row>
    <row r="191" spans="1:63" ht="15" customHeight="1">
      <c r="A191" s="1274"/>
      <c r="B191" s="1242"/>
      <c r="C191" s="1243"/>
      <c r="D191" s="1243"/>
      <c r="E191" s="1243"/>
      <c r="F191" s="1244"/>
      <c r="G191" s="1259"/>
      <c r="H191" s="1259"/>
      <c r="I191" s="1259"/>
      <c r="J191" s="1422"/>
      <c r="K191" s="1259"/>
      <c r="L191" s="1283"/>
      <c r="M191" s="1378" t="str">
        <f>IF('別紙様式2-2（４・５月分）'!P147="","",'別紙様式2-2（４・５月分）'!P147)</f>
        <v/>
      </c>
      <c r="N191" s="1399"/>
      <c r="O191" s="1405"/>
      <c r="P191" s="1406"/>
      <c r="Q191" s="1407"/>
      <c r="R191" s="1409"/>
      <c r="S191" s="1411"/>
      <c r="T191" s="1413"/>
      <c r="U191" s="1415"/>
      <c r="V191" s="1417"/>
      <c r="W191" s="1355"/>
      <c r="X191" s="1357"/>
      <c r="Y191" s="1355"/>
      <c r="Z191" s="1357"/>
      <c r="AA191" s="1355"/>
      <c r="AB191" s="1357"/>
      <c r="AC191" s="1355"/>
      <c r="AD191" s="1357"/>
      <c r="AE191" s="1357"/>
      <c r="AF191" s="1357"/>
      <c r="AG191" s="1359"/>
      <c r="AH191" s="1361"/>
      <c r="AI191" s="1363"/>
      <c r="AJ191" s="1365"/>
      <c r="AK191" s="1349"/>
      <c r="AL191" s="1353"/>
      <c r="AM191" s="1339"/>
      <c r="AN191" s="1345"/>
      <c r="AO191" s="1341"/>
      <c r="AP191" s="1341"/>
      <c r="AQ191" s="1343"/>
      <c r="AR191" s="1323"/>
      <c r="AS191" s="1309" t="str">
        <f t="shared" ref="AS191" si="483">IF(AU190="","",IF(AF190&gt;10,"！令和６年度の新加算の「算定対象月」が10か月を超えています。標準的な「算定対象月」は令和６年６月から令和７年３月です。",IF(OR(AA190&lt;&gt;7,AC190&lt;&gt;3),"！算定期間の終わりが令和７年３月になっていません。区分変更を行う場合は、別紙様式2-4に記入してください。","")))</f>
        <v/>
      </c>
      <c r="AT191" s="557"/>
      <c r="AU191" s="1310"/>
      <c r="AV191" s="1311" t="str">
        <f>IF('別紙様式2-2（４・５月分）'!N147="","",'別紙様式2-2（４・５月分）'!N147)</f>
        <v/>
      </c>
      <c r="AW191" s="1312"/>
      <c r="AX191" s="1313"/>
      <c r="AY191" s="1229"/>
      <c r="AZ191" s="1229"/>
      <c r="BA191" s="1229"/>
      <c r="BB191" s="1229"/>
      <c r="BC191" s="1229"/>
      <c r="BD191" s="1229"/>
      <c r="BE191" s="1229"/>
      <c r="BF191" s="1229"/>
      <c r="BG191" s="1229"/>
      <c r="BH191" s="1331"/>
      <c r="BI191" s="1333"/>
      <c r="BJ191" s="1310"/>
      <c r="BK191" s="453" t="str">
        <f>G190</f>
        <v/>
      </c>
    </row>
    <row r="192" spans="1:63" ht="15" customHeight="1">
      <c r="A192" s="1302"/>
      <c r="B192" s="1242"/>
      <c r="C192" s="1243"/>
      <c r="D192" s="1243"/>
      <c r="E192" s="1243"/>
      <c r="F192" s="1244"/>
      <c r="G192" s="1259"/>
      <c r="H192" s="1259"/>
      <c r="I192" s="1259"/>
      <c r="J192" s="1422"/>
      <c r="K192" s="1259"/>
      <c r="L192" s="1283"/>
      <c r="M192" s="1379"/>
      <c r="N192" s="1400"/>
      <c r="O192" s="1380" t="s">
        <v>2025</v>
      </c>
      <c r="P192" s="1382" t="str">
        <f>IFERROR(VLOOKUP('別紙様式2-2（４・５月分）'!AQ146,【参考】数式用!$AR$5:$AT$22,3,FALSE),"")</f>
        <v/>
      </c>
      <c r="Q192" s="1384" t="s">
        <v>2036</v>
      </c>
      <c r="R192" s="1386" t="str">
        <f>IFERROR(VLOOKUP(K190,【参考】数式用!$A$5:$AB$37,MATCH(P192,【参考】数式用!$B$4:$AB$4,0)+1,0),"")</f>
        <v/>
      </c>
      <c r="S192" s="1388" t="s">
        <v>161</v>
      </c>
      <c r="T192" s="1390"/>
      <c r="U192" s="1392" t="str">
        <f>IFERROR(VLOOKUP(K190,【参考】数式用!$A$5:$AB$37,MATCH(T192,【参考】数式用!$B$4:$AB$4,0)+1,0),"")</f>
        <v/>
      </c>
      <c r="V192" s="1394" t="s">
        <v>15</v>
      </c>
      <c r="W192" s="1396">
        <v>7</v>
      </c>
      <c r="X192" s="1370" t="s">
        <v>10</v>
      </c>
      <c r="Y192" s="1396">
        <v>4</v>
      </c>
      <c r="Z192" s="1370" t="s">
        <v>38</v>
      </c>
      <c r="AA192" s="1396">
        <v>8</v>
      </c>
      <c r="AB192" s="1370" t="s">
        <v>10</v>
      </c>
      <c r="AC192" s="1396">
        <v>3</v>
      </c>
      <c r="AD192" s="1370" t="s">
        <v>13</v>
      </c>
      <c r="AE192" s="1370" t="s">
        <v>20</v>
      </c>
      <c r="AF192" s="1370">
        <f>IF(W192&gt;=1,(AA192*12+AC192)-(W192*12+Y192)+1,"")</f>
        <v>12</v>
      </c>
      <c r="AG192" s="1366" t="s">
        <v>33</v>
      </c>
      <c r="AH192" s="1372" t="str">
        <f t="shared" ref="AH192" si="484">IFERROR(ROUNDDOWN(ROUND(L190*U192,0),0)*AF192,"")</f>
        <v/>
      </c>
      <c r="AI192" s="1374" t="str">
        <f t="shared" ref="AI192" si="485">IFERROR(ROUNDDOWN(ROUND((L190*(U192-AW190)),0),0)*AF192,"")</f>
        <v/>
      </c>
      <c r="AJ192" s="1376">
        <f>IFERROR(IF(OR(M190="",M191="",M193=""),0,ROUNDDOWN(ROUNDDOWN(ROUND(L190*VLOOKUP(K190,【参考】数式用!$A$5:$AB$37,MATCH("新加算Ⅳ",【参考】数式用!$B$4:$AB$4,0)+1,0),0),0)*AF192*0.5,0)),"")</f>
        <v>0</v>
      </c>
      <c r="AK192" s="1346" t="str">
        <f t="shared" ref="AK192" si="486">IF(T192&lt;&gt;"","新規に適用","")</f>
        <v/>
      </c>
      <c r="AL192" s="1350">
        <f>IFERROR(IF(OR(M193="ベア加算",M193=""),0, IF(OR(T190="新加算Ⅰ",T190="新加算Ⅱ",T190="新加算Ⅲ",T190="新加算Ⅳ"),0,ROUNDDOWN(ROUND(L190*VLOOKUP(K190,【参考】数式用!$A$5:$I$37,MATCH("ベア加算",【参考】数式用!$B$4:$I$4,0)+1,0),0),0)*AF192)),"")</f>
        <v>0</v>
      </c>
      <c r="AM192" s="1320" t="str">
        <f>IF(AND(T192&lt;&gt;"",AM190=""),"新規に適用",IF(AND(T192&lt;&gt;"",AM190&lt;&gt;""),"継続で適用",""))</f>
        <v/>
      </c>
      <c r="AN192" s="1320" t="str">
        <f>IF(AND(T192&lt;&gt;"",AN190=""),"新規に適用",IF(AND(T192&lt;&gt;"",AN190&lt;&gt;""),"継続で適用",""))</f>
        <v/>
      </c>
      <c r="AO192" s="1368"/>
      <c r="AP192" s="1320" t="str">
        <f>IF(AND(T192&lt;&gt;"",AP190=""),"新規に適用",IF(AND(T192&lt;&gt;"",AP190&lt;&gt;""),"継続で適用",""))</f>
        <v/>
      </c>
      <c r="AQ192" s="1324" t="str">
        <f t="shared" si="420"/>
        <v/>
      </c>
      <c r="AR192" s="1320" t="str">
        <f>IF(AND(T192&lt;&gt;"",AR190=""),"新規に適用",IF(AND(T192&lt;&gt;"",AR190&lt;&gt;""),"継続で適用",""))</f>
        <v/>
      </c>
      <c r="AS192" s="1309"/>
      <c r="AT192" s="557"/>
      <c r="AU192" s="1310" t="str">
        <f>IF(K190&lt;&gt;"","V列に色付け","")</f>
        <v/>
      </c>
      <c r="AV192" s="1311"/>
      <c r="AW192" s="1312"/>
      <c r="AX192" s="87"/>
      <c r="AY192" s="87"/>
      <c r="AZ192" s="87"/>
      <c r="BA192" s="87"/>
      <c r="BB192" s="87"/>
      <c r="BC192" s="87"/>
      <c r="BD192" s="87"/>
      <c r="BE192" s="87"/>
      <c r="BF192" s="87"/>
      <c r="BG192" s="87"/>
      <c r="BH192" s="87"/>
      <c r="BI192" s="87"/>
      <c r="BJ192" s="87"/>
      <c r="BK192" s="453" t="str">
        <f>G190</f>
        <v/>
      </c>
    </row>
    <row r="193" spans="1:63" ht="30" customHeight="1" thickBot="1">
      <c r="A193" s="1275"/>
      <c r="B193" s="1418"/>
      <c r="C193" s="1419"/>
      <c r="D193" s="1419"/>
      <c r="E193" s="1419"/>
      <c r="F193" s="1420"/>
      <c r="G193" s="1260"/>
      <c r="H193" s="1260"/>
      <c r="I193" s="1260"/>
      <c r="J193" s="1423"/>
      <c r="K193" s="1260"/>
      <c r="L193" s="1284"/>
      <c r="M193" s="556" t="str">
        <f>IF('別紙様式2-2（４・５月分）'!P148="","",'別紙様式2-2（４・５月分）'!P148)</f>
        <v/>
      </c>
      <c r="N193" s="1401"/>
      <c r="O193" s="1381"/>
      <c r="P193" s="1383"/>
      <c r="Q193" s="1385"/>
      <c r="R193" s="1387"/>
      <c r="S193" s="1389"/>
      <c r="T193" s="1391"/>
      <c r="U193" s="1393"/>
      <c r="V193" s="1395"/>
      <c r="W193" s="1397"/>
      <c r="X193" s="1371"/>
      <c r="Y193" s="1397"/>
      <c r="Z193" s="1371"/>
      <c r="AA193" s="1397"/>
      <c r="AB193" s="1371"/>
      <c r="AC193" s="1397"/>
      <c r="AD193" s="1371"/>
      <c r="AE193" s="1371"/>
      <c r="AF193" s="1371"/>
      <c r="AG193" s="1367"/>
      <c r="AH193" s="1373"/>
      <c r="AI193" s="1375"/>
      <c r="AJ193" s="1377"/>
      <c r="AK193" s="1347"/>
      <c r="AL193" s="1351"/>
      <c r="AM193" s="1321"/>
      <c r="AN193" s="1321"/>
      <c r="AO193" s="1369"/>
      <c r="AP193" s="1321"/>
      <c r="AQ193" s="1325"/>
      <c r="AR193" s="1321"/>
      <c r="AS193" s="491" t="str">
        <f t="shared" ref="AS193" si="487">IF(AU190="","",IF(OR(T190="",AND(M193="ベア加算なし",OR(T190="新加算Ⅰ",T190="新加算Ⅱ",T190="新加算Ⅲ",T190="新加算Ⅳ"),AM190=""),AND(OR(T190="新加算Ⅰ",T190="新加算Ⅱ",T190="新加算Ⅲ",T190="新加算Ⅳ",T190="新加算Ⅴ（１）",T190="新加算Ⅴ（２）",T190="新加算Ⅴ（３）",T190="新加算Ⅴ（４）",T190="新加算Ⅴ（５）",T190="新加算Ⅴ（６）",T190="新加算Ⅴ（８）",T190="新加算Ⅴ（11）"),AN190=""),AND(OR(T190="新加算Ⅴ（７）",T190="新加算Ⅴ（９）",T190="新加算Ⅴ（10）",T190="新加算Ⅴ（12）",T190="新加算Ⅴ（13）",T190="新加算Ⅴ（14）"),AO190=""),AND(OR(T190="新加算Ⅰ",T190="新加算Ⅱ",T190="新加算Ⅲ",T190="新加算Ⅴ（１）",T190="新加算Ⅴ（３）",T190="新加算Ⅴ（８）"),AP190=""),AND(OR(T190="新加算Ⅰ",T190="新加算Ⅱ",T190="新加算Ⅴ（１）",T190="新加算Ⅴ（２）",T190="新加算Ⅴ（３）",T190="新加算Ⅴ（４）",T190="新加算Ⅴ（５）",T190="新加算Ⅴ（６）",T190="新加算Ⅴ（７）",T190="新加算Ⅴ（９）",T190="新加算Ⅴ（10）",T190="新加算Ⅴ（12）"),AQ190=""),AND(OR(T190="新加算Ⅰ",T190="新加算Ⅴ（１）",T190="新加算Ⅴ（２）",T190="新加算Ⅴ（５）",T190="新加算Ⅴ（７）",T190="新加算Ⅴ（10）"),AR190="")),"！記入が必要な欄（ピンク色のセル）に空欄があります。空欄を埋めてください。",""))</f>
        <v/>
      </c>
      <c r="AT193" s="557"/>
      <c r="AU193" s="1310"/>
      <c r="AV193" s="558" t="str">
        <f>IF('別紙様式2-2（４・５月分）'!N148="","",'別紙様式2-2（４・５月分）'!N148)</f>
        <v/>
      </c>
      <c r="AW193" s="1312"/>
      <c r="AX193" s="87"/>
      <c r="AY193" s="87"/>
      <c r="AZ193" s="87"/>
      <c r="BA193" s="87"/>
      <c r="BB193" s="87"/>
      <c r="BC193" s="87"/>
      <c r="BD193" s="87"/>
      <c r="BE193" s="87"/>
      <c r="BF193" s="87"/>
      <c r="BG193" s="87"/>
      <c r="BH193" s="87"/>
      <c r="BI193" s="87"/>
      <c r="BJ193" s="87"/>
      <c r="BK193" s="453" t="str">
        <f>G190</f>
        <v/>
      </c>
    </row>
    <row r="194" spans="1:63" ht="30" customHeight="1">
      <c r="A194" s="1300">
        <v>46</v>
      </c>
      <c r="B194" s="1242" t="str">
        <f>IF(基本情報入力シート!C99="","",基本情報入力シート!C99)</f>
        <v/>
      </c>
      <c r="C194" s="1243"/>
      <c r="D194" s="1243"/>
      <c r="E194" s="1243"/>
      <c r="F194" s="1244"/>
      <c r="G194" s="1259" t="str">
        <f>IF(基本情報入力シート!M99="","",基本情報入力シート!M99)</f>
        <v/>
      </c>
      <c r="H194" s="1259" t="str">
        <f>IF(基本情報入力シート!R99="","",基本情報入力シート!R99)</f>
        <v/>
      </c>
      <c r="I194" s="1259" t="str">
        <f>IF(基本情報入力シート!W99="","",基本情報入力シート!W99)</f>
        <v/>
      </c>
      <c r="J194" s="1422" t="str">
        <f>IF(基本情報入力シート!X99="","",基本情報入力シート!X99)</f>
        <v/>
      </c>
      <c r="K194" s="1259" t="str">
        <f>IF(基本情報入力シート!Y99="","",基本情報入力シート!Y99)</f>
        <v/>
      </c>
      <c r="L194" s="1283" t="str">
        <f>IF(基本情報入力シート!AB99="","",基本情報入力シート!AB99)</f>
        <v/>
      </c>
      <c r="M194" s="553" t="str">
        <f>IF('別紙様式2-2（４・５月分）'!P149="","",'別紙様式2-2（４・５月分）'!P149)</f>
        <v/>
      </c>
      <c r="N194" s="1398" t="str">
        <f>IF(SUM('別紙様式2-2（４・５月分）'!Q149:Q151)=0,"",SUM('別紙様式2-2（４・５月分）'!Q149:Q151))</f>
        <v/>
      </c>
      <c r="O194" s="1402" t="str">
        <f>IFERROR(VLOOKUP('別紙様式2-2（４・５月分）'!AQ149,【参考】数式用!$AR$5:$AS$22,2,FALSE),"")</f>
        <v/>
      </c>
      <c r="P194" s="1403"/>
      <c r="Q194" s="1404"/>
      <c r="R194" s="1408" t="str">
        <f>IFERROR(VLOOKUP(K194,【参考】数式用!$A$5:$AB$37,MATCH(O194,【参考】数式用!$B$4:$AB$4,0)+1,0),"")</f>
        <v/>
      </c>
      <c r="S194" s="1410" t="s">
        <v>2021</v>
      </c>
      <c r="T194" s="1412"/>
      <c r="U194" s="1414" t="str">
        <f>IFERROR(VLOOKUP(K194,【参考】数式用!$A$5:$AB$37,MATCH(T194,【参考】数式用!$B$4:$AB$4,0)+1,0),"")</f>
        <v/>
      </c>
      <c r="V194" s="1416" t="s">
        <v>15</v>
      </c>
      <c r="W194" s="1354">
        <v>6</v>
      </c>
      <c r="X194" s="1356" t="s">
        <v>10</v>
      </c>
      <c r="Y194" s="1354">
        <v>6</v>
      </c>
      <c r="Z194" s="1356" t="s">
        <v>38</v>
      </c>
      <c r="AA194" s="1354">
        <v>7</v>
      </c>
      <c r="AB194" s="1356" t="s">
        <v>10</v>
      </c>
      <c r="AC194" s="1354">
        <v>3</v>
      </c>
      <c r="AD194" s="1356" t="s">
        <v>13</v>
      </c>
      <c r="AE194" s="1356" t="s">
        <v>20</v>
      </c>
      <c r="AF194" s="1356">
        <f>IF(W194&gt;=1,(AA194*12+AC194)-(W194*12+Y194)+1,"")</f>
        <v>10</v>
      </c>
      <c r="AG194" s="1358" t="s">
        <v>33</v>
      </c>
      <c r="AH194" s="1360" t="str">
        <f t="shared" ref="AH194" si="488">IFERROR(ROUNDDOWN(ROUND(L194*U194,0),0)*AF194,"")</f>
        <v/>
      </c>
      <c r="AI194" s="1362" t="str">
        <f t="shared" ref="AI194" si="489">IFERROR(ROUNDDOWN(ROUND((L194*(U194-AW194)),0),0)*AF194,"")</f>
        <v/>
      </c>
      <c r="AJ194" s="1364">
        <f>IFERROR(IF(OR(M194="",M195="",M197=""),0,ROUNDDOWN(ROUNDDOWN(ROUND(L194*VLOOKUP(K194,【参考】数式用!$A$5:$AB$37,MATCH("新加算Ⅳ",【参考】数式用!$B$4:$AB$4,0)+1,0),0),0)*AF194*0.5,0)),"")</f>
        <v>0</v>
      </c>
      <c r="AK194" s="1348"/>
      <c r="AL194" s="1352">
        <f>IFERROR(IF(OR(M197="ベア加算",M197=""),0, IF(OR(T194="新加算Ⅰ",T194="新加算Ⅱ",T194="新加算Ⅲ",T194="新加算Ⅳ"),ROUNDDOWN(ROUND(L194*VLOOKUP(K194,【参考】数式用!$A$5:$I$37,MATCH("ベア加算",【参考】数式用!$B$4:$I$4,0)+1,0),0),0)*AF194,0)),"")</f>
        <v>0</v>
      </c>
      <c r="AM194" s="1338"/>
      <c r="AN194" s="1344"/>
      <c r="AO194" s="1340"/>
      <c r="AP194" s="1340"/>
      <c r="AQ194" s="1342"/>
      <c r="AR194" s="1322"/>
      <c r="AS194" s="466" t="str">
        <f t="shared" ref="AS194" si="490">IF(AU194="","",IF(U194&lt;N194,"！加算の要件上は問題ありませんが、令和６年４・５月と比較して令和６年６月に加算率が下がる計画になっています。",""))</f>
        <v/>
      </c>
      <c r="AT194" s="557"/>
      <c r="AU194" s="1310" t="str">
        <f>IF(K194&lt;&gt;"","V列に色付け","")</f>
        <v/>
      </c>
      <c r="AV194" s="558" t="str">
        <f>IF('別紙様式2-2（４・５月分）'!N149="","",'別紙様式2-2（４・５月分）'!N149)</f>
        <v/>
      </c>
      <c r="AW194" s="1312" t="str">
        <f>IF(SUM('別紙様式2-2（４・５月分）'!O149:O151)=0,"",SUM('別紙様式2-2（４・５月分）'!O149:O151))</f>
        <v/>
      </c>
      <c r="AX194" s="1313" t="str">
        <f>IFERROR(VLOOKUP(K194,【参考】数式用!$AH$2:$AI$34,2,FALSE),"")</f>
        <v/>
      </c>
      <c r="AY194" s="1229" t="s">
        <v>1959</v>
      </c>
      <c r="AZ194" s="1229" t="s">
        <v>1960</v>
      </c>
      <c r="BA194" s="1229" t="s">
        <v>1961</v>
      </c>
      <c r="BB194" s="1229" t="s">
        <v>1962</v>
      </c>
      <c r="BC194" s="1229" t="str">
        <f>IF(AND(O194&lt;&gt;"新加算Ⅰ",O194&lt;&gt;"新加算Ⅱ",O194&lt;&gt;"新加算Ⅲ",O194&lt;&gt;"新加算Ⅳ"),O194,IF(P196&lt;&gt;"",P196,""))</f>
        <v/>
      </c>
      <c r="BD194" s="1229"/>
      <c r="BE194" s="1229" t="str">
        <f t="shared" ref="BE194" si="491">IF(AL194&lt;&gt;0,IF(AM194="○","入力済","未入力"),"")</f>
        <v/>
      </c>
      <c r="BF194" s="1229" t="str">
        <f>IF(OR(T194="新加算Ⅰ",T194="新加算Ⅱ",T194="新加算Ⅲ",T194="新加算Ⅳ",T194="新加算Ⅴ（１）",T194="新加算Ⅴ（２）",T194="新加算Ⅴ（３）",T194="新加算ⅠⅤ（４）",T194="新加算Ⅴ（５）",T194="新加算Ⅴ（６）",T194="新加算Ⅴ（８）",T194="新加算Ⅴ（11）"),IF(OR(AN194="○",AN194="令和６年度中に満たす"),"入力済","未入力"),"")</f>
        <v/>
      </c>
      <c r="BG194" s="1229" t="str">
        <f>IF(OR(T194="新加算Ⅴ（７）",T194="新加算Ⅴ（９）",T194="新加算Ⅴ（10）",T194="新加算Ⅴ（12）",T194="新加算Ⅴ（13）",T194="新加算Ⅴ（14）"),IF(OR(AO194="○",AO194="令和６年度中に満たす"),"入力済","未入力"),"")</f>
        <v/>
      </c>
      <c r="BH194" s="1330" t="str">
        <f t="shared" ref="BH194" si="492">IF(OR(T194="新加算Ⅰ",T194="新加算Ⅱ",T194="新加算Ⅲ",T194="新加算Ⅴ（１）",T194="新加算Ⅴ（３）",T194="新加算Ⅴ（８）"),IF(OR(AP194="○",AP194="令和６年度中に満たす"),"入力済","未入力"),"")</f>
        <v/>
      </c>
      <c r="BI194" s="1332" t="str">
        <f t="shared" ref="BI194" si="493">IF(OR(T194="新加算Ⅰ",T194="新加算Ⅱ",T194="新加算Ⅴ（１）",T194="新加算Ⅴ（２）",T194="新加算Ⅴ（３）",T194="新加算Ⅴ（４）",T194="新加算Ⅴ（５）",T194="新加算Ⅴ（６）",T194="新加算Ⅴ（７）",T194="新加算Ⅴ（９）",T194="新加算Ⅴ（10）",T194="新加算Ⅴ（12）"),1,"")</f>
        <v/>
      </c>
      <c r="BJ194" s="1310" t="str">
        <f>IF(OR(T194="新加算Ⅰ",T194="新加算Ⅴ（１）",T194="新加算Ⅴ（２）",T194="新加算Ⅴ（５）",T194="新加算Ⅴ（７）",T194="新加算Ⅴ（10）"),IF(AR194="","未入力","入力済"),"")</f>
        <v/>
      </c>
      <c r="BK194" s="453" t="str">
        <f>G194</f>
        <v/>
      </c>
    </row>
    <row r="195" spans="1:63" ht="15" customHeight="1">
      <c r="A195" s="1274"/>
      <c r="B195" s="1242"/>
      <c r="C195" s="1243"/>
      <c r="D195" s="1243"/>
      <c r="E195" s="1243"/>
      <c r="F195" s="1244"/>
      <c r="G195" s="1259"/>
      <c r="H195" s="1259"/>
      <c r="I195" s="1259"/>
      <c r="J195" s="1422"/>
      <c r="K195" s="1259"/>
      <c r="L195" s="1283"/>
      <c r="M195" s="1378" t="str">
        <f>IF('別紙様式2-2（４・５月分）'!P150="","",'別紙様式2-2（４・５月分）'!P150)</f>
        <v/>
      </c>
      <c r="N195" s="1399"/>
      <c r="O195" s="1405"/>
      <c r="P195" s="1406"/>
      <c r="Q195" s="1407"/>
      <c r="R195" s="1409"/>
      <c r="S195" s="1411"/>
      <c r="T195" s="1413"/>
      <c r="U195" s="1415"/>
      <c r="V195" s="1417"/>
      <c r="W195" s="1355"/>
      <c r="X195" s="1357"/>
      <c r="Y195" s="1355"/>
      <c r="Z195" s="1357"/>
      <c r="AA195" s="1355"/>
      <c r="AB195" s="1357"/>
      <c r="AC195" s="1355"/>
      <c r="AD195" s="1357"/>
      <c r="AE195" s="1357"/>
      <c r="AF195" s="1357"/>
      <c r="AG195" s="1359"/>
      <c r="AH195" s="1361"/>
      <c r="AI195" s="1363"/>
      <c r="AJ195" s="1365"/>
      <c r="AK195" s="1349"/>
      <c r="AL195" s="1353"/>
      <c r="AM195" s="1339"/>
      <c r="AN195" s="1345"/>
      <c r="AO195" s="1341"/>
      <c r="AP195" s="1341"/>
      <c r="AQ195" s="1343"/>
      <c r="AR195" s="1323"/>
      <c r="AS195" s="1309" t="str">
        <f t="shared" ref="AS195" si="494">IF(AU194="","",IF(AF194&gt;10,"！令和６年度の新加算の「算定対象月」が10か月を超えています。標準的な「算定対象月」は令和６年６月から令和７年３月です。",IF(OR(AA194&lt;&gt;7,AC194&lt;&gt;3),"！算定期間の終わりが令和７年３月になっていません。区分変更を行う場合は、別紙様式2-4に記入してください。","")))</f>
        <v/>
      </c>
      <c r="AT195" s="557"/>
      <c r="AU195" s="1310"/>
      <c r="AV195" s="1311" t="str">
        <f>IF('別紙様式2-2（４・５月分）'!N150="","",'別紙様式2-2（４・５月分）'!N150)</f>
        <v/>
      </c>
      <c r="AW195" s="1312"/>
      <c r="AX195" s="1313"/>
      <c r="AY195" s="1229"/>
      <c r="AZ195" s="1229"/>
      <c r="BA195" s="1229"/>
      <c r="BB195" s="1229"/>
      <c r="BC195" s="1229"/>
      <c r="BD195" s="1229"/>
      <c r="BE195" s="1229"/>
      <c r="BF195" s="1229"/>
      <c r="BG195" s="1229"/>
      <c r="BH195" s="1331"/>
      <c r="BI195" s="1333"/>
      <c r="BJ195" s="1310"/>
      <c r="BK195" s="453" t="str">
        <f>G194</f>
        <v/>
      </c>
    </row>
    <row r="196" spans="1:63" ht="15" customHeight="1">
      <c r="A196" s="1302"/>
      <c r="B196" s="1242"/>
      <c r="C196" s="1243"/>
      <c r="D196" s="1243"/>
      <c r="E196" s="1243"/>
      <c r="F196" s="1244"/>
      <c r="G196" s="1259"/>
      <c r="H196" s="1259"/>
      <c r="I196" s="1259"/>
      <c r="J196" s="1422"/>
      <c r="K196" s="1259"/>
      <c r="L196" s="1283"/>
      <c r="M196" s="1379"/>
      <c r="N196" s="1400"/>
      <c r="O196" s="1380" t="s">
        <v>2025</v>
      </c>
      <c r="P196" s="1382" t="str">
        <f>IFERROR(VLOOKUP('別紙様式2-2（４・５月分）'!AQ149,【参考】数式用!$AR$5:$AT$22,3,FALSE),"")</f>
        <v/>
      </c>
      <c r="Q196" s="1384" t="s">
        <v>2036</v>
      </c>
      <c r="R196" s="1386" t="str">
        <f>IFERROR(VLOOKUP(K194,【参考】数式用!$A$5:$AB$37,MATCH(P196,【参考】数式用!$B$4:$AB$4,0)+1,0),"")</f>
        <v/>
      </c>
      <c r="S196" s="1388" t="s">
        <v>161</v>
      </c>
      <c r="T196" s="1390"/>
      <c r="U196" s="1392" t="str">
        <f>IFERROR(VLOOKUP(K194,【参考】数式用!$A$5:$AB$37,MATCH(T196,【参考】数式用!$B$4:$AB$4,0)+1,0),"")</f>
        <v/>
      </c>
      <c r="V196" s="1394" t="s">
        <v>15</v>
      </c>
      <c r="W196" s="1396">
        <v>7</v>
      </c>
      <c r="X196" s="1370" t="s">
        <v>10</v>
      </c>
      <c r="Y196" s="1396">
        <v>4</v>
      </c>
      <c r="Z196" s="1370" t="s">
        <v>38</v>
      </c>
      <c r="AA196" s="1396">
        <v>8</v>
      </c>
      <c r="AB196" s="1370" t="s">
        <v>10</v>
      </c>
      <c r="AC196" s="1396">
        <v>3</v>
      </c>
      <c r="AD196" s="1370" t="s">
        <v>13</v>
      </c>
      <c r="AE196" s="1370" t="s">
        <v>20</v>
      </c>
      <c r="AF196" s="1370">
        <f>IF(W196&gt;=1,(AA196*12+AC196)-(W196*12+Y196)+1,"")</f>
        <v>12</v>
      </c>
      <c r="AG196" s="1366" t="s">
        <v>33</v>
      </c>
      <c r="AH196" s="1372" t="str">
        <f t="shared" ref="AH196" si="495">IFERROR(ROUNDDOWN(ROUND(L194*U196,0),0)*AF196,"")</f>
        <v/>
      </c>
      <c r="AI196" s="1374" t="str">
        <f t="shared" ref="AI196" si="496">IFERROR(ROUNDDOWN(ROUND((L194*(U196-AW194)),0),0)*AF196,"")</f>
        <v/>
      </c>
      <c r="AJ196" s="1376">
        <f>IFERROR(IF(OR(M194="",M195="",M197=""),0,ROUNDDOWN(ROUNDDOWN(ROUND(L194*VLOOKUP(K194,【参考】数式用!$A$5:$AB$37,MATCH("新加算Ⅳ",【参考】数式用!$B$4:$AB$4,0)+1,0),0),0)*AF196*0.5,0)),"")</f>
        <v>0</v>
      </c>
      <c r="AK196" s="1346" t="str">
        <f t="shared" ref="AK196" si="497">IF(T196&lt;&gt;"","新規に適用","")</f>
        <v/>
      </c>
      <c r="AL196" s="1350">
        <f>IFERROR(IF(OR(M197="ベア加算",M197=""),0, IF(OR(T194="新加算Ⅰ",T194="新加算Ⅱ",T194="新加算Ⅲ",T194="新加算Ⅳ"),0,ROUNDDOWN(ROUND(L194*VLOOKUP(K194,【参考】数式用!$A$5:$I$37,MATCH("ベア加算",【参考】数式用!$B$4:$I$4,0)+1,0),0),0)*AF196)),"")</f>
        <v>0</v>
      </c>
      <c r="AM196" s="1320" t="str">
        <f>IF(AND(T196&lt;&gt;"",AM194=""),"新規に適用",IF(AND(T196&lt;&gt;"",AM194&lt;&gt;""),"継続で適用",""))</f>
        <v/>
      </c>
      <c r="AN196" s="1320" t="str">
        <f>IF(AND(T196&lt;&gt;"",AN194=""),"新規に適用",IF(AND(T196&lt;&gt;"",AN194&lt;&gt;""),"継続で適用",""))</f>
        <v/>
      </c>
      <c r="AO196" s="1368"/>
      <c r="AP196" s="1320" t="str">
        <f>IF(AND(T196&lt;&gt;"",AP194=""),"新規に適用",IF(AND(T196&lt;&gt;"",AP194&lt;&gt;""),"継続で適用",""))</f>
        <v/>
      </c>
      <c r="AQ196" s="1324" t="str">
        <f t="shared" si="420"/>
        <v/>
      </c>
      <c r="AR196" s="1320" t="str">
        <f>IF(AND(T196&lt;&gt;"",AR194=""),"新規に適用",IF(AND(T196&lt;&gt;"",AR194&lt;&gt;""),"継続で適用",""))</f>
        <v/>
      </c>
      <c r="AS196" s="1309"/>
      <c r="AT196" s="557"/>
      <c r="AU196" s="1310" t="str">
        <f>IF(K194&lt;&gt;"","V列に色付け","")</f>
        <v/>
      </c>
      <c r="AV196" s="1311"/>
      <c r="AW196" s="1312"/>
      <c r="AX196" s="87"/>
      <c r="AY196" s="87"/>
      <c r="AZ196" s="87"/>
      <c r="BA196" s="87"/>
      <c r="BB196" s="87"/>
      <c r="BC196" s="87"/>
      <c r="BD196" s="87"/>
      <c r="BE196" s="87"/>
      <c r="BF196" s="87"/>
      <c r="BG196" s="87"/>
      <c r="BH196" s="87"/>
      <c r="BI196" s="87"/>
      <c r="BJ196" s="87"/>
      <c r="BK196" s="453" t="str">
        <f>G194</f>
        <v/>
      </c>
    </row>
    <row r="197" spans="1:63" ht="30" customHeight="1" thickBot="1">
      <c r="A197" s="1275"/>
      <c r="B197" s="1418"/>
      <c r="C197" s="1419"/>
      <c r="D197" s="1419"/>
      <c r="E197" s="1419"/>
      <c r="F197" s="1420"/>
      <c r="G197" s="1260"/>
      <c r="H197" s="1260"/>
      <c r="I197" s="1260"/>
      <c r="J197" s="1423"/>
      <c r="K197" s="1260"/>
      <c r="L197" s="1284"/>
      <c r="M197" s="556" t="str">
        <f>IF('別紙様式2-2（４・５月分）'!P151="","",'別紙様式2-2（４・５月分）'!P151)</f>
        <v/>
      </c>
      <c r="N197" s="1401"/>
      <c r="O197" s="1381"/>
      <c r="P197" s="1383"/>
      <c r="Q197" s="1385"/>
      <c r="R197" s="1387"/>
      <c r="S197" s="1389"/>
      <c r="T197" s="1391"/>
      <c r="U197" s="1393"/>
      <c r="V197" s="1395"/>
      <c r="W197" s="1397"/>
      <c r="X197" s="1371"/>
      <c r="Y197" s="1397"/>
      <c r="Z197" s="1371"/>
      <c r="AA197" s="1397"/>
      <c r="AB197" s="1371"/>
      <c r="AC197" s="1397"/>
      <c r="AD197" s="1371"/>
      <c r="AE197" s="1371"/>
      <c r="AF197" s="1371"/>
      <c r="AG197" s="1367"/>
      <c r="AH197" s="1373"/>
      <c r="AI197" s="1375"/>
      <c r="AJ197" s="1377"/>
      <c r="AK197" s="1347"/>
      <c r="AL197" s="1351"/>
      <c r="AM197" s="1321"/>
      <c r="AN197" s="1321"/>
      <c r="AO197" s="1369"/>
      <c r="AP197" s="1321"/>
      <c r="AQ197" s="1325"/>
      <c r="AR197" s="1321"/>
      <c r="AS197" s="491" t="str">
        <f t="shared" ref="AS197" si="498">IF(AU194="","",IF(OR(T194="",AND(M197="ベア加算なし",OR(T194="新加算Ⅰ",T194="新加算Ⅱ",T194="新加算Ⅲ",T194="新加算Ⅳ"),AM194=""),AND(OR(T194="新加算Ⅰ",T194="新加算Ⅱ",T194="新加算Ⅲ",T194="新加算Ⅳ",T194="新加算Ⅴ（１）",T194="新加算Ⅴ（２）",T194="新加算Ⅴ（３）",T194="新加算Ⅴ（４）",T194="新加算Ⅴ（５）",T194="新加算Ⅴ（６）",T194="新加算Ⅴ（８）",T194="新加算Ⅴ（11）"),AN194=""),AND(OR(T194="新加算Ⅴ（７）",T194="新加算Ⅴ（９）",T194="新加算Ⅴ（10）",T194="新加算Ⅴ（12）",T194="新加算Ⅴ（13）",T194="新加算Ⅴ（14）"),AO194=""),AND(OR(T194="新加算Ⅰ",T194="新加算Ⅱ",T194="新加算Ⅲ",T194="新加算Ⅴ（１）",T194="新加算Ⅴ（３）",T194="新加算Ⅴ（８）"),AP194=""),AND(OR(T194="新加算Ⅰ",T194="新加算Ⅱ",T194="新加算Ⅴ（１）",T194="新加算Ⅴ（２）",T194="新加算Ⅴ（３）",T194="新加算Ⅴ（４）",T194="新加算Ⅴ（５）",T194="新加算Ⅴ（６）",T194="新加算Ⅴ（７）",T194="新加算Ⅴ（９）",T194="新加算Ⅴ（10）",T194="新加算Ⅴ（12）"),AQ194=""),AND(OR(T194="新加算Ⅰ",T194="新加算Ⅴ（１）",T194="新加算Ⅴ（２）",T194="新加算Ⅴ（５）",T194="新加算Ⅴ（７）",T194="新加算Ⅴ（10）"),AR194="")),"！記入が必要な欄（ピンク色のセル）に空欄があります。空欄を埋めてください。",""))</f>
        <v/>
      </c>
      <c r="AT197" s="557"/>
      <c r="AU197" s="1310"/>
      <c r="AV197" s="558" t="str">
        <f>IF('別紙様式2-2（４・５月分）'!N151="","",'別紙様式2-2（４・５月分）'!N151)</f>
        <v/>
      </c>
      <c r="AW197" s="1312"/>
      <c r="AX197" s="87"/>
      <c r="AY197" s="87"/>
      <c r="AZ197" s="87"/>
      <c r="BA197" s="87"/>
      <c r="BB197" s="87"/>
      <c r="BC197" s="87"/>
      <c r="BD197" s="87"/>
      <c r="BE197" s="87"/>
      <c r="BF197" s="87"/>
      <c r="BG197" s="87"/>
      <c r="BH197" s="87"/>
      <c r="BI197" s="87"/>
      <c r="BJ197" s="87"/>
      <c r="BK197" s="453" t="str">
        <f>G194</f>
        <v/>
      </c>
    </row>
    <row r="198" spans="1:63" ht="30" customHeight="1">
      <c r="A198" s="1273">
        <v>47</v>
      </c>
      <c r="B198" s="1239" t="str">
        <f>IF(基本情報入力シート!C100="","",基本情報入力シート!C100)</f>
        <v/>
      </c>
      <c r="C198" s="1240"/>
      <c r="D198" s="1240"/>
      <c r="E198" s="1240"/>
      <c r="F198" s="1241"/>
      <c r="G198" s="1258" t="str">
        <f>IF(基本情報入力シート!M100="","",基本情報入力シート!M100)</f>
        <v/>
      </c>
      <c r="H198" s="1258" t="str">
        <f>IF(基本情報入力シート!R100="","",基本情報入力シート!R100)</f>
        <v/>
      </c>
      <c r="I198" s="1258" t="str">
        <f>IF(基本情報入力シート!W100="","",基本情報入力シート!W100)</f>
        <v/>
      </c>
      <c r="J198" s="1421" t="str">
        <f>IF(基本情報入力シート!X100="","",基本情報入力シート!X100)</f>
        <v/>
      </c>
      <c r="K198" s="1258" t="str">
        <f>IF(基本情報入力シート!Y100="","",基本情報入力シート!Y100)</f>
        <v/>
      </c>
      <c r="L198" s="1282" t="str">
        <f>IF(基本情報入力シート!AB100="","",基本情報入力シート!AB100)</f>
        <v/>
      </c>
      <c r="M198" s="553" t="str">
        <f>IF('別紙様式2-2（４・５月分）'!P152="","",'別紙様式2-2（４・５月分）'!P152)</f>
        <v/>
      </c>
      <c r="N198" s="1398" t="str">
        <f>IF(SUM('別紙様式2-2（４・５月分）'!Q152:Q154)=0,"",SUM('別紙様式2-2（４・５月分）'!Q152:Q154))</f>
        <v/>
      </c>
      <c r="O198" s="1402" t="str">
        <f>IFERROR(VLOOKUP('別紙様式2-2（４・５月分）'!AQ152,【参考】数式用!$AR$5:$AS$22,2,FALSE),"")</f>
        <v/>
      </c>
      <c r="P198" s="1403"/>
      <c r="Q198" s="1404"/>
      <c r="R198" s="1408" t="str">
        <f>IFERROR(VLOOKUP(K198,【参考】数式用!$A$5:$AB$37,MATCH(O198,【参考】数式用!$B$4:$AB$4,0)+1,0),"")</f>
        <v/>
      </c>
      <c r="S198" s="1410" t="s">
        <v>2021</v>
      </c>
      <c r="T198" s="1412"/>
      <c r="U198" s="1414" t="str">
        <f>IFERROR(VLOOKUP(K198,【参考】数式用!$A$5:$AB$37,MATCH(T198,【参考】数式用!$B$4:$AB$4,0)+1,0),"")</f>
        <v/>
      </c>
      <c r="V198" s="1416" t="s">
        <v>15</v>
      </c>
      <c r="W198" s="1354">
        <v>6</v>
      </c>
      <c r="X198" s="1356" t="s">
        <v>10</v>
      </c>
      <c r="Y198" s="1354">
        <v>6</v>
      </c>
      <c r="Z198" s="1356" t="s">
        <v>38</v>
      </c>
      <c r="AA198" s="1354">
        <v>7</v>
      </c>
      <c r="AB198" s="1356" t="s">
        <v>10</v>
      </c>
      <c r="AC198" s="1354">
        <v>3</v>
      </c>
      <c r="AD198" s="1356" t="s">
        <v>13</v>
      </c>
      <c r="AE198" s="1356" t="s">
        <v>20</v>
      </c>
      <c r="AF198" s="1356">
        <f>IF(W198&gt;=1,(AA198*12+AC198)-(W198*12+Y198)+1,"")</f>
        <v>10</v>
      </c>
      <c r="AG198" s="1358" t="s">
        <v>33</v>
      </c>
      <c r="AH198" s="1360" t="str">
        <f t="shared" ref="AH198" si="499">IFERROR(ROUNDDOWN(ROUND(L198*U198,0),0)*AF198,"")</f>
        <v/>
      </c>
      <c r="AI198" s="1362" t="str">
        <f t="shared" ref="AI198" si="500">IFERROR(ROUNDDOWN(ROUND((L198*(U198-AW198)),0),0)*AF198,"")</f>
        <v/>
      </c>
      <c r="AJ198" s="1364">
        <f>IFERROR(IF(OR(M198="",M199="",M201=""),0,ROUNDDOWN(ROUNDDOWN(ROUND(L198*VLOOKUP(K198,【参考】数式用!$A$5:$AB$37,MATCH("新加算Ⅳ",【参考】数式用!$B$4:$AB$4,0)+1,0),0),0)*AF198*0.5,0)),"")</f>
        <v>0</v>
      </c>
      <c r="AK198" s="1348"/>
      <c r="AL198" s="1352">
        <f>IFERROR(IF(OR(M201="ベア加算",M201=""),0, IF(OR(T198="新加算Ⅰ",T198="新加算Ⅱ",T198="新加算Ⅲ",T198="新加算Ⅳ"),ROUNDDOWN(ROUND(L198*VLOOKUP(K198,【参考】数式用!$A$5:$I$37,MATCH("ベア加算",【参考】数式用!$B$4:$I$4,0)+1,0),0),0)*AF198,0)),"")</f>
        <v>0</v>
      </c>
      <c r="AM198" s="1338"/>
      <c r="AN198" s="1344"/>
      <c r="AO198" s="1340"/>
      <c r="AP198" s="1340"/>
      <c r="AQ198" s="1342"/>
      <c r="AR198" s="1322"/>
      <c r="AS198" s="466" t="str">
        <f t="shared" ref="AS198" si="501">IF(AU198="","",IF(U198&lt;N198,"！加算の要件上は問題ありませんが、令和６年４・５月と比較して令和６年６月に加算率が下がる計画になっています。",""))</f>
        <v/>
      </c>
      <c r="AT198" s="557"/>
      <c r="AU198" s="1310" t="str">
        <f>IF(K198&lt;&gt;"","V列に色付け","")</f>
        <v/>
      </c>
      <c r="AV198" s="558" t="str">
        <f>IF('別紙様式2-2（４・５月分）'!N152="","",'別紙様式2-2（４・５月分）'!N152)</f>
        <v/>
      </c>
      <c r="AW198" s="1312" t="str">
        <f>IF(SUM('別紙様式2-2（４・５月分）'!O152:O154)=0,"",SUM('別紙様式2-2（４・５月分）'!O152:O154))</f>
        <v/>
      </c>
      <c r="AX198" s="1313" t="str">
        <f>IFERROR(VLOOKUP(K198,【参考】数式用!$AH$2:$AI$34,2,FALSE),"")</f>
        <v/>
      </c>
      <c r="AY198" s="1229" t="s">
        <v>1959</v>
      </c>
      <c r="AZ198" s="1229" t="s">
        <v>1960</v>
      </c>
      <c r="BA198" s="1229" t="s">
        <v>1961</v>
      </c>
      <c r="BB198" s="1229" t="s">
        <v>1962</v>
      </c>
      <c r="BC198" s="1229" t="str">
        <f>IF(AND(O198&lt;&gt;"新加算Ⅰ",O198&lt;&gt;"新加算Ⅱ",O198&lt;&gt;"新加算Ⅲ",O198&lt;&gt;"新加算Ⅳ"),O198,IF(P200&lt;&gt;"",P200,""))</f>
        <v/>
      </c>
      <c r="BD198" s="1229"/>
      <c r="BE198" s="1229" t="str">
        <f t="shared" ref="BE198" si="502">IF(AL198&lt;&gt;0,IF(AM198="○","入力済","未入力"),"")</f>
        <v/>
      </c>
      <c r="BF198" s="1229" t="str">
        <f>IF(OR(T198="新加算Ⅰ",T198="新加算Ⅱ",T198="新加算Ⅲ",T198="新加算Ⅳ",T198="新加算Ⅴ（１）",T198="新加算Ⅴ（２）",T198="新加算Ⅴ（３）",T198="新加算ⅠⅤ（４）",T198="新加算Ⅴ（５）",T198="新加算Ⅴ（６）",T198="新加算Ⅴ（８）",T198="新加算Ⅴ（11）"),IF(OR(AN198="○",AN198="令和６年度中に満たす"),"入力済","未入力"),"")</f>
        <v/>
      </c>
      <c r="BG198" s="1229" t="str">
        <f>IF(OR(T198="新加算Ⅴ（７）",T198="新加算Ⅴ（９）",T198="新加算Ⅴ（10）",T198="新加算Ⅴ（12）",T198="新加算Ⅴ（13）",T198="新加算Ⅴ（14）"),IF(OR(AO198="○",AO198="令和６年度中に満たす"),"入力済","未入力"),"")</f>
        <v/>
      </c>
      <c r="BH198" s="1330" t="str">
        <f t="shared" ref="BH198" si="503">IF(OR(T198="新加算Ⅰ",T198="新加算Ⅱ",T198="新加算Ⅲ",T198="新加算Ⅴ（１）",T198="新加算Ⅴ（３）",T198="新加算Ⅴ（８）"),IF(OR(AP198="○",AP198="令和６年度中に満たす"),"入力済","未入力"),"")</f>
        <v/>
      </c>
      <c r="BI198" s="1332" t="str">
        <f t="shared" ref="BI198" si="504">IF(OR(T198="新加算Ⅰ",T198="新加算Ⅱ",T198="新加算Ⅴ（１）",T198="新加算Ⅴ（２）",T198="新加算Ⅴ（３）",T198="新加算Ⅴ（４）",T198="新加算Ⅴ（５）",T198="新加算Ⅴ（６）",T198="新加算Ⅴ（７）",T198="新加算Ⅴ（９）",T198="新加算Ⅴ（10）",T198="新加算Ⅴ（12）"),1,"")</f>
        <v/>
      </c>
      <c r="BJ198" s="1310" t="str">
        <f>IF(OR(T198="新加算Ⅰ",T198="新加算Ⅴ（１）",T198="新加算Ⅴ（２）",T198="新加算Ⅴ（５）",T198="新加算Ⅴ（７）",T198="新加算Ⅴ（10）"),IF(AR198="","未入力","入力済"),"")</f>
        <v/>
      </c>
      <c r="BK198" s="453" t="str">
        <f>G198</f>
        <v/>
      </c>
    </row>
    <row r="199" spans="1:63" ht="15" customHeight="1">
      <c r="A199" s="1274"/>
      <c r="B199" s="1242"/>
      <c r="C199" s="1243"/>
      <c r="D199" s="1243"/>
      <c r="E199" s="1243"/>
      <c r="F199" s="1244"/>
      <c r="G199" s="1259"/>
      <c r="H199" s="1259"/>
      <c r="I199" s="1259"/>
      <c r="J199" s="1422"/>
      <c r="K199" s="1259"/>
      <c r="L199" s="1283"/>
      <c r="M199" s="1378" t="str">
        <f>IF('別紙様式2-2（４・５月分）'!P153="","",'別紙様式2-2（４・５月分）'!P153)</f>
        <v/>
      </c>
      <c r="N199" s="1399"/>
      <c r="O199" s="1405"/>
      <c r="P199" s="1406"/>
      <c r="Q199" s="1407"/>
      <c r="R199" s="1409"/>
      <c r="S199" s="1411"/>
      <c r="T199" s="1413"/>
      <c r="U199" s="1415"/>
      <c r="V199" s="1417"/>
      <c r="W199" s="1355"/>
      <c r="X199" s="1357"/>
      <c r="Y199" s="1355"/>
      <c r="Z199" s="1357"/>
      <c r="AA199" s="1355"/>
      <c r="AB199" s="1357"/>
      <c r="AC199" s="1355"/>
      <c r="AD199" s="1357"/>
      <c r="AE199" s="1357"/>
      <c r="AF199" s="1357"/>
      <c r="AG199" s="1359"/>
      <c r="AH199" s="1361"/>
      <c r="AI199" s="1363"/>
      <c r="AJ199" s="1365"/>
      <c r="AK199" s="1349"/>
      <c r="AL199" s="1353"/>
      <c r="AM199" s="1339"/>
      <c r="AN199" s="1345"/>
      <c r="AO199" s="1341"/>
      <c r="AP199" s="1341"/>
      <c r="AQ199" s="1343"/>
      <c r="AR199" s="1323"/>
      <c r="AS199" s="1309" t="str">
        <f t="shared" ref="AS199" si="505">IF(AU198="","",IF(AF198&gt;10,"！令和６年度の新加算の「算定対象月」が10か月を超えています。標準的な「算定対象月」は令和６年６月から令和７年３月です。",IF(OR(AA198&lt;&gt;7,AC198&lt;&gt;3),"！算定期間の終わりが令和７年３月になっていません。区分変更を行う場合は、別紙様式2-4に記入してください。","")))</f>
        <v/>
      </c>
      <c r="AT199" s="557"/>
      <c r="AU199" s="1310"/>
      <c r="AV199" s="1311" t="str">
        <f>IF('別紙様式2-2（４・５月分）'!N153="","",'別紙様式2-2（４・５月分）'!N153)</f>
        <v/>
      </c>
      <c r="AW199" s="1312"/>
      <c r="AX199" s="1313"/>
      <c r="AY199" s="1229"/>
      <c r="AZ199" s="1229"/>
      <c r="BA199" s="1229"/>
      <c r="BB199" s="1229"/>
      <c r="BC199" s="1229"/>
      <c r="BD199" s="1229"/>
      <c r="BE199" s="1229"/>
      <c r="BF199" s="1229"/>
      <c r="BG199" s="1229"/>
      <c r="BH199" s="1331"/>
      <c r="BI199" s="1333"/>
      <c r="BJ199" s="1310"/>
      <c r="BK199" s="453" t="str">
        <f>G198</f>
        <v/>
      </c>
    </row>
    <row r="200" spans="1:63" ht="15" customHeight="1">
      <c r="A200" s="1302"/>
      <c r="B200" s="1242"/>
      <c r="C200" s="1243"/>
      <c r="D200" s="1243"/>
      <c r="E200" s="1243"/>
      <c r="F200" s="1244"/>
      <c r="G200" s="1259"/>
      <c r="H200" s="1259"/>
      <c r="I200" s="1259"/>
      <c r="J200" s="1422"/>
      <c r="K200" s="1259"/>
      <c r="L200" s="1283"/>
      <c r="M200" s="1379"/>
      <c r="N200" s="1400"/>
      <c r="O200" s="1380" t="s">
        <v>2025</v>
      </c>
      <c r="P200" s="1382" t="str">
        <f>IFERROR(VLOOKUP('別紙様式2-2（４・５月分）'!AQ152,【参考】数式用!$AR$5:$AT$22,3,FALSE),"")</f>
        <v/>
      </c>
      <c r="Q200" s="1384" t="s">
        <v>2036</v>
      </c>
      <c r="R200" s="1386" t="str">
        <f>IFERROR(VLOOKUP(K198,【参考】数式用!$A$5:$AB$37,MATCH(P200,【参考】数式用!$B$4:$AB$4,0)+1,0),"")</f>
        <v/>
      </c>
      <c r="S200" s="1388" t="s">
        <v>161</v>
      </c>
      <c r="T200" s="1390"/>
      <c r="U200" s="1392" t="str">
        <f>IFERROR(VLOOKUP(K198,【参考】数式用!$A$5:$AB$37,MATCH(T200,【参考】数式用!$B$4:$AB$4,0)+1,0),"")</f>
        <v/>
      </c>
      <c r="V200" s="1394" t="s">
        <v>15</v>
      </c>
      <c r="W200" s="1396">
        <v>7</v>
      </c>
      <c r="X200" s="1370" t="s">
        <v>10</v>
      </c>
      <c r="Y200" s="1396">
        <v>4</v>
      </c>
      <c r="Z200" s="1370" t="s">
        <v>38</v>
      </c>
      <c r="AA200" s="1396">
        <v>8</v>
      </c>
      <c r="AB200" s="1370" t="s">
        <v>10</v>
      </c>
      <c r="AC200" s="1396">
        <v>3</v>
      </c>
      <c r="AD200" s="1370" t="s">
        <v>13</v>
      </c>
      <c r="AE200" s="1370" t="s">
        <v>20</v>
      </c>
      <c r="AF200" s="1370">
        <f>IF(W200&gt;=1,(AA200*12+AC200)-(W200*12+Y200)+1,"")</f>
        <v>12</v>
      </c>
      <c r="AG200" s="1366" t="s">
        <v>33</v>
      </c>
      <c r="AH200" s="1372" t="str">
        <f t="shared" ref="AH200" si="506">IFERROR(ROUNDDOWN(ROUND(L198*U200,0),0)*AF200,"")</f>
        <v/>
      </c>
      <c r="AI200" s="1374" t="str">
        <f t="shared" ref="AI200" si="507">IFERROR(ROUNDDOWN(ROUND((L198*(U200-AW198)),0),0)*AF200,"")</f>
        <v/>
      </c>
      <c r="AJ200" s="1376">
        <f>IFERROR(IF(OR(M198="",M199="",M201=""),0,ROUNDDOWN(ROUNDDOWN(ROUND(L198*VLOOKUP(K198,【参考】数式用!$A$5:$AB$37,MATCH("新加算Ⅳ",【参考】数式用!$B$4:$AB$4,0)+1,0),0),0)*AF200*0.5,0)),"")</f>
        <v>0</v>
      </c>
      <c r="AK200" s="1346" t="str">
        <f t="shared" ref="AK200" si="508">IF(T200&lt;&gt;"","新規に適用","")</f>
        <v/>
      </c>
      <c r="AL200" s="1350">
        <f>IFERROR(IF(OR(M201="ベア加算",M201=""),0, IF(OR(T198="新加算Ⅰ",T198="新加算Ⅱ",T198="新加算Ⅲ",T198="新加算Ⅳ"),0,ROUNDDOWN(ROUND(L198*VLOOKUP(K198,【参考】数式用!$A$5:$I$37,MATCH("ベア加算",【参考】数式用!$B$4:$I$4,0)+1,0),0),0)*AF200)),"")</f>
        <v>0</v>
      </c>
      <c r="AM200" s="1320" t="str">
        <f>IF(AND(T200&lt;&gt;"",AM198=""),"新規に適用",IF(AND(T200&lt;&gt;"",AM198&lt;&gt;""),"継続で適用",""))</f>
        <v/>
      </c>
      <c r="AN200" s="1320" t="str">
        <f>IF(AND(T200&lt;&gt;"",AN198=""),"新規に適用",IF(AND(T200&lt;&gt;"",AN198&lt;&gt;""),"継続で適用",""))</f>
        <v/>
      </c>
      <c r="AO200" s="1368"/>
      <c r="AP200" s="1320" t="str">
        <f>IF(AND(T200&lt;&gt;"",AP198=""),"新規に適用",IF(AND(T200&lt;&gt;"",AP198&lt;&gt;""),"継続で適用",""))</f>
        <v/>
      </c>
      <c r="AQ200" s="1324" t="str">
        <f t="shared" si="420"/>
        <v/>
      </c>
      <c r="AR200" s="1320" t="str">
        <f>IF(AND(T200&lt;&gt;"",AR198=""),"新規に適用",IF(AND(T200&lt;&gt;"",AR198&lt;&gt;""),"継続で適用",""))</f>
        <v/>
      </c>
      <c r="AS200" s="1309"/>
      <c r="AT200" s="557"/>
      <c r="AU200" s="1310" t="str">
        <f>IF(K198&lt;&gt;"","V列に色付け","")</f>
        <v/>
      </c>
      <c r="AV200" s="1311"/>
      <c r="AW200" s="1312"/>
      <c r="AX200" s="87"/>
      <c r="AY200" s="87"/>
      <c r="AZ200" s="87"/>
      <c r="BA200" s="87"/>
      <c r="BB200" s="87"/>
      <c r="BC200" s="87"/>
      <c r="BD200" s="87"/>
      <c r="BE200" s="87"/>
      <c r="BF200" s="87"/>
      <c r="BG200" s="87"/>
      <c r="BH200" s="87"/>
      <c r="BI200" s="87"/>
      <c r="BJ200" s="87"/>
      <c r="BK200" s="453" t="str">
        <f>G198</f>
        <v/>
      </c>
    </row>
    <row r="201" spans="1:63" ht="30" customHeight="1" thickBot="1">
      <c r="A201" s="1275"/>
      <c r="B201" s="1418"/>
      <c r="C201" s="1419"/>
      <c r="D201" s="1419"/>
      <c r="E201" s="1419"/>
      <c r="F201" s="1420"/>
      <c r="G201" s="1260"/>
      <c r="H201" s="1260"/>
      <c r="I201" s="1260"/>
      <c r="J201" s="1423"/>
      <c r="K201" s="1260"/>
      <c r="L201" s="1284"/>
      <c r="M201" s="556" t="str">
        <f>IF('別紙様式2-2（４・５月分）'!P154="","",'別紙様式2-2（４・５月分）'!P154)</f>
        <v/>
      </c>
      <c r="N201" s="1401"/>
      <c r="O201" s="1381"/>
      <c r="P201" s="1383"/>
      <c r="Q201" s="1385"/>
      <c r="R201" s="1387"/>
      <c r="S201" s="1389"/>
      <c r="T201" s="1391"/>
      <c r="U201" s="1393"/>
      <c r="V201" s="1395"/>
      <c r="W201" s="1397"/>
      <c r="X201" s="1371"/>
      <c r="Y201" s="1397"/>
      <c r="Z201" s="1371"/>
      <c r="AA201" s="1397"/>
      <c r="AB201" s="1371"/>
      <c r="AC201" s="1397"/>
      <c r="AD201" s="1371"/>
      <c r="AE201" s="1371"/>
      <c r="AF201" s="1371"/>
      <c r="AG201" s="1367"/>
      <c r="AH201" s="1373"/>
      <c r="AI201" s="1375"/>
      <c r="AJ201" s="1377"/>
      <c r="AK201" s="1347"/>
      <c r="AL201" s="1351"/>
      <c r="AM201" s="1321"/>
      <c r="AN201" s="1321"/>
      <c r="AO201" s="1369"/>
      <c r="AP201" s="1321"/>
      <c r="AQ201" s="1325"/>
      <c r="AR201" s="1321"/>
      <c r="AS201" s="491" t="str">
        <f t="shared" ref="AS201" si="509">IF(AU198="","",IF(OR(T198="",AND(M201="ベア加算なし",OR(T198="新加算Ⅰ",T198="新加算Ⅱ",T198="新加算Ⅲ",T198="新加算Ⅳ"),AM198=""),AND(OR(T198="新加算Ⅰ",T198="新加算Ⅱ",T198="新加算Ⅲ",T198="新加算Ⅳ",T198="新加算Ⅴ（１）",T198="新加算Ⅴ（２）",T198="新加算Ⅴ（３）",T198="新加算Ⅴ（４）",T198="新加算Ⅴ（５）",T198="新加算Ⅴ（６）",T198="新加算Ⅴ（８）",T198="新加算Ⅴ（11）"),AN198=""),AND(OR(T198="新加算Ⅴ（７）",T198="新加算Ⅴ（９）",T198="新加算Ⅴ（10）",T198="新加算Ⅴ（12）",T198="新加算Ⅴ（13）",T198="新加算Ⅴ（14）"),AO198=""),AND(OR(T198="新加算Ⅰ",T198="新加算Ⅱ",T198="新加算Ⅲ",T198="新加算Ⅴ（１）",T198="新加算Ⅴ（３）",T198="新加算Ⅴ（８）"),AP198=""),AND(OR(T198="新加算Ⅰ",T198="新加算Ⅱ",T198="新加算Ⅴ（１）",T198="新加算Ⅴ（２）",T198="新加算Ⅴ（３）",T198="新加算Ⅴ（４）",T198="新加算Ⅴ（５）",T198="新加算Ⅴ（６）",T198="新加算Ⅴ（７）",T198="新加算Ⅴ（９）",T198="新加算Ⅴ（10）",T198="新加算Ⅴ（12）"),AQ198=""),AND(OR(T198="新加算Ⅰ",T198="新加算Ⅴ（１）",T198="新加算Ⅴ（２）",T198="新加算Ⅴ（５）",T198="新加算Ⅴ（７）",T198="新加算Ⅴ（10）"),AR198="")),"！記入が必要な欄（ピンク色のセル）に空欄があります。空欄を埋めてください。",""))</f>
        <v/>
      </c>
      <c r="AT201" s="557"/>
      <c r="AU201" s="1310"/>
      <c r="AV201" s="558" t="str">
        <f>IF('別紙様式2-2（４・５月分）'!N154="","",'別紙様式2-2（４・５月分）'!N154)</f>
        <v/>
      </c>
      <c r="AW201" s="1312"/>
      <c r="AX201" s="87"/>
      <c r="AY201" s="87"/>
      <c r="AZ201" s="87"/>
      <c r="BA201" s="87"/>
      <c r="BB201" s="87"/>
      <c r="BC201" s="87"/>
      <c r="BD201" s="87"/>
      <c r="BE201" s="87"/>
      <c r="BF201" s="87"/>
      <c r="BG201" s="87"/>
      <c r="BH201" s="87"/>
      <c r="BI201" s="87"/>
      <c r="BJ201" s="87"/>
      <c r="BK201" s="453" t="str">
        <f>G198</f>
        <v/>
      </c>
    </row>
    <row r="202" spans="1:63" ht="30" customHeight="1">
      <c r="A202" s="1300">
        <v>48</v>
      </c>
      <c r="B202" s="1242" t="str">
        <f>IF(基本情報入力シート!C101="","",基本情報入力シート!C101)</f>
        <v/>
      </c>
      <c r="C202" s="1243"/>
      <c r="D202" s="1243"/>
      <c r="E202" s="1243"/>
      <c r="F202" s="1244"/>
      <c r="G202" s="1259" t="str">
        <f>IF(基本情報入力シート!M101="","",基本情報入力シート!M101)</f>
        <v/>
      </c>
      <c r="H202" s="1259" t="str">
        <f>IF(基本情報入力シート!R101="","",基本情報入力シート!R101)</f>
        <v/>
      </c>
      <c r="I202" s="1259" t="str">
        <f>IF(基本情報入力シート!W101="","",基本情報入力シート!W101)</f>
        <v/>
      </c>
      <c r="J202" s="1422" t="str">
        <f>IF(基本情報入力シート!X101="","",基本情報入力シート!X101)</f>
        <v/>
      </c>
      <c r="K202" s="1259" t="str">
        <f>IF(基本情報入力シート!Y101="","",基本情報入力シート!Y101)</f>
        <v/>
      </c>
      <c r="L202" s="1283" t="str">
        <f>IF(基本情報入力シート!AB101="","",基本情報入力シート!AB101)</f>
        <v/>
      </c>
      <c r="M202" s="553" t="str">
        <f>IF('別紙様式2-2（４・５月分）'!P155="","",'別紙様式2-2（４・５月分）'!P155)</f>
        <v/>
      </c>
      <c r="N202" s="1398" t="str">
        <f>IF(SUM('別紙様式2-2（４・５月分）'!Q155:Q157)=0,"",SUM('別紙様式2-2（４・５月分）'!Q155:Q157))</f>
        <v/>
      </c>
      <c r="O202" s="1402" t="str">
        <f>IFERROR(VLOOKUP('別紙様式2-2（４・５月分）'!AQ155,【参考】数式用!$AR$5:$AS$22,2,FALSE),"")</f>
        <v/>
      </c>
      <c r="P202" s="1403"/>
      <c r="Q202" s="1404"/>
      <c r="R202" s="1408" t="str">
        <f>IFERROR(VLOOKUP(K202,【参考】数式用!$A$5:$AB$37,MATCH(O202,【参考】数式用!$B$4:$AB$4,0)+1,0),"")</f>
        <v/>
      </c>
      <c r="S202" s="1410" t="s">
        <v>2021</v>
      </c>
      <c r="T202" s="1412"/>
      <c r="U202" s="1414" t="str">
        <f>IFERROR(VLOOKUP(K202,【参考】数式用!$A$5:$AB$37,MATCH(T202,【参考】数式用!$B$4:$AB$4,0)+1,0),"")</f>
        <v/>
      </c>
      <c r="V202" s="1416" t="s">
        <v>15</v>
      </c>
      <c r="W202" s="1354">
        <v>6</v>
      </c>
      <c r="X202" s="1356" t="s">
        <v>10</v>
      </c>
      <c r="Y202" s="1354">
        <v>6</v>
      </c>
      <c r="Z202" s="1356" t="s">
        <v>38</v>
      </c>
      <c r="AA202" s="1354">
        <v>7</v>
      </c>
      <c r="AB202" s="1356" t="s">
        <v>10</v>
      </c>
      <c r="AC202" s="1354">
        <v>3</v>
      </c>
      <c r="AD202" s="1356" t="s">
        <v>13</v>
      </c>
      <c r="AE202" s="1356" t="s">
        <v>20</v>
      </c>
      <c r="AF202" s="1356">
        <f>IF(W202&gt;=1,(AA202*12+AC202)-(W202*12+Y202)+1,"")</f>
        <v>10</v>
      </c>
      <c r="AG202" s="1358" t="s">
        <v>33</v>
      </c>
      <c r="AH202" s="1360" t="str">
        <f t="shared" ref="AH202" si="510">IFERROR(ROUNDDOWN(ROUND(L202*U202,0),0)*AF202,"")</f>
        <v/>
      </c>
      <c r="AI202" s="1362" t="str">
        <f t="shared" ref="AI202" si="511">IFERROR(ROUNDDOWN(ROUND((L202*(U202-AW202)),0),0)*AF202,"")</f>
        <v/>
      </c>
      <c r="AJ202" s="1364">
        <f>IFERROR(IF(OR(M202="",M203="",M205=""),0,ROUNDDOWN(ROUNDDOWN(ROUND(L202*VLOOKUP(K202,【参考】数式用!$A$5:$AB$37,MATCH("新加算Ⅳ",【参考】数式用!$B$4:$AB$4,0)+1,0),0),0)*AF202*0.5,0)),"")</f>
        <v>0</v>
      </c>
      <c r="AK202" s="1348"/>
      <c r="AL202" s="1352">
        <f>IFERROR(IF(OR(M205="ベア加算",M205=""),0, IF(OR(T202="新加算Ⅰ",T202="新加算Ⅱ",T202="新加算Ⅲ",T202="新加算Ⅳ"),ROUNDDOWN(ROUND(L202*VLOOKUP(K202,【参考】数式用!$A$5:$I$37,MATCH("ベア加算",【参考】数式用!$B$4:$I$4,0)+1,0),0),0)*AF202,0)),"")</f>
        <v>0</v>
      </c>
      <c r="AM202" s="1338"/>
      <c r="AN202" s="1344"/>
      <c r="AO202" s="1340"/>
      <c r="AP202" s="1340"/>
      <c r="AQ202" s="1342"/>
      <c r="AR202" s="1322"/>
      <c r="AS202" s="466" t="str">
        <f t="shared" ref="AS202" si="512">IF(AU202="","",IF(U202&lt;N202,"！加算の要件上は問題ありませんが、令和６年４・５月と比較して令和６年６月に加算率が下がる計画になっています。",""))</f>
        <v/>
      </c>
      <c r="AT202" s="557"/>
      <c r="AU202" s="1310" t="str">
        <f>IF(K202&lt;&gt;"","V列に色付け","")</f>
        <v/>
      </c>
      <c r="AV202" s="558" t="str">
        <f>IF('別紙様式2-2（４・５月分）'!N155="","",'別紙様式2-2（４・５月分）'!N155)</f>
        <v/>
      </c>
      <c r="AW202" s="1312" t="str">
        <f>IF(SUM('別紙様式2-2（４・５月分）'!O155:O157)=0,"",SUM('別紙様式2-2（４・５月分）'!O155:O157))</f>
        <v/>
      </c>
      <c r="AX202" s="1313" t="str">
        <f>IFERROR(VLOOKUP(K202,【参考】数式用!$AH$2:$AI$34,2,FALSE),"")</f>
        <v/>
      </c>
      <c r="AY202" s="1229" t="s">
        <v>1959</v>
      </c>
      <c r="AZ202" s="1229" t="s">
        <v>1960</v>
      </c>
      <c r="BA202" s="1229" t="s">
        <v>1961</v>
      </c>
      <c r="BB202" s="1229" t="s">
        <v>1962</v>
      </c>
      <c r="BC202" s="1229" t="str">
        <f>IF(AND(O202&lt;&gt;"新加算Ⅰ",O202&lt;&gt;"新加算Ⅱ",O202&lt;&gt;"新加算Ⅲ",O202&lt;&gt;"新加算Ⅳ"),O202,IF(P204&lt;&gt;"",P204,""))</f>
        <v/>
      </c>
      <c r="BD202" s="1229"/>
      <c r="BE202" s="1229" t="str">
        <f t="shared" ref="BE202" si="513">IF(AL202&lt;&gt;0,IF(AM202="○","入力済","未入力"),"")</f>
        <v/>
      </c>
      <c r="BF202" s="1229" t="str">
        <f>IF(OR(T202="新加算Ⅰ",T202="新加算Ⅱ",T202="新加算Ⅲ",T202="新加算Ⅳ",T202="新加算Ⅴ（１）",T202="新加算Ⅴ（２）",T202="新加算Ⅴ（３）",T202="新加算ⅠⅤ（４）",T202="新加算Ⅴ（５）",T202="新加算Ⅴ（６）",T202="新加算Ⅴ（８）",T202="新加算Ⅴ（11）"),IF(OR(AN202="○",AN202="令和６年度中に満たす"),"入力済","未入力"),"")</f>
        <v/>
      </c>
      <c r="BG202" s="1229" t="str">
        <f>IF(OR(T202="新加算Ⅴ（７）",T202="新加算Ⅴ（９）",T202="新加算Ⅴ（10）",T202="新加算Ⅴ（12）",T202="新加算Ⅴ（13）",T202="新加算Ⅴ（14）"),IF(OR(AO202="○",AO202="令和６年度中に満たす"),"入力済","未入力"),"")</f>
        <v/>
      </c>
      <c r="BH202" s="1330" t="str">
        <f t="shared" ref="BH202" si="514">IF(OR(T202="新加算Ⅰ",T202="新加算Ⅱ",T202="新加算Ⅲ",T202="新加算Ⅴ（１）",T202="新加算Ⅴ（３）",T202="新加算Ⅴ（８）"),IF(OR(AP202="○",AP202="令和６年度中に満たす"),"入力済","未入力"),"")</f>
        <v/>
      </c>
      <c r="BI202" s="1332" t="str">
        <f t="shared" ref="BI202" si="515">IF(OR(T202="新加算Ⅰ",T202="新加算Ⅱ",T202="新加算Ⅴ（１）",T202="新加算Ⅴ（２）",T202="新加算Ⅴ（３）",T202="新加算Ⅴ（４）",T202="新加算Ⅴ（５）",T202="新加算Ⅴ（６）",T202="新加算Ⅴ（７）",T202="新加算Ⅴ（９）",T202="新加算Ⅴ（10）",T202="新加算Ⅴ（12）"),1,"")</f>
        <v/>
      </c>
      <c r="BJ202" s="1310" t="str">
        <f>IF(OR(T202="新加算Ⅰ",T202="新加算Ⅴ（１）",T202="新加算Ⅴ（２）",T202="新加算Ⅴ（５）",T202="新加算Ⅴ（７）",T202="新加算Ⅴ（10）"),IF(AR202="","未入力","入力済"),"")</f>
        <v/>
      </c>
      <c r="BK202" s="453" t="str">
        <f>G202</f>
        <v/>
      </c>
    </row>
    <row r="203" spans="1:63" ht="15" customHeight="1">
      <c r="A203" s="1274"/>
      <c r="B203" s="1242"/>
      <c r="C203" s="1243"/>
      <c r="D203" s="1243"/>
      <c r="E203" s="1243"/>
      <c r="F203" s="1244"/>
      <c r="G203" s="1259"/>
      <c r="H203" s="1259"/>
      <c r="I203" s="1259"/>
      <c r="J203" s="1422"/>
      <c r="K203" s="1259"/>
      <c r="L203" s="1283"/>
      <c r="M203" s="1378" t="str">
        <f>IF('別紙様式2-2（４・５月分）'!P156="","",'別紙様式2-2（４・５月分）'!P156)</f>
        <v/>
      </c>
      <c r="N203" s="1399"/>
      <c r="O203" s="1405"/>
      <c r="P203" s="1406"/>
      <c r="Q203" s="1407"/>
      <c r="R203" s="1409"/>
      <c r="S203" s="1411"/>
      <c r="T203" s="1413"/>
      <c r="U203" s="1415"/>
      <c r="V203" s="1417"/>
      <c r="W203" s="1355"/>
      <c r="X203" s="1357"/>
      <c r="Y203" s="1355"/>
      <c r="Z203" s="1357"/>
      <c r="AA203" s="1355"/>
      <c r="AB203" s="1357"/>
      <c r="AC203" s="1355"/>
      <c r="AD203" s="1357"/>
      <c r="AE203" s="1357"/>
      <c r="AF203" s="1357"/>
      <c r="AG203" s="1359"/>
      <c r="AH203" s="1361"/>
      <c r="AI203" s="1363"/>
      <c r="AJ203" s="1365"/>
      <c r="AK203" s="1349"/>
      <c r="AL203" s="1353"/>
      <c r="AM203" s="1339"/>
      <c r="AN203" s="1345"/>
      <c r="AO203" s="1341"/>
      <c r="AP203" s="1341"/>
      <c r="AQ203" s="1343"/>
      <c r="AR203" s="1323"/>
      <c r="AS203" s="1309" t="str">
        <f t="shared" ref="AS203" si="516">IF(AU202="","",IF(AF202&gt;10,"！令和６年度の新加算の「算定対象月」が10か月を超えています。標準的な「算定対象月」は令和６年６月から令和７年３月です。",IF(OR(AA202&lt;&gt;7,AC202&lt;&gt;3),"！算定期間の終わりが令和７年３月になっていません。区分変更を行う場合は、別紙様式2-4に記入してください。","")))</f>
        <v/>
      </c>
      <c r="AT203" s="557"/>
      <c r="AU203" s="1310"/>
      <c r="AV203" s="1311" t="str">
        <f>IF('別紙様式2-2（４・５月分）'!N156="","",'別紙様式2-2（４・５月分）'!N156)</f>
        <v/>
      </c>
      <c r="AW203" s="1312"/>
      <c r="AX203" s="1313"/>
      <c r="AY203" s="1229"/>
      <c r="AZ203" s="1229"/>
      <c r="BA203" s="1229"/>
      <c r="BB203" s="1229"/>
      <c r="BC203" s="1229"/>
      <c r="BD203" s="1229"/>
      <c r="BE203" s="1229"/>
      <c r="BF203" s="1229"/>
      <c r="BG203" s="1229"/>
      <c r="BH203" s="1331"/>
      <c r="BI203" s="1333"/>
      <c r="BJ203" s="1310"/>
      <c r="BK203" s="453" t="str">
        <f>G202</f>
        <v/>
      </c>
    </row>
    <row r="204" spans="1:63" ht="15" customHeight="1">
      <c r="A204" s="1302"/>
      <c r="B204" s="1242"/>
      <c r="C204" s="1243"/>
      <c r="D204" s="1243"/>
      <c r="E204" s="1243"/>
      <c r="F204" s="1244"/>
      <c r="G204" s="1259"/>
      <c r="H204" s="1259"/>
      <c r="I204" s="1259"/>
      <c r="J204" s="1422"/>
      <c r="K204" s="1259"/>
      <c r="L204" s="1283"/>
      <c r="M204" s="1379"/>
      <c r="N204" s="1400"/>
      <c r="O204" s="1380" t="s">
        <v>2025</v>
      </c>
      <c r="P204" s="1382" t="str">
        <f>IFERROR(VLOOKUP('別紙様式2-2（４・５月分）'!AQ155,【参考】数式用!$AR$5:$AT$22,3,FALSE),"")</f>
        <v/>
      </c>
      <c r="Q204" s="1384" t="s">
        <v>2036</v>
      </c>
      <c r="R204" s="1386" t="str">
        <f>IFERROR(VLOOKUP(K202,【参考】数式用!$A$5:$AB$37,MATCH(P204,【参考】数式用!$B$4:$AB$4,0)+1,0),"")</f>
        <v/>
      </c>
      <c r="S204" s="1388" t="s">
        <v>161</v>
      </c>
      <c r="T204" s="1390"/>
      <c r="U204" s="1392" t="str">
        <f>IFERROR(VLOOKUP(K202,【参考】数式用!$A$5:$AB$37,MATCH(T204,【参考】数式用!$B$4:$AB$4,0)+1,0),"")</f>
        <v/>
      </c>
      <c r="V204" s="1394" t="s">
        <v>15</v>
      </c>
      <c r="W204" s="1396">
        <v>7</v>
      </c>
      <c r="X204" s="1370" t="s">
        <v>10</v>
      </c>
      <c r="Y204" s="1396">
        <v>4</v>
      </c>
      <c r="Z204" s="1370" t="s">
        <v>38</v>
      </c>
      <c r="AA204" s="1396">
        <v>8</v>
      </c>
      <c r="AB204" s="1370" t="s">
        <v>10</v>
      </c>
      <c r="AC204" s="1396">
        <v>3</v>
      </c>
      <c r="AD204" s="1370" t="s">
        <v>13</v>
      </c>
      <c r="AE204" s="1370" t="s">
        <v>20</v>
      </c>
      <c r="AF204" s="1370">
        <f>IF(W204&gt;=1,(AA204*12+AC204)-(W204*12+Y204)+1,"")</f>
        <v>12</v>
      </c>
      <c r="AG204" s="1366" t="s">
        <v>33</v>
      </c>
      <c r="AH204" s="1372" t="str">
        <f t="shared" ref="AH204" si="517">IFERROR(ROUNDDOWN(ROUND(L202*U204,0),0)*AF204,"")</f>
        <v/>
      </c>
      <c r="AI204" s="1374" t="str">
        <f t="shared" ref="AI204" si="518">IFERROR(ROUNDDOWN(ROUND((L202*(U204-AW202)),0),0)*AF204,"")</f>
        <v/>
      </c>
      <c r="AJ204" s="1376">
        <f>IFERROR(IF(OR(M202="",M203="",M205=""),0,ROUNDDOWN(ROUNDDOWN(ROUND(L202*VLOOKUP(K202,【参考】数式用!$A$5:$AB$37,MATCH("新加算Ⅳ",【参考】数式用!$B$4:$AB$4,0)+1,0),0),0)*AF204*0.5,0)),"")</f>
        <v>0</v>
      </c>
      <c r="AK204" s="1346" t="str">
        <f t="shared" ref="AK204" si="519">IF(T204&lt;&gt;"","新規に適用","")</f>
        <v/>
      </c>
      <c r="AL204" s="1350">
        <f>IFERROR(IF(OR(M205="ベア加算",M205=""),0, IF(OR(T202="新加算Ⅰ",T202="新加算Ⅱ",T202="新加算Ⅲ",T202="新加算Ⅳ"),0,ROUNDDOWN(ROUND(L202*VLOOKUP(K202,【参考】数式用!$A$5:$I$37,MATCH("ベア加算",【参考】数式用!$B$4:$I$4,0)+1,0),0),0)*AF204)),"")</f>
        <v>0</v>
      </c>
      <c r="AM204" s="1320" t="str">
        <f>IF(AND(T204&lt;&gt;"",AM202=""),"新規に適用",IF(AND(T204&lt;&gt;"",AM202&lt;&gt;""),"継続で適用",""))</f>
        <v/>
      </c>
      <c r="AN204" s="1320" t="str">
        <f>IF(AND(T204&lt;&gt;"",AN202=""),"新規に適用",IF(AND(T204&lt;&gt;"",AN202&lt;&gt;""),"継続で適用",""))</f>
        <v/>
      </c>
      <c r="AO204" s="1368"/>
      <c r="AP204" s="1320" t="str">
        <f>IF(AND(T204&lt;&gt;"",AP202=""),"新規に適用",IF(AND(T204&lt;&gt;"",AP202&lt;&gt;""),"継続で適用",""))</f>
        <v/>
      </c>
      <c r="AQ204" s="1324" t="str">
        <f t="shared" si="420"/>
        <v/>
      </c>
      <c r="AR204" s="1320" t="str">
        <f>IF(AND(T204&lt;&gt;"",AR202=""),"新規に適用",IF(AND(T204&lt;&gt;"",AR202&lt;&gt;""),"継続で適用",""))</f>
        <v/>
      </c>
      <c r="AS204" s="1309"/>
      <c r="AT204" s="557"/>
      <c r="AU204" s="1310" t="str">
        <f>IF(K202&lt;&gt;"","V列に色付け","")</f>
        <v/>
      </c>
      <c r="AV204" s="1311"/>
      <c r="AW204" s="1312"/>
      <c r="AX204" s="87"/>
      <c r="AY204" s="87"/>
      <c r="AZ204" s="87"/>
      <c r="BA204" s="87"/>
      <c r="BB204" s="87"/>
      <c r="BC204" s="87"/>
      <c r="BD204" s="87"/>
      <c r="BE204" s="87"/>
      <c r="BF204" s="87"/>
      <c r="BG204" s="87"/>
      <c r="BH204" s="87"/>
      <c r="BI204" s="87"/>
      <c r="BJ204" s="87"/>
      <c r="BK204" s="453" t="str">
        <f>G202</f>
        <v/>
      </c>
    </row>
    <row r="205" spans="1:63" ht="30" customHeight="1" thickBot="1">
      <c r="A205" s="1275"/>
      <c r="B205" s="1418"/>
      <c r="C205" s="1419"/>
      <c r="D205" s="1419"/>
      <c r="E205" s="1419"/>
      <c r="F205" s="1420"/>
      <c r="G205" s="1260"/>
      <c r="H205" s="1260"/>
      <c r="I205" s="1260"/>
      <c r="J205" s="1423"/>
      <c r="K205" s="1260"/>
      <c r="L205" s="1284"/>
      <c r="M205" s="556" t="str">
        <f>IF('別紙様式2-2（４・５月分）'!P157="","",'別紙様式2-2（４・５月分）'!P157)</f>
        <v/>
      </c>
      <c r="N205" s="1401"/>
      <c r="O205" s="1381"/>
      <c r="P205" s="1383"/>
      <c r="Q205" s="1385"/>
      <c r="R205" s="1387"/>
      <c r="S205" s="1389"/>
      <c r="T205" s="1391"/>
      <c r="U205" s="1393"/>
      <c r="V205" s="1395"/>
      <c r="W205" s="1397"/>
      <c r="X205" s="1371"/>
      <c r="Y205" s="1397"/>
      <c r="Z205" s="1371"/>
      <c r="AA205" s="1397"/>
      <c r="AB205" s="1371"/>
      <c r="AC205" s="1397"/>
      <c r="AD205" s="1371"/>
      <c r="AE205" s="1371"/>
      <c r="AF205" s="1371"/>
      <c r="AG205" s="1367"/>
      <c r="AH205" s="1373"/>
      <c r="AI205" s="1375"/>
      <c r="AJ205" s="1377"/>
      <c r="AK205" s="1347"/>
      <c r="AL205" s="1351"/>
      <c r="AM205" s="1321"/>
      <c r="AN205" s="1321"/>
      <c r="AO205" s="1369"/>
      <c r="AP205" s="1321"/>
      <c r="AQ205" s="1325"/>
      <c r="AR205" s="1321"/>
      <c r="AS205" s="491" t="str">
        <f t="shared" ref="AS205" si="520">IF(AU202="","",IF(OR(T202="",AND(M205="ベア加算なし",OR(T202="新加算Ⅰ",T202="新加算Ⅱ",T202="新加算Ⅲ",T202="新加算Ⅳ"),AM202=""),AND(OR(T202="新加算Ⅰ",T202="新加算Ⅱ",T202="新加算Ⅲ",T202="新加算Ⅳ",T202="新加算Ⅴ（１）",T202="新加算Ⅴ（２）",T202="新加算Ⅴ（３）",T202="新加算Ⅴ（４）",T202="新加算Ⅴ（５）",T202="新加算Ⅴ（６）",T202="新加算Ⅴ（８）",T202="新加算Ⅴ（11）"),AN202=""),AND(OR(T202="新加算Ⅴ（７）",T202="新加算Ⅴ（９）",T202="新加算Ⅴ（10）",T202="新加算Ⅴ（12）",T202="新加算Ⅴ（13）",T202="新加算Ⅴ（14）"),AO202=""),AND(OR(T202="新加算Ⅰ",T202="新加算Ⅱ",T202="新加算Ⅲ",T202="新加算Ⅴ（１）",T202="新加算Ⅴ（３）",T202="新加算Ⅴ（８）"),AP202=""),AND(OR(T202="新加算Ⅰ",T202="新加算Ⅱ",T202="新加算Ⅴ（１）",T202="新加算Ⅴ（２）",T202="新加算Ⅴ（３）",T202="新加算Ⅴ（４）",T202="新加算Ⅴ（５）",T202="新加算Ⅴ（６）",T202="新加算Ⅴ（７）",T202="新加算Ⅴ（９）",T202="新加算Ⅴ（10）",T202="新加算Ⅴ（12）"),AQ202=""),AND(OR(T202="新加算Ⅰ",T202="新加算Ⅴ（１）",T202="新加算Ⅴ（２）",T202="新加算Ⅴ（５）",T202="新加算Ⅴ（７）",T202="新加算Ⅴ（10）"),AR202="")),"！記入が必要な欄（ピンク色のセル）に空欄があります。空欄を埋めてください。",""))</f>
        <v/>
      </c>
      <c r="AT205" s="557"/>
      <c r="AU205" s="1310"/>
      <c r="AV205" s="558" t="str">
        <f>IF('別紙様式2-2（４・５月分）'!N157="","",'別紙様式2-2（４・５月分）'!N157)</f>
        <v/>
      </c>
      <c r="AW205" s="1312"/>
      <c r="AX205" s="87"/>
      <c r="AY205" s="87"/>
      <c r="AZ205" s="87"/>
      <c r="BA205" s="87"/>
      <c r="BB205" s="87"/>
      <c r="BC205" s="87"/>
      <c r="BD205" s="87"/>
      <c r="BE205" s="87"/>
      <c r="BF205" s="87"/>
      <c r="BG205" s="87"/>
      <c r="BH205" s="87"/>
      <c r="BI205" s="87"/>
      <c r="BJ205" s="87"/>
      <c r="BK205" s="453" t="str">
        <f>G202</f>
        <v/>
      </c>
    </row>
    <row r="206" spans="1:63" ht="30" customHeight="1">
      <c r="A206" s="1273">
        <v>49</v>
      </c>
      <c r="B206" s="1239" t="str">
        <f>IF(基本情報入力シート!C102="","",基本情報入力シート!C102)</f>
        <v/>
      </c>
      <c r="C206" s="1240"/>
      <c r="D206" s="1240"/>
      <c r="E206" s="1240"/>
      <c r="F206" s="1241"/>
      <c r="G206" s="1258" t="str">
        <f>IF(基本情報入力シート!M102="","",基本情報入力シート!M102)</f>
        <v/>
      </c>
      <c r="H206" s="1258" t="str">
        <f>IF(基本情報入力シート!R102="","",基本情報入力シート!R102)</f>
        <v/>
      </c>
      <c r="I206" s="1258" t="str">
        <f>IF(基本情報入力シート!W102="","",基本情報入力シート!W102)</f>
        <v/>
      </c>
      <c r="J206" s="1421" t="str">
        <f>IF(基本情報入力シート!X102="","",基本情報入力シート!X102)</f>
        <v/>
      </c>
      <c r="K206" s="1258" t="str">
        <f>IF(基本情報入力シート!Y102="","",基本情報入力シート!Y102)</f>
        <v/>
      </c>
      <c r="L206" s="1282" t="str">
        <f>IF(基本情報入力シート!AB102="","",基本情報入力シート!AB102)</f>
        <v/>
      </c>
      <c r="M206" s="553" t="str">
        <f>IF('別紙様式2-2（４・５月分）'!P158="","",'別紙様式2-2（４・５月分）'!P158)</f>
        <v/>
      </c>
      <c r="N206" s="1398" t="str">
        <f>IF(SUM('別紙様式2-2（４・５月分）'!Q158:Q160)=0,"",SUM('別紙様式2-2（４・５月分）'!Q158:Q160))</f>
        <v/>
      </c>
      <c r="O206" s="1402" t="str">
        <f>IFERROR(VLOOKUP('別紙様式2-2（４・５月分）'!AQ158,【参考】数式用!$AR$5:$AS$22,2,FALSE),"")</f>
        <v/>
      </c>
      <c r="P206" s="1403"/>
      <c r="Q206" s="1404"/>
      <c r="R206" s="1408" t="str">
        <f>IFERROR(VLOOKUP(K206,【参考】数式用!$A$5:$AB$37,MATCH(O206,【参考】数式用!$B$4:$AB$4,0)+1,0),"")</f>
        <v/>
      </c>
      <c r="S206" s="1410" t="s">
        <v>2021</v>
      </c>
      <c r="T206" s="1412"/>
      <c r="U206" s="1414" t="str">
        <f>IFERROR(VLOOKUP(K206,【参考】数式用!$A$5:$AB$37,MATCH(T206,【参考】数式用!$B$4:$AB$4,0)+1,0),"")</f>
        <v/>
      </c>
      <c r="V206" s="1416" t="s">
        <v>15</v>
      </c>
      <c r="W206" s="1354">
        <v>6</v>
      </c>
      <c r="X206" s="1356" t="s">
        <v>10</v>
      </c>
      <c r="Y206" s="1354">
        <v>6</v>
      </c>
      <c r="Z206" s="1356" t="s">
        <v>38</v>
      </c>
      <c r="AA206" s="1354">
        <v>7</v>
      </c>
      <c r="AB206" s="1356" t="s">
        <v>10</v>
      </c>
      <c r="AC206" s="1354">
        <v>3</v>
      </c>
      <c r="AD206" s="1356" t="s">
        <v>13</v>
      </c>
      <c r="AE206" s="1356" t="s">
        <v>20</v>
      </c>
      <c r="AF206" s="1356">
        <f>IF(W206&gt;=1,(AA206*12+AC206)-(W206*12+Y206)+1,"")</f>
        <v>10</v>
      </c>
      <c r="AG206" s="1358" t="s">
        <v>33</v>
      </c>
      <c r="AH206" s="1360" t="str">
        <f t="shared" ref="AH206" si="521">IFERROR(ROUNDDOWN(ROUND(L206*U206,0),0)*AF206,"")</f>
        <v/>
      </c>
      <c r="AI206" s="1362" t="str">
        <f t="shared" ref="AI206" si="522">IFERROR(ROUNDDOWN(ROUND((L206*(U206-AW206)),0),0)*AF206,"")</f>
        <v/>
      </c>
      <c r="AJ206" s="1364">
        <f>IFERROR(IF(OR(M206="",M207="",M209=""),0,ROUNDDOWN(ROUNDDOWN(ROUND(L206*VLOOKUP(K206,【参考】数式用!$A$5:$AB$37,MATCH("新加算Ⅳ",【参考】数式用!$B$4:$AB$4,0)+1,0),0),0)*AF206*0.5,0)),"")</f>
        <v>0</v>
      </c>
      <c r="AK206" s="1348"/>
      <c r="AL206" s="1352">
        <f>IFERROR(IF(OR(M209="ベア加算",M209=""),0, IF(OR(T206="新加算Ⅰ",T206="新加算Ⅱ",T206="新加算Ⅲ",T206="新加算Ⅳ"),ROUNDDOWN(ROUND(L206*VLOOKUP(K206,【参考】数式用!$A$5:$I$37,MATCH("ベア加算",【参考】数式用!$B$4:$I$4,0)+1,0),0),0)*AF206,0)),"")</f>
        <v>0</v>
      </c>
      <c r="AM206" s="1338"/>
      <c r="AN206" s="1344"/>
      <c r="AO206" s="1340"/>
      <c r="AP206" s="1340"/>
      <c r="AQ206" s="1342"/>
      <c r="AR206" s="1322"/>
      <c r="AS206" s="466" t="str">
        <f t="shared" ref="AS206" si="523">IF(AU206="","",IF(U206&lt;N206,"！加算の要件上は問題ありませんが、令和６年４・５月と比較して令和６年６月に加算率が下がる計画になっています。",""))</f>
        <v/>
      </c>
      <c r="AT206" s="557"/>
      <c r="AU206" s="1310" t="str">
        <f>IF(K206&lt;&gt;"","V列に色付け","")</f>
        <v/>
      </c>
      <c r="AV206" s="558" t="str">
        <f>IF('別紙様式2-2（４・５月分）'!N158="","",'別紙様式2-2（４・５月分）'!N158)</f>
        <v/>
      </c>
      <c r="AW206" s="1312" t="str">
        <f>IF(SUM('別紙様式2-2（４・５月分）'!O158:O160)=0,"",SUM('別紙様式2-2（４・５月分）'!O158:O160))</f>
        <v/>
      </c>
      <c r="AX206" s="1313" t="str">
        <f>IFERROR(VLOOKUP(K206,【参考】数式用!$AH$2:$AI$34,2,FALSE),"")</f>
        <v/>
      </c>
      <c r="AY206" s="1229" t="s">
        <v>1959</v>
      </c>
      <c r="AZ206" s="1229" t="s">
        <v>1960</v>
      </c>
      <c r="BA206" s="1229" t="s">
        <v>1961</v>
      </c>
      <c r="BB206" s="1229" t="s">
        <v>1962</v>
      </c>
      <c r="BC206" s="1229" t="str">
        <f>IF(AND(O206&lt;&gt;"新加算Ⅰ",O206&lt;&gt;"新加算Ⅱ",O206&lt;&gt;"新加算Ⅲ",O206&lt;&gt;"新加算Ⅳ"),O206,IF(P208&lt;&gt;"",P208,""))</f>
        <v/>
      </c>
      <c r="BD206" s="1229"/>
      <c r="BE206" s="1229" t="str">
        <f t="shared" ref="BE206" si="524">IF(AL206&lt;&gt;0,IF(AM206="○","入力済","未入力"),"")</f>
        <v/>
      </c>
      <c r="BF206" s="1229" t="str">
        <f>IF(OR(T206="新加算Ⅰ",T206="新加算Ⅱ",T206="新加算Ⅲ",T206="新加算Ⅳ",T206="新加算Ⅴ（１）",T206="新加算Ⅴ（２）",T206="新加算Ⅴ（３）",T206="新加算ⅠⅤ（４）",T206="新加算Ⅴ（５）",T206="新加算Ⅴ（６）",T206="新加算Ⅴ（８）",T206="新加算Ⅴ（11）"),IF(OR(AN206="○",AN206="令和６年度中に満たす"),"入力済","未入力"),"")</f>
        <v/>
      </c>
      <c r="BG206" s="1229" t="str">
        <f>IF(OR(T206="新加算Ⅴ（７）",T206="新加算Ⅴ（９）",T206="新加算Ⅴ（10）",T206="新加算Ⅴ（12）",T206="新加算Ⅴ（13）",T206="新加算Ⅴ（14）"),IF(OR(AO206="○",AO206="令和６年度中に満たす"),"入力済","未入力"),"")</f>
        <v/>
      </c>
      <c r="BH206" s="1330" t="str">
        <f t="shared" ref="BH206" si="525">IF(OR(T206="新加算Ⅰ",T206="新加算Ⅱ",T206="新加算Ⅲ",T206="新加算Ⅴ（１）",T206="新加算Ⅴ（３）",T206="新加算Ⅴ（８）"),IF(OR(AP206="○",AP206="令和６年度中に満たす"),"入力済","未入力"),"")</f>
        <v/>
      </c>
      <c r="BI206" s="1332" t="str">
        <f t="shared" ref="BI206" si="526">IF(OR(T206="新加算Ⅰ",T206="新加算Ⅱ",T206="新加算Ⅴ（１）",T206="新加算Ⅴ（２）",T206="新加算Ⅴ（３）",T206="新加算Ⅴ（４）",T206="新加算Ⅴ（５）",T206="新加算Ⅴ（６）",T206="新加算Ⅴ（７）",T206="新加算Ⅴ（９）",T206="新加算Ⅴ（10）",T206="新加算Ⅴ（12）"),1,"")</f>
        <v/>
      </c>
      <c r="BJ206" s="1310" t="str">
        <f>IF(OR(T206="新加算Ⅰ",T206="新加算Ⅴ（１）",T206="新加算Ⅴ（２）",T206="新加算Ⅴ（５）",T206="新加算Ⅴ（７）",T206="新加算Ⅴ（10）"),IF(AR206="","未入力","入力済"),"")</f>
        <v/>
      </c>
      <c r="BK206" s="453" t="str">
        <f>G206</f>
        <v/>
      </c>
    </row>
    <row r="207" spans="1:63" ht="15" customHeight="1">
      <c r="A207" s="1274"/>
      <c r="B207" s="1242"/>
      <c r="C207" s="1243"/>
      <c r="D207" s="1243"/>
      <c r="E207" s="1243"/>
      <c r="F207" s="1244"/>
      <c r="G207" s="1259"/>
      <c r="H207" s="1259"/>
      <c r="I207" s="1259"/>
      <c r="J207" s="1422"/>
      <c r="K207" s="1259"/>
      <c r="L207" s="1283"/>
      <c r="M207" s="1378" t="str">
        <f>IF('別紙様式2-2（４・５月分）'!P159="","",'別紙様式2-2（４・５月分）'!P159)</f>
        <v/>
      </c>
      <c r="N207" s="1399"/>
      <c r="O207" s="1405"/>
      <c r="P207" s="1406"/>
      <c r="Q207" s="1407"/>
      <c r="R207" s="1409"/>
      <c r="S207" s="1411"/>
      <c r="T207" s="1413"/>
      <c r="U207" s="1415"/>
      <c r="V207" s="1417"/>
      <c r="W207" s="1355"/>
      <c r="X207" s="1357"/>
      <c r="Y207" s="1355"/>
      <c r="Z207" s="1357"/>
      <c r="AA207" s="1355"/>
      <c r="AB207" s="1357"/>
      <c r="AC207" s="1355"/>
      <c r="AD207" s="1357"/>
      <c r="AE207" s="1357"/>
      <c r="AF207" s="1357"/>
      <c r="AG207" s="1359"/>
      <c r="AH207" s="1361"/>
      <c r="AI207" s="1363"/>
      <c r="AJ207" s="1365"/>
      <c r="AK207" s="1349"/>
      <c r="AL207" s="1353"/>
      <c r="AM207" s="1339"/>
      <c r="AN207" s="1345"/>
      <c r="AO207" s="1341"/>
      <c r="AP207" s="1341"/>
      <c r="AQ207" s="1343"/>
      <c r="AR207" s="1323"/>
      <c r="AS207" s="1309" t="str">
        <f t="shared" ref="AS207" si="527">IF(AU206="","",IF(AF206&gt;10,"！令和６年度の新加算の「算定対象月」が10か月を超えています。標準的な「算定対象月」は令和６年６月から令和７年３月です。",IF(OR(AA206&lt;&gt;7,AC206&lt;&gt;3),"！算定期間の終わりが令和７年３月になっていません。区分変更を行う場合は、別紙様式2-4に記入してください。","")))</f>
        <v/>
      </c>
      <c r="AT207" s="557"/>
      <c r="AU207" s="1310"/>
      <c r="AV207" s="1311" t="str">
        <f>IF('別紙様式2-2（４・５月分）'!N159="","",'別紙様式2-2（４・５月分）'!N159)</f>
        <v/>
      </c>
      <c r="AW207" s="1312"/>
      <c r="AX207" s="1313"/>
      <c r="AY207" s="1229"/>
      <c r="AZ207" s="1229"/>
      <c r="BA207" s="1229"/>
      <c r="BB207" s="1229"/>
      <c r="BC207" s="1229"/>
      <c r="BD207" s="1229"/>
      <c r="BE207" s="1229"/>
      <c r="BF207" s="1229"/>
      <c r="BG207" s="1229"/>
      <c r="BH207" s="1331"/>
      <c r="BI207" s="1333"/>
      <c r="BJ207" s="1310"/>
      <c r="BK207" s="453" t="str">
        <f>G206</f>
        <v/>
      </c>
    </row>
    <row r="208" spans="1:63" ht="15" customHeight="1">
      <c r="A208" s="1302"/>
      <c r="B208" s="1242"/>
      <c r="C208" s="1243"/>
      <c r="D208" s="1243"/>
      <c r="E208" s="1243"/>
      <c r="F208" s="1244"/>
      <c r="G208" s="1259"/>
      <c r="H208" s="1259"/>
      <c r="I208" s="1259"/>
      <c r="J208" s="1422"/>
      <c r="K208" s="1259"/>
      <c r="L208" s="1283"/>
      <c r="M208" s="1379"/>
      <c r="N208" s="1400"/>
      <c r="O208" s="1380" t="s">
        <v>2025</v>
      </c>
      <c r="P208" s="1382" t="str">
        <f>IFERROR(VLOOKUP('別紙様式2-2（４・５月分）'!AQ158,【参考】数式用!$AR$5:$AT$22,3,FALSE),"")</f>
        <v/>
      </c>
      <c r="Q208" s="1384" t="s">
        <v>2036</v>
      </c>
      <c r="R208" s="1386" t="str">
        <f>IFERROR(VLOOKUP(K206,【参考】数式用!$A$5:$AB$37,MATCH(P208,【参考】数式用!$B$4:$AB$4,0)+1,0),"")</f>
        <v/>
      </c>
      <c r="S208" s="1388" t="s">
        <v>161</v>
      </c>
      <c r="T208" s="1390"/>
      <c r="U208" s="1392" t="str">
        <f>IFERROR(VLOOKUP(K206,【参考】数式用!$A$5:$AB$37,MATCH(T208,【参考】数式用!$B$4:$AB$4,0)+1,0),"")</f>
        <v/>
      </c>
      <c r="V208" s="1394" t="s">
        <v>15</v>
      </c>
      <c r="W208" s="1396">
        <v>7</v>
      </c>
      <c r="X208" s="1370" t="s">
        <v>10</v>
      </c>
      <c r="Y208" s="1396">
        <v>4</v>
      </c>
      <c r="Z208" s="1370" t="s">
        <v>38</v>
      </c>
      <c r="AA208" s="1396">
        <v>8</v>
      </c>
      <c r="AB208" s="1370" t="s">
        <v>10</v>
      </c>
      <c r="AC208" s="1396">
        <v>3</v>
      </c>
      <c r="AD208" s="1370" t="s">
        <v>13</v>
      </c>
      <c r="AE208" s="1370" t="s">
        <v>20</v>
      </c>
      <c r="AF208" s="1370">
        <f>IF(W208&gt;=1,(AA208*12+AC208)-(W208*12+Y208)+1,"")</f>
        <v>12</v>
      </c>
      <c r="AG208" s="1366" t="s">
        <v>33</v>
      </c>
      <c r="AH208" s="1372" t="str">
        <f t="shared" ref="AH208" si="528">IFERROR(ROUNDDOWN(ROUND(L206*U208,0),0)*AF208,"")</f>
        <v/>
      </c>
      <c r="AI208" s="1374" t="str">
        <f t="shared" ref="AI208" si="529">IFERROR(ROUNDDOWN(ROUND((L206*(U208-AW206)),0),0)*AF208,"")</f>
        <v/>
      </c>
      <c r="AJ208" s="1376">
        <f>IFERROR(IF(OR(M206="",M207="",M209=""),0,ROUNDDOWN(ROUNDDOWN(ROUND(L206*VLOOKUP(K206,【参考】数式用!$A$5:$AB$37,MATCH("新加算Ⅳ",【参考】数式用!$B$4:$AB$4,0)+1,0),0),0)*AF208*0.5,0)),"")</f>
        <v>0</v>
      </c>
      <c r="AK208" s="1346" t="str">
        <f t="shared" ref="AK208" si="530">IF(T208&lt;&gt;"","新規に適用","")</f>
        <v/>
      </c>
      <c r="AL208" s="1350">
        <f>IFERROR(IF(OR(M209="ベア加算",M209=""),0, IF(OR(T206="新加算Ⅰ",T206="新加算Ⅱ",T206="新加算Ⅲ",T206="新加算Ⅳ"),0,ROUNDDOWN(ROUND(L206*VLOOKUP(K206,【参考】数式用!$A$5:$I$37,MATCH("ベア加算",【参考】数式用!$B$4:$I$4,0)+1,0),0),0)*AF208)),"")</f>
        <v>0</v>
      </c>
      <c r="AM208" s="1320" t="str">
        <f>IF(AND(T208&lt;&gt;"",AM206=""),"新規に適用",IF(AND(T208&lt;&gt;"",AM206&lt;&gt;""),"継続で適用",""))</f>
        <v/>
      </c>
      <c r="AN208" s="1320" t="str">
        <f>IF(AND(T208&lt;&gt;"",AN206=""),"新規に適用",IF(AND(T208&lt;&gt;"",AN206&lt;&gt;""),"継続で適用",""))</f>
        <v/>
      </c>
      <c r="AO208" s="1368"/>
      <c r="AP208" s="1320" t="str">
        <f>IF(AND(T208&lt;&gt;"",AP206=""),"新規に適用",IF(AND(T208&lt;&gt;"",AP206&lt;&gt;""),"継続で適用",""))</f>
        <v/>
      </c>
      <c r="AQ208" s="1324" t="str">
        <f t="shared" si="420"/>
        <v/>
      </c>
      <c r="AR208" s="1320" t="str">
        <f>IF(AND(T208&lt;&gt;"",AR206=""),"新規に適用",IF(AND(T208&lt;&gt;"",AR206&lt;&gt;""),"継続で適用",""))</f>
        <v/>
      </c>
      <c r="AS208" s="1309"/>
      <c r="AT208" s="557"/>
      <c r="AU208" s="1310" t="str">
        <f>IF(K206&lt;&gt;"","V列に色付け","")</f>
        <v/>
      </c>
      <c r="AV208" s="1311"/>
      <c r="AW208" s="1312"/>
      <c r="AX208" s="87"/>
      <c r="AY208" s="87"/>
      <c r="AZ208" s="87"/>
      <c r="BA208" s="87"/>
      <c r="BB208" s="87"/>
      <c r="BC208" s="87"/>
      <c r="BD208" s="87"/>
      <c r="BE208" s="87"/>
      <c r="BF208" s="87"/>
      <c r="BG208" s="87"/>
      <c r="BH208" s="87"/>
      <c r="BI208" s="87"/>
      <c r="BJ208" s="87"/>
      <c r="BK208" s="453" t="str">
        <f>G206</f>
        <v/>
      </c>
    </row>
    <row r="209" spans="1:63" ht="30" customHeight="1" thickBot="1">
      <c r="A209" s="1275"/>
      <c r="B209" s="1418"/>
      <c r="C209" s="1419"/>
      <c r="D209" s="1419"/>
      <c r="E209" s="1419"/>
      <c r="F209" s="1420"/>
      <c r="G209" s="1260"/>
      <c r="H209" s="1260"/>
      <c r="I209" s="1260"/>
      <c r="J209" s="1423"/>
      <c r="K209" s="1260"/>
      <c r="L209" s="1284"/>
      <c r="M209" s="556" t="str">
        <f>IF('別紙様式2-2（４・５月分）'!P160="","",'別紙様式2-2（４・５月分）'!P160)</f>
        <v/>
      </c>
      <c r="N209" s="1401"/>
      <c r="O209" s="1381"/>
      <c r="P209" s="1383"/>
      <c r="Q209" s="1385"/>
      <c r="R209" s="1387"/>
      <c r="S209" s="1389"/>
      <c r="T209" s="1391"/>
      <c r="U209" s="1393"/>
      <c r="V209" s="1395"/>
      <c r="W209" s="1397"/>
      <c r="X209" s="1371"/>
      <c r="Y209" s="1397"/>
      <c r="Z209" s="1371"/>
      <c r="AA209" s="1397"/>
      <c r="AB209" s="1371"/>
      <c r="AC209" s="1397"/>
      <c r="AD209" s="1371"/>
      <c r="AE209" s="1371"/>
      <c r="AF209" s="1371"/>
      <c r="AG209" s="1367"/>
      <c r="AH209" s="1373"/>
      <c r="AI209" s="1375"/>
      <c r="AJ209" s="1377"/>
      <c r="AK209" s="1347"/>
      <c r="AL209" s="1351"/>
      <c r="AM209" s="1321"/>
      <c r="AN209" s="1321"/>
      <c r="AO209" s="1369"/>
      <c r="AP209" s="1321"/>
      <c r="AQ209" s="1325"/>
      <c r="AR209" s="1321"/>
      <c r="AS209" s="491" t="str">
        <f t="shared" ref="AS209" si="531">IF(AU206="","",IF(OR(T206="",AND(M209="ベア加算なし",OR(T206="新加算Ⅰ",T206="新加算Ⅱ",T206="新加算Ⅲ",T206="新加算Ⅳ"),AM206=""),AND(OR(T206="新加算Ⅰ",T206="新加算Ⅱ",T206="新加算Ⅲ",T206="新加算Ⅳ",T206="新加算Ⅴ（１）",T206="新加算Ⅴ（２）",T206="新加算Ⅴ（３）",T206="新加算Ⅴ（４）",T206="新加算Ⅴ（５）",T206="新加算Ⅴ（６）",T206="新加算Ⅴ（８）",T206="新加算Ⅴ（11）"),AN206=""),AND(OR(T206="新加算Ⅴ（７）",T206="新加算Ⅴ（９）",T206="新加算Ⅴ（10）",T206="新加算Ⅴ（12）",T206="新加算Ⅴ（13）",T206="新加算Ⅴ（14）"),AO206=""),AND(OR(T206="新加算Ⅰ",T206="新加算Ⅱ",T206="新加算Ⅲ",T206="新加算Ⅴ（１）",T206="新加算Ⅴ（３）",T206="新加算Ⅴ（８）"),AP206=""),AND(OR(T206="新加算Ⅰ",T206="新加算Ⅱ",T206="新加算Ⅴ（１）",T206="新加算Ⅴ（２）",T206="新加算Ⅴ（３）",T206="新加算Ⅴ（４）",T206="新加算Ⅴ（５）",T206="新加算Ⅴ（６）",T206="新加算Ⅴ（７）",T206="新加算Ⅴ（９）",T206="新加算Ⅴ（10）",T206="新加算Ⅴ（12）"),AQ206=""),AND(OR(T206="新加算Ⅰ",T206="新加算Ⅴ（１）",T206="新加算Ⅴ（２）",T206="新加算Ⅴ（５）",T206="新加算Ⅴ（７）",T206="新加算Ⅴ（10）"),AR206="")),"！記入が必要な欄（ピンク色のセル）に空欄があります。空欄を埋めてください。",""))</f>
        <v/>
      </c>
      <c r="AT209" s="557"/>
      <c r="AU209" s="1310"/>
      <c r="AV209" s="558" t="str">
        <f>IF('別紙様式2-2（４・５月分）'!N160="","",'別紙様式2-2（４・５月分）'!N160)</f>
        <v/>
      </c>
      <c r="AW209" s="1312"/>
      <c r="AX209" s="87"/>
      <c r="AY209" s="87"/>
      <c r="AZ209" s="87"/>
      <c r="BA209" s="87"/>
      <c r="BB209" s="87"/>
      <c r="BC209" s="87"/>
      <c r="BD209" s="87"/>
      <c r="BE209" s="87"/>
      <c r="BF209" s="87"/>
      <c r="BG209" s="87"/>
      <c r="BH209" s="87"/>
      <c r="BI209" s="87"/>
      <c r="BJ209" s="87"/>
      <c r="BK209" s="453" t="str">
        <f>G206</f>
        <v/>
      </c>
    </row>
    <row r="210" spans="1:63" ht="30" customHeight="1">
      <c r="A210" s="1300">
        <v>50</v>
      </c>
      <c r="B210" s="1242" t="str">
        <f>IF(基本情報入力シート!C103="","",基本情報入力シート!C103)</f>
        <v/>
      </c>
      <c r="C210" s="1243"/>
      <c r="D210" s="1243"/>
      <c r="E210" s="1243"/>
      <c r="F210" s="1244"/>
      <c r="G210" s="1259" t="str">
        <f>IF(基本情報入力シート!M103="","",基本情報入力シート!M103)</f>
        <v/>
      </c>
      <c r="H210" s="1259" t="str">
        <f>IF(基本情報入力シート!R103="","",基本情報入力シート!R103)</f>
        <v/>
      </c>
      <c r="I210" s="1259" t="str">
        <f>IF(基本情報入力シート!W103="","",基本情報入力シート!W103)</f>
        <v/>
      </c>
      <c r="J210" s="1422" t="str">
        <f>IF(基本情報入力シート!X103="","",基本情報入力シート!X103)</f>
        <v/>
      </c>
      <c r="K210" s="1259" t="str">
        <f>IF(基本情報入力シート!Y103="","",基本情報入力シート!Y103)</f>
        <v/>
      </c>
      <c r="L210" s="1283" t="str">
        <f>IF(基本情報入力シート!AB103="","",基本情報入力シート!AB103)</f>
        <v/>
      </c>
      <c r="M210" s="553" t="str">
        <f>IF('別紙様式2-2（４・５月分）'!P161="","",'別紙様式2-2（４・５月分）'!P161)</f>
        <v/>
      </c>
      <c r="N210" s="1398" t="str">
        <f>IF(SUM('別紙様式2-2（４・５月分）'!Q161:Q163)=0,"",SUM('別紙様式2-2（４・５月分）'!Q161:Q163))</f>
        <v/>
      </c>
      <c r="O210" s="1402" t="str">
        <f>IFERROR(VLOOKUP('別紙様式2-2（４・５月分）'!AQ161,【参考】数式用!$AR$5:$AS$22,2,FALSE),"")</f>
        <v/>
      </c>
      <c r="P210" s="1403"/>
      <c r="Q210" s="1404"/>
      <c r="R210" s="1408" t="str">
        <f>IFERROR(VLOOKUP(K210,【参考】数式用!$A$5:$AB$37,MATCH(O210,【参考】数式用!$B$4:$AB$4,0)+1,0),"")</f>
        <v/>
      </c>
      <c r="S210" s="1410" t="s">
        <v>2021</v>
      </c>
      <c r="T210" s="1412"/>
      <c r="U210" s="1414" t="str">
        <f>IFERROR(VLOOKUP(K210,【参考】数式用!$A$5:$AB$37,MATCH(T210,【参考】数式用!$B$4:$AB$4,0)+1,0),"")</f>
        <v/>
      </c>
      <c r="V210" s="1416" t="s">
        <v>15</v>
      </c>
      <c r="W210" s="1354">
        <v>6</v>
      </c>
      <c r="X210" s="1356" t="s">
        <v>10</v>
      </c>
      <c r="Y210" s="1354">
        <v>6</v>
      </c>
      <c r="Z210" s="1356" t="s">
        <v>38</v>
      </c>
      <c r="AA210" s="1354">
        <v>7</v>
      </c>
      <c r="AB210" s="1356" t="s">
        <v>10</v>
      </c>
      <c r="AC210" s="1354">
        <v>3</v>
      </c>
      <c r="AD210" s="1356" t="s">
        <v>13</v>
      </c>
      <c r="AE210" s="1356" t="s">
        <v>20</v>
      </c>
      <c r="AF210" s="1356">
        <f>IF(W210&gt;=1,(AA210*12+AC210)-(W210*12+Y210)+1,"")</f>
        <v>10</v>
      </c>
      <c r="AG210" s="1358" t="s">
        <v>33</v>
      </c>
      <c r="AH210" s="1360" t="str">
        <f t="shared" ref="AH210" si="532">IFERROR(ROUNDDOWN(ROUND(L210*U210,0),0)*AF210,"")</f>
        <v/>
      </c>
      <c r="AI210" s="1362" t="str">
        <f t="shared" ref="AI210" si="533">IFERROR(ROUNDDOWN(ROUND((L210*(U210-AW210)),0),0)*AF210,"")</f>
        <v/>
      </c>
      <c r="AJ210" s="1364">
        <f>IFERROR(IF(OR(M210="",M211="",M213=""),0,ROUNDDOWN(ROUNDDOWN(ROUND(L210*VLOOKUP(K210,【参考】数式用!$A$5:$AB$37,MATCH("新加算Ⅳ",【参考】数式用!$B$4:$AB$4,0)+1,0),0),0)*AF210*0.5,0)),"")</f>
        <v>0</v>
      </c>
      <c r="AK210" s="1348"/>
      <c r="AL210" s="1352">
        <f>IFERROR(IF(OR(M213="ベア加算",M213=""),0, IF(OR(T210="新加算Ⅰ",T210="新加算Ⅱ",T210="新加算Ⅲ",T210="新加算Ⅳ"),ROUNDDOWN(ROUND(L210*VLOOKUP(K210,【参考】数式用!$A$5:$I$37,MATCH("ベア加算",【参考】数式用!$B$4:$I$4,0)+1,0),0),0)*AF210,0)),"")</f>
        <v>0</v>
      </c>
      <c r="AM210" s="1338"/>
      <c r="AN210" s="1344"/>
      <c r="AO210" s="1340"/>
      <c r="AP210" s="1340"/>
      <c r="AQ210" s="1342"/>
      <c r="AR210" s="1322"/>
      <c r="AS210" s="466" t="str">
        <f t="shared" ref="AS210" si="534">IF(AU210="","",IF(U210&lt;N210,"！加算の要件上は問題ありませんが、令和６年４・５月と比較して令和６年６月に加算率が下がる計画になっています。",""))</f>
        <v/>
      </c>
      <c r="AT210" s="557"/>
      <c r="AU210" s="1310" t="str">
        <f>IF(K210&lt;&gt;"","V列に色付け","")</f>
        <v/>
      </c>
      <c r="AV210" s="558" t="str">
        <f>IF('別紙様式2-2（４・５月分）'!N161="","",'別紙様式2-2（４・５月分）'!N161)</f>
        <v/>
      </c>
      <c r="AW210" s="1312" t="str">
        <f>IF(SUM('別紙様式2-2（４・５月分）'!O161:O163)=0,"",SUM('別紙様式2-2（４・５月分）'!O161:O163))</f>
        <v/>
      </c>
      <c r="AX210" s="1313" t="str">
        <f>IFERROR(VLOOKUP(K210,【参考】数式用!$AH$2:$AI$34,2,FALSE),"")</f>
        <v/>
      </c>
      <c r="AY210" s="1229" t="s">
        <v>1959</v>
      </c>
      <c r="AZ210" s="1229" t="s">
        <v>1960</v>
      </c>
      <c r="BA210" s="1229" t="s">
        <v>1961</v>
      </c>
      <c r="BB210" s="1229" t="s">
        <v>1962</v>
      </c>
      <c r="BC210" s="1229" t="str">
        <f>IF(AND(O210&lt;&gt;"新加算Ⅰ",O210&lt;&gt;"新加算Ⅱ",O210&lt;&gt;"新加算Ⅲ",O210&lt;&gt;"新加算Ⅳ"),O210,IF(P212&lt;&gt;"",P212,""))</f>
        <v/>
      </c>
      <c r="BD210" s="1229"/>
      <c r="BE210" s="1229" t="str">
        <f t="shared" ref="BE210" si="535">IF(AL210&lt;&gt;0,IF(AM210="○","入力済","未入力"),"")</f>
        <v/>
      </c>
      <c r="BF210" s="1229" t="str">
        <f>IF(OR(T210="新加算Ⅰ",T210="新加算Ⅱ",T210="新加算Ⅲ",T210="新加算Ⅳ",T210="新加算Ⅴ（１）",T210="新加算Ⅴ（２）",T210="新加算Ⅴ（３）",T210="新加算ⅠⅤ（４）",T210="新加算Ⅴ（５）",T210="新加算Ⅴ（６）",T210="新加算Ⅴ（８）",T210="新加算Ⅴ（11）"),IF(OR(AN210="○",AN210="令和６年度中に満たす"),"入力済","未入力"),"")</f>
        <v/>
      </c>
      <c r="BG210" s="1229" t="str">
        <f>IF(OR(T210="新加算Ⅴ（７）",T210="新加算Ⅴ（９）",T210="新加算Ⅴ（10）",T210="新加算Ⅴ（12）",T210="新加算Ⅴ（13）",T210="新加算Ⅴ（14）"),IF(OR(AO210="○",AO210="令和６年度中に満たす"),"入力済","未入力"),"")</f>
        <v/>
      </c>
      <c r="BH210" s="1330" t="str">
        <f t="shared" ref="BH210" si="536">IF(OR(T210="新加算Ⅰ",T210="新加算Ⅱ",T210="新加算Ⅲ",T210="新加算Ⅴ（１）",T210="新加算Ⅴ（３）",T210="新加算Ⅴ（８）"),IF(OR(AP210="○",AP210="令和６年度中に満たす"),"入力済","未入力"),"")</f>
        <v/>
      </c>
      <c r="BI210" s="1332" t="str">
        <f t="shared" ref="BI210" si="537">IF(OR(T210="新加算Ⅰ",T210="新加算Ⅱ",T210="新加算Ⅴ（１）",T210="新加算Ⅴ（２）",T210="新加算Ⅴ（３）",T210="新加算Ⅴ（４）",T210="新加算Ⅴ（５）",T210="新加算Ⅴ（６）",T210="新加算Ⅴ（７）",T210="新加算Ⅴ（９）",T210="新加算Ⅴ（10）",T210="新加算Ⅴ（12）"),1,"")</f>
        <v/>
      </c>
      <c r="BJ210" s="1310" t="str">
        <f>IF(OR(T210="新加算Ⅰ",T210="新加算Ⅴ（１）",T210="新加算Ⅴ（２）",T210="新加算Ⅴ（５）",T210="新加算Ⅴ（７）",T210="新加算Ⅴ（10）"),IF(AR210="","未入力","入力済"),"")</f>
        <v/>
      </c>
      <c r="BK210" s="453" t="str">
        <f>G210</f>
        <v/>
      </c>
    </row>
    <row r="211" spans="1:63" ht="15" customHeight="1">
      <c r="A211" s="1274"/>
      <c r="B211" s="1242"/>
      <c r="C211" s="1243"/>
      <c r="D211" s="1243"/>
      <c r="E211" s="1243"/>
      <c r="F211" s="1244"/>
      <c r="G211" s="1259"/>
      <c r="H211" s="1259"/>
      <c r="I211" s="1259"/>
      <c r="J211" s="1422"/>
      <c r="K211" s="1259"/>
      <c r="L211" s="1283"/>
      <c r="M211" s="1378" t="str">
        <f>IF('別紙様式2-2（４・５月分）'!P162="","",'別紙様式2-2（４・５月分）'!P162)</f>
        <v/>
      </c>
      <c r="N211" s="1399"/>
      <c r="O211" s="1405"/>
      <c r="P211" s="1406"/>
      <c r="Q211" s="1407"/>
      <c r="R211" s="1409"/>
      <c r="S211" s="1411"/>
      <c r="T211" s="1413"/>
      <c r="U211" s="1415"/>
      <c r="V211" s="1417"/>
      <c r="W211" s="1355"/>
      <c r="X211" s="1357"/>
      <c r="Y211" s="1355"/>
      <c r="Z211" s="1357"/>
      <c r="AA211" s="1355"/>
      <c r="AB211" s="1357"/>
      <c r="AC211" s="1355"/>
      <c r="AD211" s="1357"/>
      <c r="AE211" s="1357"/>
      <c r="AF211" s="1357"/>
      <c r="AG211" s="1359"/>
      <c r="AH211" s="1361"/>
      <c r="AI211" s="1363"/>
      <c r="AJ211" s="1365"/>
      <c r="AK211" s="1349"/>
      <c r="AL211" s="1353"/>
      <c r="AM211" s="1339"/>
      <c r="AN211" s="1345"/>
      <c r="AO211" s="1341"/>
      <c r="AP211" s="1341"/>
      <c r="AQ211" s="1343"/>
      <c r="AR211" s="1323"/>
      <c r="AS211" s="1309" t="str">
        <f t="shared" ref="AS211" si="538">IF(AU210="","",IF(AF210&gt;10,"！令和６年度の新加算の「算定対象月」が10か月を超えています。標準的な「算定対象月」は令和６年６月から令和７年３月です。",IF(OR(AA210&lt;&gt;7,AC210&lt;&gt;3),"！算定期間の終わりが令和７年３月になっていません。区分変更を行う場合は、別紙様式2-4に記入してください。","")))</f>
        <v/>
      </c>
      <c r="AT211" s="557"/>
      <c r="AU211" s="1310"/>
      <c r="AV211" s="1311" t="str">
        <f>IF('別紙様式2-2（４・５月分）'!N162="","",'別紙様式2-2（４・５月分）'!N162)</f>
        <v/>
      </c>
      <c r="AW211" s="1312"/>
      <c r="AX211" s="1313"/>
      <c r="AY211" s="1229"/>
      <c r="AZ211" s="1229"/>
      <c r="BA211" s="1229"/>
      <c r="BB211" s="1229"/>
      <c r="BC211" s="1229"/>
      <c r="BD211" s="1229"/>
      <c r="BE211" s="1229"/>
      <c r="BF211" s="1229"/>
      <c r="BG211" s="1229"/>
      <c r="BH211" s="1331"/>
      <c r="BI211" s="1333"/>
      <c r="BJ211" s="1310"/>
      <c r="BK211" s="453" t="str">
        <f>G210</f>
        <v/>
      </c>
    </row>
    <row r="212" spans="1:63" ht="15" customHeight="1">
      <c r="A212" s="1302"/>
      <c r="B212" s="1242"/>
      <c r="C212" s="1243"/>
      <c r="D212" s="1243"/>
      <c r="E212" s="1243"/>
      <c r="F212" s="1244"/>
      <c r="G212" s="1259"/>
      <c r="H212" s="1259"/>
      <c r="I212" s="1259"/>
      <c r="J212" s="1422"/>
      <c r="K212" s="1259"/>
      <c r="L212" s="1283"/>
      <c r="M212" s="1379"/>
      <c r="N212" s="1400"/>
      <c r="O212" s="1380" t="s">
        <v>2025</v>
      </c>
      <c r="P212" s="1382" t="str">
        <f>IFERROR(VLOOKUP('別紙様式2-2（４・５月分）'!AQ161,【参考】数式用!$AR$5:$AT$22,3,FALSE),"")</f>
        <v/>
      </c>
      <c r="Q212" s="1384" t="s">
        <v>2036</v>
      </c>
      <c r="R212" s="1386" t="str">
        <f>IFERROR(VLOOKUP(K210,【参考】数式用!$A$5:$AB$37,MATCH(P212,【参考】数式用!$B$4:$AB$4,0)+1,0),"")</f>
        <v/>
      </c>
      <c r="S212" s="1388" t="s">
        <v>161</v>
      </c>
      <c r="T212" s="1390"/>
      <c r="U212" s="1392" t="str">
        <f>IFERROR(VLOOKUP(K210,【参考】数式用!$A$5:$AB$37,MATCH(T212,【参考】数式用!$B$4:$AB$4,0)+1,0),"")</f>
        <v/>
      </c>
      <c r="V212" s="1394" t="s">
        <v>15</v>
      </c>
      <c r="W212" s="1396">
        <v>7</v>
      </c>
      <c r="X212" s="1370" t="s">
        <v>10</v>
      </c>
      <c r="Y212" s="1396">
        <v>4</v>
      </c>
      <c r="Z212" s="1370" t="s">
        <v>38</v>
      </c>
      <c r="AA212" s="1396">
        <v>8</v>
      </c>
      <c r="AB212" s="1370" t="s">
        <v>10</v>
      </c>
      <c r="AC212" s="1396">
        <v>3</v>
      </c>
      <c r="AD212" s="1370" t="s">
        <v>13</v>
      </c>
      <c r="AE212" s="1370" t="s">
        <v>20</v>
      </c>
      <c r="AF212" s="1370">
        <f>IF(W212&gt;=1,(AA212*12+AC212)-(W212*12+Y212)+1,"")</f>
        <v>12</v>
      </c>
      <c r="AG212" s="1366" t="s">
        <v>33</v>
      </c>
      <c r="AH212" s="1372" t="str">
        <f t="shared" ref="AH212" si="539">IFERROR(ROUNDDOWN(ROUND(L210*U212,0),0)*AF212,"")</f>
        <v/>
      </c>
      <c r="AI212" s="1374" t="str">
        <f t="shared" ref="AI212" si="540">IFERROR(ROUNDDOWN(ROUND((L210*(U212-AW210)),0),0)*AF212,"")</f>
        <v/>
      </c>
      <c r="AJ212" s="1376">
        <f>IFERROR(IF(OR(M210="",M211="",M213=""),0,ROUNDDOWN(ROUNDDOWN(ROUND(L210*VLOOKUP(K210,【参考】数式用!$A$5:$AB$37,MATCH("新加算Ⅳ",【参考】数式用!$B$4:$AB$4,0)+1,0),0),0)*AF212*0.5,0)),"")</f>
        <v>0</v>
      </c>
      <c r="AK212" s="1346" t="str">
        <f t="shared" ref="AK212" si="541">IF(T212&lt;&gt;"","新規に適用","")</f>
        <v/>
      </c>
      <c r="AL212" s="1350">
        <f>IFERROR(IF(OR(M213="ベア加算",M213=""),0, IF(OR(T210="新加算Ⅰ",T210="新加算Ⅱ",T210="新加算Ⅲ",T210="新加算Ⅳ"),0,ROUNDDOWN(ROUND(L210*VLOOKUP(K210,【参考】数式用!$A$5:$I$37,MATCH("ベア加算",【参考】数式用!$B$4:$I$4,0)+1,0),0),0)*AF212)),"")</f>
        <v>0</v>
      </c>
      <c r="AM212" s="1320" t="str">
        <f>IF(AND(T212&lt;&gt;"",AM210=""),"新規に適用",IF(AND(T212&lt;&gt;"",AM210&lt;&gt;""),"継続で適用",""))</f>
        <v/>
      </c>
      <c r="AN212" s="1320" t="str">
        <f>IF(AND(T212&lt;&gt;"",AN210=""),"新規に適用",IF(AND(T212&lt;&gt;"",AN210&lt;&gt;""),"継続で適用",""))</f>
        <v/>
      </c>
      <c r="AO212" s="1368"/>
      <c r="AP212" s="1320" t="str">
        <f>IF(AND(T212&lt;&gt;"",AP210=""),"新規に適用",IF(AND(T212&lt;&gt;"",AP210&lt;&gt;""),"継続で適用",""))</f>
        <v/>
      </c>
      <c r="AQ212" s="1324" t="str">
        <f t="shared" si="420"/>
        <v/>
      </c>
      <c r="AR212" s="1320" t="str">
        <f>IF(AND(T212&lt;&gt;"",AR210=""),"新規に適用",IF(AND(T212&lt;&gt;"",AR210&lt;&gt;""),"継続で適用",""))</f>
        <v/>
      </c>
      <c r="AS212" s="1309"/>
      <c r="AT212" s="557"/>
      <c r="AU212" s="1310" t="str">
        <f>IF(K210&lt;&gt;"","V列に色付け","")</f>
        <v/>
      </c>
      <c r="AV212" s="1311"/>
      <c r="AW212" s="1312"/>
      <c r="AX212" s="87"/>
      <c r="AY212" s="87"/>
      <c r="AZ212" s="87"/>
      <c r="BA212" s="87"/>
      <c r="BB212" s="87"/>
      <c r="BC212" s="87"/>
      <c r="BD212" s="87"/>
      <c r="BE212" s="87"/>
      <c r="BF212" s="87"/>
      <c r="BG212" s="87"/>
      <c r="BH212" s="87"/>
      <c r="BI212" s="87"/>
      <c r="BJ212" s="87"/>
      <c r="BK212" s="453" t="str">
        <f>G210</f>
        <v/>
      </c>
    </row>
    <row r="213" spans="1:63" ht="30" customHeight="1" thickBot="1">
      <c r="A213" s="1275"/>
      <c r="B213" s="1418"/>
      <c r="C213" s="1419"/>
      <c r="D213" s="1419"/>
      <c r="E213" s="1419"/>
      <c r="F213" s="1420"/>
      <c r="G213" s="1260"/>
      <c r="H213" s="1260"/>
      <c r="I213" s="1260"/>
      <c r="J213" s="1423"/>
      <c r="K213" s="1260"/>
      <c r="L213" s="1284"/>
      <c r="M213" s="556" t="str">
        <f>IF('別紙様式2-2（４・５月分）'!P163="","",'別紙様式2-2（４・５月分）'!P163)</f>
        <v/>
      </c>
      <c r="N213" s="1401"/>
      <c r="O213" s="1381"/>
      <c r="P213" s="1383"/>
      <c r="Q213" s="1385"/>
      <c r="R213" s="1387"/>
      <c r="S213" s="1389"/>
      <c r="T213" s="1391"/>
      <c r="U213" s="1393"/>
      <c r="V213" s="1395"/>
      <c r="W213" s="1397"/>
      <c r="X213" s="1371"/>
      <c r="Y213" s="1397"/>
      <c r="Z213" s="1371"/>
      <c r="AA213" s="1397"/>
      <c r="AB213" s="1371"/>
      <c r="AC213" s="1397"/>
      <c r="AD213" s="1371"/>
      <c r="AE213" s="1371"/>
      <c r="AF213" s="1371"/>
      <c r="AG213" s="1367"/>
      <c r="AH213" s="1373"/>
      <c r="AI213" s="1375"/>
      <c r="AJ213" s="1377"/>
      <c r="AK213" s="1347"/>
      <c r="AL213" s="1351"/>
      <c r="AM213" s="1321"/>
      <c r="AN213" s="1321"/>
      <c r="AO213" s="1369"/>
      <c r="AP213" s="1321"/>
      <c r="AQ213" s="1325"/>
      <c r="AR213" s="1321"/>
      <c r="AS213" s="491" t="str">
        <f t="shared" ref="AS213" si="542">IF(AU210="","",IF(OR(T210="",AND(M213="ベア加算なし",OR(T210="新加算Ⅰ",T210="新加算Ⅱ",T210="新加算Ⅲ",T210="新加算Ⅳ"),AM210=""),AND(OR(T210="新加算Ⅰ",T210="新加算Ⅱ",T210="新加算Ⅲ",T210="新加算Ⅳ",T210="新加算Ⅴ（１）",T210="新加算Ⅴ（２）",T210="新加算Ⅴ（３）",T210="新加算Ⅴ（４）",T210="新加算Ⅴ（５）",T210="新加算Ⅴ（６）",T210="新加算Ⅴ（８）",T210="新加算Ⅴ（11）"),AN210=""),AND(OR(T210="新加算Ⅴ（７）",T210="新加算Ⅴ（９）",T210="新加算Ⅴ（10）",T210="新加算Ⅴ（12）",T210="新加算Ⅴ（13）",T210="新加算Ⅴ（14）"),AO210=""),AND(OR(T210="新加算Ⅰ",T210="新加算Ⅱ",T210="新加算Ⅲ",T210="新加算Ⅴ（１）",T210="新加算Ⅴ（３）",T210="新加算Ⅴ（８）"),AP210=""),AND(OR(T210="新加算Ⅰ",T210="新加算Ⅱ",T210="新加算Ⅴ（１）",T210="新加算Ⅴ（２）",T210="新加算Ⅴ（３）",T210="新加算Ⅴ（４）",T210="新加算Ⅴ（５）",T210="新加算Ⅴ（６）",T210="新加算Ⅴ（７）",T210="新加算Ⅴ（９）",T210="新加算Ⅴ（10）",T210="新加算Ⅴ（12）"),AQ210=""),AND(OR(T210="新加算Ⅰ",T210="新加算Ⅴ（１）",T210="新加算Ⅴ（２）",T210="新加算Ⅴ（５）",T210="新加算Ⅴ（７）",T210="新加算Ⅴ（10）"),AR210="")),"！記入が必要な欄（ピンク色のセル）に空欄があります。空欄を埋めてください。",""))</f>
        <v/>
      </c>
      <c r="AT213" s="557"/>
      <c r="AU213" s="1310"/>
      <c r="AV213" s="558" t="str">
        <f>IF('別紙様式2-2（４・５月分）'!N163="","",'別紙様式2-2（４・５月分）'!N163)</f>
        <v/>
      </c>
      <c r="AW213" s="1312"/>
      <c r="AX213" s="87"/>
      <c r="AY213" s="87"/>
      <c r="AZ213" s="87"/>
      <c r="BA213" s="87"/>
      <c r="BB213" s="87"/>
      <c r="BC213" s="87"/>
      <c r="BD213" s="87"/>
      <c r="BE213" s="87"/>
      <c r="BF213" s="87"/>
      <c r="BG213" s="87"/>
      <c r="BH213" s="87"/>
      <c r="BI213" s="87"/>
      <c r="BJ213" s="87"/>
      <c r="BK213" s="453" t="str">
        <f>G210</f>
        <v/>
      </c>
    </row>
    <row r="214" spans="1:63" ht="30" customHeight="1">
      <c r="A214" s="1273">
        <v>51</v>
      </c>
      <c r="B214" s="1239" t="str">
        <f>IF(基本情報入力シート!C104="","",基本情報入力シート!C104)</f>
        <v/>
      </c>
      <c r="C214" s="1240"/>
      <c r="D214" s="1240"/>
      <c r="E214" s="1240"/>
      <c r="F214" s="1241"/>
      <c r="G214" s="1258" t="str">
        <f>IF(基本情報入力シート!M104="","",基本情報入力シート!M104)</f>
        <v/>
      </c>
      <c r="H214" s="1258" t="str">
        <f>IF(基本情報入力シート!R104="","",基本情報入力シート!R104)</f>
        <v/>
      </c>
      <c r="I214" s="1258" t="str">
        <f>IF(基本情報入力シート!W104="","",基本情報入力シート!W104)</f>
        <v/>
      </c>
      <c r="J214" s="1421" t="str">
        <f>IF(基本情報入力シート!X104="","",基本情報入力シート!X104)</f>
        <v/>
      </c>
      <c r="K214" s="1258" t="str">
        <f>IF(基本情報入力シート!Y104="","",基本情報入力シート!Y104)</f>
        <v/>
      </c>
      <c r="L214" s="1282" t="str">
        <f>IF(基本情報入力シート!AB104="","",基本情報入力シート!AB104)</f>
        <v/>
      </c>
      <c r="M214" s="553" t="str">
        <f>IF('別紙様式2-2（４・５月分）'!P164="","",'別紙様式2-2（４・５月分）'!P164)</f>
        <v/>
      </c>
      <c r="N214" s="1398" t="str">
        <f>IF(SUM('別紙様式2-2（４・５月分）'!Q164:Q166)=0,"",SUM('別紙様式2-2（４・５月分）'!Q164:Q166))</f>
        <v/>
      </c>
      <c r="O214" s="1402" t="str">
        <f>IFERROR(VLOOKUP('別紙様式2-2（４・５月分）'!AQ164,【参考】数式用!$AR$5:$AS$22,2,FALSE),"")</f>
        <v/>
      </c>
      <c r="P214" s="1403"/>
      <c r="Q214" s="1404"/>
      <c r="R214" s="1408" t="str">
        <f>IFERROR(VLOOKUP(K214,【参考】数式用!$A$5:$AB$37,MATCH(O214,【参考】数式用!$B$4:$AB$4,0)+1,0),"")</f>
        <v/>
      </c>
      <c r="S214" s="1410" t="s">
        <v>2021</v>
      </c>
      <c r="T214" s="1412"/>
      <c r="U214" s="1414" t="str">
        <f>IFERROR(VLOOKUP(K214,【参考】数式用!$A$5:$AB$37,MATCH(T214,【参考】数式用!$B$4:$AB$4,0)+1,0),"")</f>
        <v/>
      </c>
      <c r="V214" s="1416" t="s">
        <v>15</v>
      </c>
      <c r="W214" s="1354">
        <v>6</v>
      </c>
      <c r="X214" s="1356" t="s">
        <v>10</v>
      </c>
      <c r="Y214" s="1354">
        <v>6</v>
      </c>
      <c r="Z214" s="1356" t="s">
        <v>38</v>
      </c>
      <c r="AA214" s="1354">
        <v>7</v>
      </c>
      <c r="AB214" s="1356" t="s">
        <v>10</v>
      </c>
      <c r="AC214" s="1354">
        <v>3</v>
      </c>
      <c r="AD214" s="1356" t="s">
        <v>13</v>
      </c>
      <c r="AE214" s="1356" t="s">
        <v>20</v>
      </c>
      <c r="AF214" s="1356">
        <f>IF(W214&gt;=1,(AA214*12+AC214)-(W214*12+Y214)+1,"")</f>
        <v>10</v>
      </c>
      <c r="AG214" s="1358" t="s">
        <v>33</v>
      </c>
      <c r="AH214" s="1360" t="str">
        <f t="shared" ref="AH214" si="543">IFERROR(ROUNDDOWN(ROUND(L214*U214,0),0)*AF214,"")</f>
        <v/>
      </c>
      <c r="AI214" s="1362" t="str">
        <f t="shared" ref="AI214" si="544">IFERROR(ROUNDDOWN(ROUND((L214*(U214-AW214)),0),0)*AF214,"")</f>
        <v/>
      </c>
      <c r="AJ214" s="1364">
        <f>IFERROR(IF(OR(M214="",M215="",M217=""),0,ROUNDDOWN(ROUNDDOWN(ROUND(L214*VLOOKUP(K214,【参考】数式用!$A$5:$AB$37,MATCH("新加算Ⅳ",【参考】数式用!$B$4:$AB$4,0)+1,0),0),0)*AF214*0.5,0)),"")</f>
        <v>0</v>
      </c>
      <c r="AK214" s="1348"/>
      <c r="AL214" s="1352">
        <f>IFERROR(IF(OR(M217="ベア加算",M217=""),0, IF(OR(T214="新加算Ⅰ",T214="新加算Ⅱ",T214="新加算Ⅲ",T214="新加算Ⅳ"),ROUNDDOWN(ROUND(L214*VLOOKUP(K214,【参考】数式用!$A$5:$I$37,MATCH("ベア加算",【参考】数式用!$B$4:$I$4,0)+1,0),0),0)*AF214,0)),"")</f>
        <v>0</v>
      </c>
      <c r="AM214" s="1338"/>
      <c r="AN214" s="1344"/>
      <c r="AO214" s="1340"/>
      <c r="AP214" s="1340"/>
      <c r="AQ214" s="1342"/>
      <c r="AR214" s="1322"/>
      <c r="AS214" s="466" t="str">
        <f t="shared" ref="AS214" si="545">IF(AU214="","",IF(U214&lt;N214,"！加算の要件上は問題ありませんが、令和６年４・５月と比較して令和６年６月に加算率が下がる計画になっています。",""))</f>
        <v/>
      </c>
      <c r="AT214" s="557"/>
      <c r="AU214" s="1310" t="str">
        <f>IF(K214&lt;&gt;"","V列に色付け","")</f>
        <v/>
      </c>
      <c r="AV214" s="558" t="str">
        <f>IF('別紙様式2-2（４・５月分）'!N164="","",'別紙様式2-2（４・５月分）'!N164)</f>
        <v/>
      </c>
      <c r="AW214" s="1312" t="str">
        <f>IF(SUM('別紙様式2-2（４・５月分）'!O164:O166)=0,"",SUM('別紙様式2-2（４・５月分）'!O164:O166))</f>
        <v/>
      </c>
      <c r="AX214" s="1313" t="str">
        <f>IFERROR(VLOOKUP(K214,【参考】数式用!$AH$2:$AI$34,2,FALSE),"")</f>
        <v/>
      </c>
      <c r="AY214" s="1229" t="s">
        <v>1959</v>
      </c>
      <c r="AZ214" s="1229" t="s">
        <v>1960</v>
      </c>
      <c r="BA214" s="1229" t="s">
        <v>1961</v>
      </c>
      <c r="BB214" s="1229" t="s">
        <v>1962</v>
      </c>
      <c r="BC214" s="1229" t="str">
        <f>IF(AND(O214&lt;&gt;"新加算Ⅰ",O214&lt;&gt;"新加算Ⅱ",O214&lt;&gt;"新加算Ⅲ",O214&lt;&gt;"新加算Ⅳ"),O214,IF(P216&lt;&gt;"",P216,""))</f>
        <v/>
      </c>
      <c r="BD214" s="1229"/>
      <c r="BE214" s="1229" t="str">
        <f t="shared" ref="BE214" si="546">IF(AL214&lt;&gt;0,IF(AM214="○","入力済","未入力"),"")</f>
        <v/>
      </c>
      <c r="BF214" s="1229" t="str">
        <f>IF(OR(T214="新加算Ⅰ",T214="新加算Ⅱ",T214="新加算Ⅲ",T214="新加算Ⅳ",T214="新加算Ⅴ（１）",T214="新加算Ⅴ（２）",T214="新加算Ⅴ（３）",T214="新加算ⅠⅤ（４）",T214="新加算Ⅴ（５）",T214="新加算Ⅴ（６）",T214="新加算Ⅴ（８）",T214="新加算Ⅴ（11）"),IF(OR(AN214="○",AN214="令和６年度中に満たす"),"入力済","未入力"),"")</f>
        <v/>
      </c>
      <c r="BG214" s="1229" t="str">
        <f>IF(OR(T214="新加算Ⅴ（７）",T214="新加算Ⅴ（９）",T214="新加算Ⅴ（10）",T214="新加算Ⅴ（12）",T214="新加算Ⅴ（13）",T214="新加算Ⅴ（14）"),IF(OR(AO214="○",AO214="令和６年度中に満たす"),"入力済","未入力"),"")</f>
        <v/>
      </c>
      <c r="BH214" s="1330" t="str">
        <f t="shared" ref="BH214" si="547">IF(OR(T214="新加算Ⅰ",T214="新加算Ⅱ",T214="新加算Ⅲ",T214="新加算Ⅴ（１）",T214="新加算Ⅴ（３）",T214="新加算Ⅴ（８）"),IF(OR(AP214="○",AP214="令和６年度中に満たす"),"入力済","未入力"),"")</f>
        <v/>
      </c>
      <c r="BI214" s="1332" t="str">
        <f t="shared" ref="BI214" si="548">IF(OR(T214="新加算Ⅰ",T214="新加算Ⅱ",T214="新加算Ⅴ（１）",T214="新加算Ⅴ（２）",T214="新加算Ⅴ（３）",T214="新加算Ⅴ（４）",T214="新加算Ⅴ（５）",T214="新加算Ⅴ（６）",T214="新加算Ⅴ（７）",T214="新加算Ⅴ（９）",T214="新加算Ⅴ（10）",T214="新加算Ⅴ（12）"),1,"")</f>
        <v/>
      </c>
      <c r="BJ214" s="1310" t="str">
        <f>IF(OR(T214="新加算Ⅰ",T214="新加算Ⅴ（１）",T214="新加算Ⅴ（２）",T214="新加算Ⅴ（５）",T214="新加算Ⅴ（７）",T214="新加算Ⅴ（10）"),IF(AR214="","未入力","入力済"),"")</f>
        <v/>
      </c>
      <c r="BK214" s="453" t="str">
        <f>G214</f>
        <v/>
      </c>
    </row>
    <row r="215" spans="1:63" ht="15" customHeight="1">
      <c r="A215" s="1274"/>
      <c r="B215" s="1242"/>
      <c r="C215" s="1243"/>
      <c r="D215" s="1243"/>
      <c r="E215" s="1243"/>
      <c r="F215" s="1244"/>
      <c r="G215" s="1259"/>
      <c r="H215" s="1259"/>
      <c r="I215" s="1259"/>
      <c r="J215" s="1422"/>
      <c r="K215" s="1259"/>
      <c r="L215" s="1283"/>
      <c r="M215" s="1378" t="str">
        <f>IF('別紙様式2-2（４・５月分）'!P165="","",'別紙様式2-2（４・５月分）'!P165)</f>
        <v/>
      </c>
      <c r="N215" s="1399"/>
      <c r="O215" s="1405"/>
      <c r="P215" s="1406"/>
      <c r="Q215" s="1407"/>
      <c r="R215" s="1409"/>
      <c r="S215" s="1411"/>
      <c r="T215" s="1413"/>
      <c r="U215" s="1415"/>
      <c r="V215" s="1417"/>
      <c r="W215" s="1355"/>
      <c r="X215" s="1357"/>
      <c r="Y215" s="1355"/>
      <c r="Z215" s="1357"/>
      <c r="AA215" s="1355"/>
      <c r="AB215" s="1357"/>
      <c r="AC215" s="1355"/>
      <c r="AD215" s="1357"/>
      <c r="AE215" s="1357"/>
      <c r="AF215" s="1357"/>
      <c r="AG215" s="1359"/>
      <c r="AH215" s="1361"/>
      <c r="AI215" s="1363"/>
      <c r="AJ215" s="1365"/>
      <c r="AK215" s="1349"/>
      <c r="AL215" s="1353"/>
      <c r="AM215" s="1339"/>
      <c r="AN215" s="1345"/>
      <c r="AO215" s="1341"/>
      <c r="AP215" s="1341"/>
      <c r="AQ215" s="1343"/>
      <c r="AR215" s="1323"/>
      <c r="AS215" s="1309" t="str">
        <f t="shared" ref="AS215" si="549">IF(AU214="","",IF(AF214&gt;10,"！令和６年度の新加算の「算定対象月」が10か月を超えています。標準的な「算定対象月」は令和６年６月から令和７年３月です。",IF(OR(AA214&lt;&gt;7,AC214&lt;&gt;3),"！算定期間の終わりが令和７年３月になっていません。区分変更を行う場合は、別紙様式2-4に記入してください。","")))</f>
        <v/>
      </c>
      <c r="AT215" s="557"/>
      <c r="AU215" s="1310"/>
      <c r="AV215" s="1311" t="str">
        <f>IF('別紙様式2-2（４・５月分）'!N165="","",'別紙様式2-2（４・５月分）'!N165)</f>
        <v/>
      </c>
      <c r="AW215" s="1312"/>
      <c r="AX215" s="1313"/>
      <c r="AY215" s="1229"/>
      <c r="AZ215" s="1229"/>
      <c r="BA215" s="1229"/>
      <c r="BB215" s="1229"/>
      <c r="BC215" s="1229"/>
      <c r="BD215" s="1229"/>
      <c r="BE215" s="1229"/>
      <c r="BF215" s="1229"/>
      <c r="BG215" s="1229"/>
      <c r="BH215" s="1331"/>
      <c r="BI215" s="1333"/>
      <c r="BJ215" s="1310"/>
      <c r="BK215" s="453" t="str">
        <f>G214</f>
        <v/>
      </c>
    </row>
    <row r="216" spans="1:63" ht="15" customHeight="1">
      <c r="A216" s="1302"/>
      <c r="B216" s="1242"/>
      <c r="C216" s="1243"/>
      <c r="D216" s="1243"/>
      <c r="E216" s="1243"/>
      <c r="F216" s="1244"/>
      <c r="G216" s="1259"/>
      <c r="H216" s="1259"/>
      <c r="I216" s="1259"/>
      <c r="J216" s="1422"/>
      <c r="K216" s="1259"/>
      <c r="L216" s="1283"/>
      <c r="M216" s="1379"/>
      <c r="N216" s="1400"/>
      <c r="O216" s="1380" t="s">
        <v>2025</v>
      </c>
      <c r="P216" s="1382" t="str">
        <f>IFERROR(VLOOKUP('別紙様式2-2（４・５月分）'!AQ164,【参考】数式用!$AR$5:$AT$22,3,FALSE),"")</f>
        <v/>
      </c>
      <c r="Q216" s="1384" t="s">
        <v>2036</v>
      </c>
      <c r="R216" s="1386" t="str">
        <f>IFERROR(VLOOKUP(K214,【参考】数式用!$A$5:$AB$37,MATCH(P216,【参考】数式用!$B$4:$AB$4,0)+1,0),"")</f>
        <v/>
      </c>
      <c r="S216" s="1388" t="s">
        <v>161</v>
      </c>
      <c r="T216" s="1390"/>
      <c r="U216" s="1392" t="str">
        <f>IFERROR(VLOOKUP(K214,【参考】数式用!$A$5:$AB$37,MATCH(T216,【参考】数式用!$B$4:$AB$4,0)+1,0),"")</f>
        <v/>
      </c>
      <c r="V216" s="1394" t="s">
        <v>15</v>
      </c>
      <c r="W216" s="1396">
        <v>7</v>
      </c>
      <c r="X216" s="1370" t="s">
        <v>10</v>
      </c>
      <c r="Y216" s="1396">
        <v>4</v>
      </c>
      <c r="Z216" s="1370" t="s">
        <v>38</v>
      </c>
      <c r="AA216" s="1396">
        <v>8</v>
      </c>
      <c r="AB216" s="1370" t="s">
        <v>10</v>
      </c>
      <c r="AC216" s="1396">
        <v>3</v>
      </c>
      <c r="AD216" s="1370" t="s">
        <v>13</v>
      </c>
      <c r="AE216" s="1370" t="s">
        <v>20</v>
      </c>
      <c r="AF216" s="1370">
        <f>IF(W216&gt;=1,(AA216*12+AC216)-(W216*12+Y216)+1,"")</f>
        <v>12</v>
      </c>
      <c r="AG216" s="1366" t="s">
        <v>33</v>
      </c>
      <c r="AH216" s="1372" t="str">
        <f t="shared" ref="AH216" si="550">IFERROR(ROUNDDOWN(ROUND(L214*U216,0),0)*AF216,"")</f>
        <v/>
      </c>
      <c r="AI216" s="1374" t="str">
        <f t="shared" ref="AI216" si="551">IFERROR(ROUNDDOWN(ROUND((L214*(U216-AW214)),0),0)*AF216,"")</f>
        <v/>
      </c>
      <c r="AJ216" s="1376">
        <f>IFERROR(IF(OR(M214="",M215="",M217=""),0,ROUNDDOWN(ROUNDDOWN(ROUND(L214*VLOOKUP(K214,【参考】数式用!$A$5:$AB$37,MATCH("新加算Ⅳ",【参考】数式用!$B$4:$AB$4,0)+1,0),0),0)*AF216*0.5,0)),"")</f>
        <v>0</v>
      </c>
      <c r="AK216" s="1346" t="str">
        <f t="shared" ref="AK216" si="552">IF(T216&lt;&gt;"","新規に適用","")</f>
        <v/>
      </c>
      <c r="AL216" s="1350">
        <f>IFERROR(IF(OR(M217="ベア加算",M217=""),0, IF(OR(T214="新加算Ⅰ",T214="新加算Ⅱ",T214="新加算Ⅲ",T214="新加算Ⅳ"),0,ROUNDDOWN(ROUND(L214*VLOOKUP(K214,【参考】数式用!$A$5:$I$37,MATCH("ベア加算",【参考】数式用!$B$4:$I$4,0)+1,0),0),0)*AF216)),"")</f>
        <v>0</v>
      </c>
      <c r="AM216" s="1320" t="str">
        <f>IF(AND(T216&lt;&gt;"",AM214=""),"新規に適用",IF(AND(T216&lt;&gt;"",AM214&lt;&gt;""),"継続で適用",""))</f>
        <v/>
      </c>
      <c r="AN216" s="1320" t="str">
        <f>IF(AND(T216&lt;&gt;"",AN214=""),"新規に適用",IF(AND(T216&lt;&gt;"",AN214&lt;&gt;""),"継続で適用",""))</f>
        <v/>
      </c>
      <c r="AO216" s="1368"/>
      <c r="AP216" s="1320" t="str">
        <f>IF(AND(T216&lt;&gt;"",AP214=""),"新規に適用",IF(AND(T216&lt;&gt;"",AP214&lt;&gt;""),"継続で適用",""))</f>
        <v/>
      </c>
      <c r="AQ216" s="1324" t="str">
        <f t="shared" si="420"/>
        <v/>
      </c>
      <c r="AR216" s="1320" t="str">
        <f>IF(AND(T216&lt;&gt;"",AR214=""),"新規に適用",IF(AND(T216&lt;&gt;"",AR214&lt;&gt;""),"継続で適用",""))</f>
        <v/>
      </c>
      <c r="AS216" s="1309"/>
      <c r="AT216" s="557"/>
      <c r="AU216" s="1310" t="str">
        <f>IF(K214&lt;&gt;"","V列に色付け","")</f>
        <v/>
      </c>
      <c r="AV216" s="1311"/>
      <c r="AW216" s="1312"/>
      <c r="AX216" s="87"/>
      <c r="AY216" s="87"/>
      <c r="AZ216" s="87"/>
      <c r="BA216" s="87"/>
      <c r="BB216" s="87"/>
      <c r="BC216" s="87"/>
      <c r="BD216" s="87"/>
      <c r="BE216" s="87"/>
      <c r="BF216" s="87"/>
      <c r="BG216" s="87"/>
      <c r="BH216" s="87"/>
      <c r="BI216" s="87"/>
      <c r="BJ216" s="87"/>
      <c r="BK216" s="453" t="str">
        <f>G214</f>
        <v/>
      </c>
    </row>
    <row r="217" spans="1:63" ht="30" customHeight="1" thickBot="1">
      <c r="A217" s="1275"/>
      <c r="B217" s="1418"/>
      <c r="C217" s="1419"/>
      <c r="D217" s="1419"/>
      <c r="E217" s="1419"/>
      <c r="F217" s="1420"/>
      <c r="G217" s="1260"/>
      <c r="H217" s="1260"/>
      <c r="I217" s="1260"/>
      <c r="J217" s="1423"/>
      <c r="K217" s="1260"/>
      <c r="L217" s="1284"/>
      <c r="M217" s="556" t="str">
        <f>IF('別紙様式2-2（４・５月分）'!P166="","",'別紙様式2-2（４・５月分）'!P166)</f>
        <v/>
      </c>
      <c r="N217" s="1401"/>
      <c r="O217" s="1381"/>
      <c r="P217" s="1383"/>
      <c r="Q217" s="1385"/>
      <c r="R217" s="1387"/>
      <c r="S217" s="1389"/>
      <c r="T217" s="1391"/>
      <c r="U217" s="1393"/>
      <c r="V217" s="1395"/>
      <c r="W217" s="1397"/>
      <c r="X217" s="1371"/>
      <c r="Y217" s="1397"/>
      <c r="Z217" s="1371"/>
      <c r="AA217" s="1397"/>
      <c r="AB217" s="1371"/>
      <c r="AC217" s="1397"/>
      <c r="AD217" s="1371"/>
      <c r="AE217" s="1371"/>
      <c r="AF217" s="1371"/>
      <c r="AG217" s="1367"/>
      <c r="AH217" s="1373"/>
      <c r="AI217" s="1375"/>
      <c r="AJ217" s="1377"/>
      <c r="AK217" s="1347"/>
      <c r="AL217" s="1351"/>
      <c r="AM217" s="1321"/>
      <c r="AN217" s="1321"/>
      <c r="AO217" s="1369"/>
      <c r="AP217" s="1321"/>
      <c r="AQ217" s="1325"/>
      <c r="AR217" s="1321"/>
      <c r="AS217" s="491" t="str">
        <f t="shared" ref="AS217" si="553">IF(AU214="","",IF(OR(T214="",AND(M217="ベア加算なし",OR(T214="新加算Ⅰ",T214="新加算Ⅱ",T214="新加算Ⅲ",T214="新加算Ⅳ"),AM214=""),AND(OR(T214="新加算Ⅰ",T214="新加算Ⅱ",T214="新加算Ⅲ",T214="新加算Ⅳ",T214="新加算Ⅴ（１）",T214="新加算Ⅴ（２）",T214="新加算Ⅴ（３）",T214="新加算Ⅴ（４）",T214="新加算Ⅴ（５）",T214="新加算Ⅴ（６）",T214="新加算Ⅴ（８）",T214="新加算Ⅴ（11）"),AN214=""),AND(OR(T214="新加算Ⅴ（７）",T214="新加算Ⅴ（９）",T214="新加算Ⅴ（10）",T214="新加算Ⅴ（12）",T214="新加算Ⅴ（13）",T214="新加算Ⅴ（14）"),AO214=""),AND(OR(T214="新加算Ⅰ",T214="新加算Ⅱ",T214="新加算Ⅲ",T214="新加算Ⅴ（１）",T214="新加算Ⅴ（３）",T214="新加算Ⅴ（８）"),AP214=""),AND(OR(T214="新加算Ⅰ",T214="新加算Ⅱ",T214="新加算Ⅴ（１）",T214="新加算Ⅴ（２）",T214="新加算Ⅴ（３）",T214="新加算Ⅴ（４）",T214="新加算Ⅴ（５）",T214="新加算Ⅴ（６）",T214="新加算Ⅴ（７）",T214="新加算Ⅴ（９）",T214="新加算Ⅴ（10）",T214="新加算Ⅴ（12）"),AQ214=""),AND(OR(T214="新加算Ⅰ",T214="新加算Ⅴ（１）",T214="新加算Ⅴ（２）",T214="新加算Ⅴ（５）",T214="新加算Ⅴ（７）",T214="新加算Ⅴ（10）"),AR214="")),"！記入が必要な欄（ピンク色のセル）に空欄があります。空欄を埋めてください。",""))</f>
        <v/>
      </c>
      <c r="AT217" s="557"/>
      <c r="AU217" s="1310"/>
      <c r="AV217" s="558" t="str">
        <f>IF('別紙様式2-2（４・５月分）'!N166="","",'別紙様式2-2（４・５月分）'!N166)</f>
        <v/>
      </c>
      <c r="AW217" s="1312"/>
      <c r="AX217" s="87"/>
      <c r="AY217" s="87"/>
      <c r="AZ217" s="87"/>
      <c r="BA217" s="87"/>
      <c r="BB217" s="87"/>
      <c r="BC217" s="87"/>
      <c r="BD217" s="87"/>
      <c r="BE217" s="87"/>
      <c r="BF217" s="87"/>
      <c r="BG217" s="87"/>
      <c r="BH217" s="87"/>
      <c r="BI217" s="87"/>
      <c r="BJ217" s="87"/>
      <c r="BK217" s="453" t="str">
        <f>G214</f>
        <v/>
      </c>
    </row>
    <row r="218" spans="1:63" ht="30" customHeight="1">
      <c r="A218" s="1300">
        <v>52</v>
      </c>
      <c r="B218" s="1242" t="str">
        <f>IF(基本情報入力シート!C105="","",基本情報入力シート!C105)</f>
        <v/>
      </c>
      <c r="C218" s="1243"/>
      <c r="D218" s="1243"/>
      <c r="E218" s="1243"/>
      <c r="F218" s="1244"/>
      <c r="G218" s="1259" t="str">
        <f>IF(基本情報入力シート!M105="","",基本情報入力シート!M105)</f>
        <v/>
      </c>
      <c r="H218" s="1259" t="str">
        <f>IF(基本情報入力シート!R105="","",基本情報入力シート!R105)</f>
        <v/>
      </c>
      <c r="I218" s="1259" t="str">
        <f>IF(基本情報入力シート!W105="","",基本情報入力シート!W105)</f>
        <v/>
      </c>
      <c r="J218" s="1422" t="str">
        <f>IF(基本情報入力シート!X105="","",基本情報入力シート!X105)</f>
        <v/>
      </c>
      <c r="K218" s="1259" t="str">
        <f>IF(基本情報入力シート!Y105="","",基本情報入力シート!Y105)</f>
        <v/>
      </c>
      <c r="L218" s="1283" t="str">
        <f>IF(基本情報入力シート!AB105="","",基本情報入力シート!AB105)</f>
        <v/>
      </c>
      <c r="M218" s="553" t="str">
        <f>IF('別紙様式2-2（４・５月分）'!P167="","",'別紙様式2-2（４・５月分）'!P167)</f>
        <v/>
      </c>
      <c r="N218" s="1398" t="str">
        <f>IF(SUM('別紙様式2-2（４・５月分）'!Q167:Q169)=0,"",SUM('別紙様式2-2（４・５月分）'!Q167:Q169))</f>
        <v/>
      </c>
      <c r="O218" s="1402" t="str">
        <f>IFERROR(VLOOKUP('別紙様式2-2（４・５月分）'!AQ167,【参考】数式用!$AR$5:$AS$22,2,FALSE),"")</f>
        <v/>
      </c>
      <c r="P218" s="1403"/>
      <c r="Q218" s="1404"/>
      <c r="R218" s="1408" t="str">
        <f>IFERROR(VLOOKUP(K218,【参考】数式用!$A$5:$AB$37,MATCH(O218,【参考】数式用!$B$4:$AB$4,0)+1,0),"")</f>
        <v/>
      </c>
      <c r="S218" s="1410" t="s">
        <v>2021</v>
      </c>
      <c r="T218" s="1412"/>
      <c r="U218" s="1414" t="str">
        <f>IFERROR(VLOOKUP(K218,【参考】数式用!$A$5:$AB$37,MATCH(T218,【参考】数式用!$B$4:$AB$4,0)+1,0),"")</f>
        <v/>
      </c>
      <c r="V218" s="1416" t="s">
        <v>15</v>
      </c>
      <c r="W218" s="1354">
        <v>6</v>
      </c>
      <c r="X218" s="1356" t="s">
        <v>10</v>
      </c>
      <c r="Y218" s="1354">
        <v>6</v>
      </c>
      <c r="Z218" s="1356" t="s">
        <v>38</v>
      </c>
      <c r="AA218" s="1354">
        <v>7</v>
      </c>
      <c r="AB218" s="1356" t="s">
        <v>10</v>
      </c>
      <c r="AC218" s="1354">
        <v>3</v>
      </c>
      <c r="AD218" s="1356" t="s">
        <v>13</v>
      </c>
      <c r="AE218" s="1356" t="s">
        <v>20</v>
      </c>
      <c r="AF218" s="1356">
        <f>IF(W218&gt;=1,(AA218*12+AC218)-(W218*12+Y218)+1,"")</f>
        <v>10</v>
      </c>
      <c r="AG218" s="1358" t="s">
        <v>33</v>
      </c>
      <c r="AH218" s="1360" t="str">
        <f t="shared" ref="AH218" si="554">IFERROR(ROUNDDOWN(ROUND(L218*U218,0),0)*AF218,"")</f>
        <v/>
      </c>
      <c r="AI218" s="1362" t="str">
        <f t="shared" ref="AI218" si="555">IFERROR(ROUNDDOWN(ROUND((L218*(U218-AW218)),0),0)*AF218,"")</f>
        <v/>
      </c>
      <c r="AJ218" s="1364">
        <f>IFERROR(IF(OR(M218="",M219="",M221=""),0,ROUNDDOWN(ROUNDDOWN(ROUND(L218*VLOOKUP(K218,【参考】数式用!$A$5:$AB$37,MATCH("新加算Ⅳ",【参考】数式用!$B$4:$AB$4,0)+1,0),0),0)*AF218*0.5,0)),"")</f>
        <v>0</v>
      </c>
      <c r="AK218" s="1348"/>
      <c r="AL218" s="1352">
        <f>IFERROR(IF(OR(M221="ベア加算",M221=""),0, IF(OR(T218="新加算Ⅰ",T218="新加算Ⅱ",T218="新加算Ⅲ",T218="新加算Ⅳ"),ROUNDDOWN(ROUND(L218*VLOOKUP(K218,【参考】数式用!$A$5:$I$37,MATCH("ベア加算",【参考】数式用!$B$4:$I$4,0)+1,0),0),0)*AF218,0)),"")</f>
        <v>0</v>
      </c>
      <c r="AM218" s="1338"/>
      <c r="AN218" s="1344"/>
      <c r="AO218" s="1340"/>
      <c r="AP218" s="1340"/>
      <c r="AQ218" s="1342"/>
      <c r="AR218" s="1322"/>
      <c r="AS218" s="466" t="str">
        <f t="shared" ref="AS218" si="556">IF(AU218="","",IF(U218&lt;N218,"！加算の要件上は問題ありませんが、令和６年４・５月と比較して令和６年６月に加算率が下がる計画になっています。",""))</f>
        <v/>
      </c>
      <c r="AT218" s="557"/>
      <c r="AU218" s="1310" t="str">
        <f>IF(K218&lt;&gt;"","V列に色付け","")</f>
        <v/>
      </c>
      <c r="AV218" s="558" t="str">
        <f>IF('別紙様式2-2（４・５月分）'!N167="","",'別紙様式2-2（４・５月分）'!N167)</f>
        <v/>
      </c>
      <c r="AW218" s="1312" t="str">
        <f>IF(SUM('別紙様式2-2（４・５月分）'!O167:O169)=0,"",SUM('別紙様式2-2（４・５月分）'!O167:O169))</f>
        <v/>
      </c>
      <c r="AX218" s="1313" t="str">
        <f>IFERROR(VLOOKUP(K218,【参考】数式用!$AH$2:$AI$34,2,FALSE),"")</f>
        <v/>
      </c>
      <c r="AY218" s="1229" t="s">
        <v>1959</v>
      </c>
      <c r="AZ218" s="1229" t="s">
        <v>1960</v>
      </c>
      <c r="BA218" s="1229" t="s">
        <v>1961</v>
      </c>
      <c r="BB218" s="1229" t="s">
        <v>1962</v>
      </c>
      <c r="BC218" s="1229" t="str">
        <f>IF(AND(O218&lt;&gt;"新加算Ⅰ",O218&lt;&gt;"新加算Ⅱ",O218&lt;&gt;"新加算Ⅲ",O218&lt;&gt;"新加算Ⅳ"),O218,IF(P220&lt;&gt;"",P220,""))</f>
        <v/>
      </c>
      <c r="BD218" s="1229"/>
      <c r="BE218" s="1229" t="str">
        <f t="shared" ref="BE218" si="557">IF(AL218&lt;&gt;0,IF(AM218="○","入力済","未入力"),"")</f>
        <v/>
      </c>
      <c r="BF218" s="1229" t="str">
        <f>IF(OR(T218="新加算Ⅰ",T218="新加算Ⅱ",T218="新加算Ⅲ",T218="新加算Ⅳ",T218="新加算Ⅴ（１）",T218="新加算Ⅴ（２）",T218="新加算Ⅴ（３）",T218="新加算ⅠⅤ（４）",T218="新加算Ⅴ（５）",T218="新加算Ⅴ（６）",T218="新加算Ⅴ（８）",T218="新加算Ⅴ（11）"),IF(OR(AN218="○",AN218="令和６年度中に満たす"),"入力済","未入力"),"")</f>
        <v/>
      </c>
      <c r="BG218" s="1229" t="str">
        <f>IF(OR(T218="新加算Ⅴ（７）",T218="新加算Ⅴ（９）",T218="新加算Ⅴ（10）",T218="新加算Ⅴ（12）",T218="新加算Ⅴ（13）",T218="新加算Ⅴ（14）"),IF(OR(AO218="○",AO218="令和６年度中に満たす"),"入力済","未入力"),"")</f>
        <v/>
      </c>
      <c r="BH218" s="1330" t="str">
        <f t="shared" ref="BH218" si="558">IF(OR(T218="新加算Ⅰ",T218="新加算Ⅱ",T218="新加算Ⅲ",T218="新加算Ⅴ（１）",T218="新加算Ⅴ（３）",T218="新加算Ⅴ（８）"),IF(OR(AP218="○",AP218="令和６年度中に満たす"),"入力済","未入力"),"")</f>
        <v/>
      </c>
      <c r="BI218" s="1332" t="str">
        <f t="shared" ref="BI218" si="559">IF(OR(T218="新加算Ⅰ",T218="新加算Ⅱ",T218="新加算Ⅴ（１）",T218="新加算Ⅴ（２）",T218="新加算Ⅴ（３）",T218="新加算Ⅴ（４）",T218="新加算Ⅴ（５）",T218="新加算Ⅴ（６）",T218="新加算Ⅴ（７）",T218="新加算Ⅴ（９）",T218="新加算Ⅴ（10）",T218="新加算Ⅴ（12）"),1,"")</f>
        <v/>
      </c>
      <c r="BJ218" s="1310" t="str">
        <f>IF(OR(T218="新加算Ⅰ",T218="新加算Ⅴ（１）",T218="新加算Ⅴ（２）",T218="新加算Ⅴ（５）",T218="新加算Ⅴ（７）",T218="新加算Ⅴ（10）"),IF(AR218="","未入力","入力済"),"")</f>
        <v/>
      </c>
      <c r="BK218" s="453" t="str">
        <f>G218</f>
        <v/>
      </c>
    </row>
    <row r="219" spans="1:63" ht="15" customHeight="1">
      <c r="A219" s="1274"/>
      <c r="B219" s="1242"/>
      <c r="C219" s="1243"/>
      <c r="D219" s="1243"/>
      <c r="E219" s="1243"/>
      <c r="F219" s="1244"/>
      <c r="G219" s="1259"/>
      <c r="H219" s="1259"/>
      <c r="I219" s="1259"/>
      <c r="J219" s="1422"/>
      <c r="K219" s="1259"/>
      <c r="L219" s="1283"/>
      <c r="M219" s="1378" t="str">
        <f>IF('別紙様式2-2（４・５月分）'!P168="","",'別紙様式2-2（４・５月分）'!P168)</f>
        <v/>
      </c>
      <c r="N219" s="1399"/>
      <c r="O219" s="1405"/>
      <c r="P219" s="1406"/>
      <c r="Q219" s="1407"/>
      <c r="R219" s="1409"/>
      <c r="S219" s="1411"/>
      <c r="T219" s="1413"/>
      <c r="U219" s="1415"/>
      <c r="V219" s="1417"/>
      <c r="W219" s="1355"/>
      <c r="X219" s="1357"/>
      <c r="Y219" s="1355"/>
      <c r="Z219" s="1357"/>
      <c r="AA219" s="1355"/>
      <c r="AB219" s="1357"/>
      <c r="AC219" s="1355"/>
      <c r="AD219" s="1357"/>
      <c r="AE219" s="1357"/>
      <c r="AF219" s="1357"/>
      <c r="AG219" s="1359"/>
      <c r="AH219" s="1361"/>
      <c r="AI219" s="1363"/>
      <c r="AJ219" s="1365"/>
      <c r="AK219" s="1349"/>
      <c r="AL219" s="1353"/>
      <c r="AM219" s="1339"/>
      <c r="AN219" s="1345"/>
      <c r="AO219" s="1341"/>
      <c r="AP219" s="1341"/>
      <c r="AQ219" s="1343"/>
      <c r="AR219" s="1323"/>
      <c r="AS219" s="1309" t="str">
        <f t="shared" ref="AS219" si="560">IF(AU218="","",IF(AF218&gt;10,"！令和６年度の新加算の「算定対象月」が10か月を超えています。標準的な「算定対象月」は令和６年６月から令和７年３月です。",IF(OR(AA218&lt;&gt;7,AC218&lt;&gt;3),"！算定期間の終わりが令和７年３月になっていません。区分変更を行う場合は、別紙様式2-4に記入してください。","")))</f>
        <v/>
      </c>
      <c r="AT219" s="557"/>
      <c r="AU219" s="1310"/>
      <c r="AV219" s="1311" t="str">
        <f>IF('別紙様式2-2（４・５月分）'!N168="","",'別紙様式2-2（４・５月分）'!N168)</f>
        <v/>
      </c>
      <c r="AW219" s="1312"/>
      <c r="AX219" s="1313"/>
      <c r="AY219" s="1229"/>
      <c r="AZ219" s="1229"/>
      <c r="BA219" s="1229"/>
      <c r="BB219" s="1229"/>
      <c r="BC219" s="1229"/>
      <c r="BD219" s="1229"/>
      <c r="BE219" s="1229"/>
      <c r="BF219" s="1229"/>
      <c r="BG219" s="1229"/>
      <c r="BH219" s="1331"/>
      <c r="BI219" s="1333"/>
      <c r="BJ219" s="1310"/>
      <c r="BK219" s="453" t="str">
        <f>G218</f>
        <v/>
      </c>
    </row>
    <row r="220" spans="1:63" ht="15" customHeight="1">
      <c r="A220" s="1302"/>
      <c r="B220" s="1242"/>
      <c r="C220" s="1243"/>
      <c r="D220" s="1243"/>
      <c r="E220" s="1243"/>
      <c r="F220" s="1244"/>
      <c r="G220" s="1259"/>
      <c r="H220" s="1259"/>
      <c r="I220" s="1259"/>
      <c r="J220" s="1422"/>
      <c r="K220" s="1259"/>
      <c r="L220" s="1283"/>
      <c r="M220" s="1379"/>
      <c r="N220" s="1400"/>
      <c r="O220" s="1380" t="s">
        <v>2025</v>
      </c>
      <c r="P220" s="1382" t="str">
        <f>IFERROR(VLOOKUP('別紙様式2-2（４・５月分）'!AQ167,【参考】数式用!$AR$5:$AT$22,3,FALSE),"")</f>
        <v/>
      </c>
      <c r="Q220" s="1384" t="s">
        <v>2036</v>
      </c>
      <c r="R220" s="1386" t="str">
        <f>IFERROR(VLOOKUP(K218,【参考】数式用!$A$5:$AB$37,MATCH(P220,【参考】数式用!$B$4:$AB$4,0)+1,0),"")</f>
        <v/>
      </c>
      <c r="S220" s="1388" t="s">
        <v>161</v>
      </c>
      <c r="T220" s="1390"/>
      <c r="U220" s="1392" t="str">
        <f>IFERROR(VLOOKUP(K218,【参考】数式用!$A$5:$AB$37,MATCH(T220,【参考】数式用!$B$4:$AB$4,0)+1,0),"")</f>
        <v/>
      </c>
      <c r="V220" s="1394" t="s">
        <v>15</v>
      </c>
      <c r="W220" s="1396">
        <v>7</v>
      </c>
      <c r="X220" s="1370" t="s">
        <v>10</v>
      </c>
      <c r="Y220" s="1396">
        <v>4</v>
      </c>
      <c r="Z220" s="1370" t="s">
        <v>38</v>
      </c>
      <c r="AA220" s="1396">
        <v>8</v>
      </c>
      <c r="AB220" s="1370" t="s">
        <v>10</v>
      </c>
      <c r="AC220" s="1396">
        <v>3</v>
      </c>
      <c r="AD220" s="1370" t="s">
        <v>13</v>
      </c>
      <c r="AE220" s="1370" t="s">
        <v>20</v>
      </c>
      <c r="AF220" s="1370">
        <f>IF(W220&gt;=1,(AA220*12+AC220)-(W220*12+Y220)+1,"")</f>
        <v>12</v>
      </c>
      <c r="AG220" s="1366" t="s">
        <v>33</v>
      </c>
      <c r="AH220" s="1372" t="str">
        <f t="shared" ref="AH220" si="561">IFERROR(ROUNDDOWN(ROUND(L218*U220,0),0)*AF220,"")</f>
        <v/>
      </c>
      <c r="AI220" s="1374" t="str">
        <f t="shared" ref="AI220" si="562">IFERROR(ROUNDDOWN(ROUND((L218*(U220-AW218)),0),0)*AF220,"")</f>
        <v/>
      </c>
      <c r="AJ220" s="1376">
        <f>IFERROR(IF(OR(M218="",M219="",M221=""),0,ROUNDDOWN(ROUNDDOWN(ROUND(L218*VLOOKUP(K218,【参考】数式用!$A$5:$AB$37,MATCH("新加算Ⅳ",【参考】数式用!$B$4:$AB$4,0)+1,0),0),0)*AF220*0.5,0)),"")</f>
        <v>0</v>
      </c>
      <c r="AK220" s="1346" t="str">
        <f t="shared" ref="AK220" si="563">IF(T220&lt;&gt;"","新規に適用","")</f>
        <v/>
      </c>
      <c r="AL220" s="1350">
        <f>IFERROR(IF(OR(M221="ベア加算",M221=""),0, IF(OR(T218="新加算Ⅰ",T218="新加算Ⅱ",T218="新加算Ⅲ",T218="新加算Ⅳ"),0,ROUNDDOWN(ROUND(L218*VLOOKUP(K218,【参考】数式用!$A$5:$I$37,MATCH("ベア加算",【参考】数式用!$B$4:$I$4,0)+1,0),0),0)*AF220)),"")</f>
        <v>0</v>
      </c>
      <c r="AM220" s="1320" t="str">
        <f>IF(AND(T220&lt;&gt;"",AM218=""),"新規に適用",IF(AND(T220&lt;&gt;"",AM218&lt;&gt;""),"継続で適用",""))</f>
        <v/>
      </c>
      <c r="AN220" s="1320" t="str">
        <f>IF(AND(T220&lt;&gt;"",AN218=""),"新規に適用",IF(AND(T220&lt;&gt;"",AN218&lt;&gt;""),"継続で適用",""))</f>
        <v/>
      </c>
      <c r="AO220" s="1368"/>
      <c r="AP220" s="1320" t="str">
        <f>IF(AND(T220&lt;&gt;"",AP218=""),"新規に適用",IF(AND(T220&lt;&gt;"",AP218&lt;&gt;""),"継続で適用",""))</f>
        <v/>
      </c>
      <c r="AQ220" s="1324" t="str">
        <f t="shared" si="420"/>
        <v/>
      </c>
      <c r="AR220" s="1320" t="str">
        <f>IF(AND(T220&lt;&gt;"",AR218=""),"新規に適用",IF(AND(T220&lt;&gt;"",AR218&lt;&gt;""),"継続で適用",""))</f>
        <v/>
      </c>
      <c r="AS220" s="1309"/>
      <c r="AT220" s="557"/>
      <c r="AU220" s="1310" t="str">
        <f>IF(K218&lt;&gt;"","V列に色付け","")</f>
        <v/>
      </c>
      <c r="AV220" s="1311"/>
      <c r="AW220" s="1312"/>
      <c r="AX220" s="87"/>
      <c r="AY220" s="87"/>
      <c r="AZ220" s="87"/>
      <c r="BA220" s="87"/>
      <c r="BB220" s="87"/>
      <c r="BC220" s="87"/>
      <c r="BD220" s="87"/>
      <c r="BE220" s="87"/>
      <c r="BF220" s="87"/>
      <c r="BG220" s="87"/>
      <c r="BH220" s="87"/>
      <c r="BI220" s="87"/>
      <c r="BJ220" s="87"/>
      <c r="BK220" s="453" t="str">
        <f>G218</f>
        <v/>
      </c>
    </row>
    <row r="221" spans="1:63" ht="30" customHeight="1" thickBot="1">
      <c r="A221" s="1275"/>
      <c r="B221" s="1418"/>
      <c r="C221" s="1419"/>
      <c r="D221" s="1419"/>
      <c r="E221" s="1419"/>
      <c r="F221" s="1420"/>
      <c r="G221" s="1260"/>
      <c r="H221" s="1260"/>
      <c r="I221" s="1260"/>
      <c r="J221" s="1423"/>
      <c r="K221" s="1260"/>
      <c r="L221" s="1284"/>
      <c r="M221" s="556" t="str">
        <f>IF('別紙様式2-2（４・５月分）'!P169="","",'別紙様式2-2（４・５月分）'!P169)</f>
        <v/>
      </c>
      <c r="N221" s="1401"/>
      <c r="O221" s="1381"/>
      <c r="P221" s="1383"/>
      <c r="Q221" s="1385"/>
      <c r="R221" s="1387"/>
      <c r="S221" s="1389"/>
      <c r="T221" s="1391"/>
      <c r="U221" s="1393"/>
      <c r="V221" s="1395"/>
      <c r="W221" s="1397"/>
      <c r="X221" s="1371"/>
      <c r="Y221" s="1397"/>
      <c r="Z221" s="1371"/>
      <c r="AA221" s="1397"/>
      <c r="AB221" s="1371"/>
      <c r="AC221" s="1397"/>
      <c r="AD221" s="1371"/>
      <c r="AE221" s="1371"/>
      <c r="AF221" s="1371"/>
      <c r="AG221" s="1367"/>
      <c r="AH221" s="1373"/>
      <c r="AI221" s="1375"/>
      <c r="AJ221" s="1377"/>
      <c r="AK221" s="1347"/>
      <c r="AL221" s="1351"/>
      <c r="AM221" s="1321"/>
      <c r="AN221" s="1321"/>
      <c r="AO221" s="1369"/>
      <c r="AP221" s="1321"/>
      <c r="AQ221" s="1325"/>
      <c r="AR221" s="1321"/>
      <c r="AS221" s="491" t="str">
        <f t="shared" ref="AS221" si="564">IF(AU218="","",IF(OR(T218="",AND(M221="ベア加算なし",OR(T218="新加算Ⅰ",T218="新加算Ⅱ",T218="新加算Ⅲ",T218="新加算Ⅳ"),AM218=""),AND(OR(T218="新加算Ⅰ",T218="新加算Ⅱ",T218="新加算Ⅲ",T218="新加算Ⅳ",T218="新加算Ⅴ（１）",T218="新加算Ⅴ（２）",T218="新加算Ⅴ（３）",T218="新加算Ⅴ（４）",T218="新加算Ⅴ（５）",T218="新加算Ⅴ（６）",T218="新加算Ⅴ（８）",T218="新加算Ⅴ（11）"),AN218=""),AND(OR(T218="新加算Ⅴ（７）",T218="新加算Ⅴ（９）",T218="新加算Ⅴ（10）",T218="新加算Ⅴ（12）",T218="新加算Ⅴ（13）",T218="新加算Ⅴ（14）"),AO218=""),AND(OR(T218="新加算Ⅰ",T218="新加算Ⅱ",T218="新加算Ⅲ",T218="新加算Ⅴ（１）",T218="新加算Ⅴ（３）",T218="新加算Ⅴ（８）"),AP218=""),AND(OR(T218="新加算Ⅰ",T218="新加算Ⅱ",T218="新加算Ⅴ（１）",T218="新加算Ⅴ（２）",T218="新加算Ⅴ（３）",T218="新加算Ⅴ（４）",T218="新加算Ⅴ（５）",T218="新加算Ⅴ（６）",T218="新加算Ⅴ（７）",T218="新加算Ⅴ（９）",T218="新加算Ⅴ（10）",T218="新加算Ⅴ（12）"),AQ218=""),AND(OR(T218="新加算Ⅰ",T218="新加算Ⅴ（１）",T218="新加算Ⅴ（２）",T218="新加算Ⅴ（５）",T218="新加算Ⅴ（７）",T218="新加算Ⅴ（10）"),AR218="")),"！記入が必要な欄（ピンク色のセル）に空欄があります。空欄を埋めてください。",""))</f>
        <v/>
      </c>
      <c r="AT221" s="557"/>
      <c r="AU221" s="1310"/>
      <c r="AV221" s="558" t="str">
        <f>IF('別紙様式2-2（４・５月分）'!N169="","",'別紙様式2-2（４・５月分）'!N169)</f>
        <v/>
      </c>
      <c r="AW221" s="1312"/>
      <c r="AX221" s="87"/>
      <c r="AY221" s="87"/>
      <c r="AZ221" s="87"/>
      <c r="BA221" s="87"/>
      <c r="BB221" s="87"/>
      <c r="BC221" s="87"/>
      <c r="BD221" s="87"/>
      <c r="BE221" s="87"/>
      <c r="BF221" s="87"/>
      <c r="BG221" s="87"/>
      <c r="BH221" s="87"/>
      <c r="BI221" s="87"/>
      <c r="BJ221" s="87"/>
      <c r="BK221" s="453" t="str">
        <f>G218</f>
        <v/>
      </c>
    </row>
    <row r="222" spans="1:63" ht="30" customHeight="1">
      <c r="A222" s="1273">
        <v>53</v>
      </c>
      <c r="B222" s="1239" t="str">
        <f>IF(基本情報入力シート!C106="","",基本情報入力シート!C106)</f>
        <v/>
      </c>
      <c r="C222" s="1240"/>
      <c r="D222" s="1240"/>
      <c r="E222" s="1240"/>
      <c r="F222" s="1241"/>
      <c r="G222" s="1258" t="str">
        <f>IF(基本情報入力シート!M106="","",基本情報入力シート!M106)</f>
        <v/>
      </c>
      <c r="H222" s="1258" t="str">
        <f>IF(基本情報入力シート!R106="","",基本情報入力シート!R106)</f>
        <v/>
      </c>
      <c r="I222" s="1258" t="str">
        <f>IF(基本情報入力シート!W106="","",基本情報入力シート!W106)</f>
        <v/>
      </c>
      <c r="J222" s="1421" t="str">
        <f>IF(基本情報入力シート!X106="","",基本情報入力シート!X106)</f>
        <v/>
      </c>
      <c r="K222" s="1258" t="str">
        <f>IF(基本情報入力シート!Y106="","",基本情報入力シート!Y106)</f>
        <v/>
      </c>
      <c r="L222" s="1282" t="str">
        <f>IF(基本情報入力シート!AB106="","",基本情報入力シート!AB106)</f>
        <v/>
      </c>
      <c r="M222" s="553" t="str">
        <f>IF('別紙様式2-2（４・５月分）'!P170="","",'別紙様式2-2（４・５月分）'!P170)</f>
        <v/>
      </c>
      <c r="N222" s="1398" t="str">
        <f>IF(SUM('別紙様式2-2（４・５月分）'!Q170:Q172)=0,"",SUM('別紙様式2-2（４・５月分）'!Q170:Q172))</f>
        <v/>
      </c>
      <c r="O222" s="1402" t="str">
        <f>IFERROR(VLOOKUP('別紙様式2-2（４・５月分）'!AQ170,【参考】数式用!$AR$5:$AS$22,2,FALSE),"")</f>
        <v/>
      </c>
      <c r="P222" s="1403"/>
      <c r="Q222" s="1404"/>
      <c r="R222" s="1408" t="str">
        <f>IFERROR(VLOOKUP(K222,【参考】数式用!$A$5:$AB$37,MATCH(O222,【参考】数式用!$B$4:$AB$4,0)+1,0),"")</f>
        <v/>
      </c>
      <c r="S222" s="1410" t="s">
        <v>2021</v>
      </c>
      <c r="T222" s="1412"/>
      <c r="U222" s="1414" t="str">
        <f>IFERROR(VLOOKUP(K222,【参考】数式用!$A$5:$AB$37,MATCH(T222,【参考】数式用!$B$4:$AB$4,0)+1,0),"")</f>
        <v/>
      </c>
      <c r="V222" s="1416" t="s">
        <v>15</v>
      </c>
      <c r="W222" s="1354">
        <v>6</v>
      </c>
      <c r="X222" s="1356" t="s">
        <v>10</v>
      </c>
      <c r="Y222" s="1354">
        <v>6</v>
      </c>
      <c r="Z222" s="1356" t="s">
        <v>38</v>
      </c>
      <c r="AA222" s="1354">
        <v>7</v>
      </c>
      <c r="AB222" s="1356" t="s">
        <v>10</v>
      </c>
      <c r="AC222" s="1354">
        <v>3</v>
      </c>
      <c r="AD222" s="1356" t="s">
        <v>13</v>
      </c>
      <c r="AE222" s="1356" t="s">
        <v>20</v>
      </c>
      <c r="AF222" s="1356">
        <f>IF(W222&gt;=1,(AA222*12+AC222)-(W222*12+Y222)+1,"")</f>
        <v>10</v>
      </c>
      <c r="AG222" s="1358" t="s">
        <v>33</v>
      </c>
      <c r="AH222" s="1360" t="str">
        <f t="shared" ref="AH222" si="565">IFERROR(ROUNDDOWN(ROUND(L222*U222,0),0)*AF222,"")</f>
        <v/>
      </c>
      <c r="AI222" s="1362" t="str">
        <f t="shared" ref="AI222" si="566">IFERROR(ROUNDDOWN(ROUND((L222*(U222-AW222)),0),0)*AF222,"")</f>
        <v/>
      </c>
      <c r="AJ222" s="1364">
        <f>IFERROR(IF(OR(M222="",M223="",M225=""),0,ROUNDDOWN(ROUNDDOWN(ROUND(L222*VLOOKUP(K222,【参考】数式用!$A$5:$AB$37,MATCH("新加算Ⅳ",【参考】数式用!$B$4:$AB$4,0)+1,0),0),0)*AF222*0.5,0)),"")</f>
        <v>0</v>
      </c>
      <c r="AK222" s="1348"/>
      <c r="AL222" s="1352">
        <f>IFERROR(IF(OR(M225="ベア加算",M225=""),0, IF(OR(T222="新加算Ⅰ",T222="新加算Ⅱ",T222="新加算Ⅲ",T222="新加算Ⅳ"),ROUNDDOWN(ROUND(L222*VLOOKUP(K222,【参考】数式用!$A$5:$I$37,MATCH("ベア加算",【参考】数式用!$B$4:$I$4,0)+1,0),0),0)*AF222,0)),"")</f>
        <v>0</v>
      </c>
      <c r="AM222" s="1338"/>
      <c r="AN222" s="1344"/>
      <c r="AO222" s="1340"/>
      <c r="AP222" s="1340"/>
      <c r="AQ222" s="1342"/>
      <c r="AR222" s="1322"/>
      <c r="AS222" s="466" t="str">
        <f t="shared" ref="AS222" si="567">IF(AU222="","",IF(U222&lt;N222,"！加算の要件上は問題ありませんが、令和６年４・５月と比較して令和６年６月に加算率が下がる計画になっています。",""))</f>
        <v/>
      </c>
      <c r="AT222" s="557"/>
      <c r="AU222" s="1310" t="str">
        <f>IF(K222&lt;&gt;"","V列に色付け","")</f>
        <v/>
      </c>
      <c r="AV222" s="558" t="str">
        <f>IF('別紙様式2-2（４・５月分）'!N170="","",'別紙様式2-2（４・５月分）'!N170)</f>
        <v/>
      </c>
      <c r="AW222" s="1312" t="str">
        <f>IF(SUM('別紙様式2-2（４・５月分）'!O170:O172)=0,"",SUM('別紙様式2-2（４・５月分）'!O170:O172))</f>
        <v/>
      </c>
      <c r="AX222" s="1313" t="str">
        <f>IFERROR(VLOOKUP(K222,【参考】数式用!$AH$2:$AI$34,2,FALSE),"")</f>
        <v/>
      </c>
      <c r="AY222" s="1229" t="s">
        <v>1959</v>
      </c>
      <c r="AZ222" s="1229" t="s">
        <v>1960</v>
      </c>
      <c r="BA222" s="1229" t="s">
        <v>1961</v>
      </c>
      <c r="BB222" s="1229" t="s">
        <v>1962</v>
      </c>
      <c r="BC222" s="1229" t="str">
        <f>IF(AND(O222&lt;&gt;"新加算Ⅰ",O222&lt;&gt;"新加算Ⅱ",O222&lt;&gt;"新加算Ⅲ",O222&lt;&gt;"新加算Ⅳ"),O222,IF(P224&lt;&gt;"",P224,""))</f>
        <v/>
      </c>
      <c r="BD222" s="1229"/>
      <c r="BE222" s="1229" t="str">
        <f t="shared" ref="BE222" si="568">IF(AL222&lt;&gt;0,IF(AM222="○","入力済","未入力"),"")</f>
        <v/>
      </c>
      <c r="BF222" s="1229" t="str">
        <f>IF(OR(T222="新加算Ⅰ",T222="新加算Ⅱ",T222="新加算Ⅲ",T222="新加算Ⅳ",T222="新加算Ⅴ（１）",T222="新加算Ⅴ（２）",T222="新加算Ⅴ（３）",T222="新加算ⅠⅤ（４）",T222="新加算Ⅴ（５）",T222="新加算Ⅴ（６）",T222="新加算Ⅴ（８）",T222="新加算Ⅴ（11）"),IF(OR(AN222="○",AN222="令和６年度中に満たす"),"入力済","未入力"),"")</f>
        <v/>
      </c>
      <c r="BG222" s="1229" t="str">
        <f>IF(OR(T222="新加算Ⅴ（７）",T222="新加算Ⅴ（９）",T222="新加算Ⅴ（10）",T222="新加算Ⅴ（12）",T222="新加算Ⅴ（13）",T222="新加算Ⅴ（14）"),IF(OR(AO222="○",AO222="令和６年度中に満たす"),"入力済","未入力"),"")</f>
        <v/>
      </c>
      <c r="BH222" s="1330" t="str">
        <f t="shared" ref="BH222" si="569">IF(OR(T222="新加算Ⅰ",T222="新加算Ⅱ",T222="新加算Ⅲ",T222="新加算Ⅴ（１）",T222="新加算Ⅴ（３）",T222="新加算Ⅴ（８）"),IF(OR(AP222="○",AP222="令和６年度中に満たす"),"入力済","未入力"),"")</f>
        <v/>
      </c>
      <c r="BI222" s="1332" t="str">
        <f t="shared" ref="BI222" si="570">IF(OR(T222="新加算Ⅰ",T222="新加算Ⅱ",T222="新加算Ⅴ（１）",T222="新加算Ⅴ（２）",T222="新加算Ⅴ（３）",T222="新加算Ⅴ（４）",T222="新加算Ⅴ（５）",T222="新加算Ⅴ（６）",T222="新加算Ⅴ（７）",T222="新加算Ⅴ（９）",T222="新加算Ⅴ（10）",T222="新加算Ⅴ（12）"),1,"")</f>
        <v/>
      </c>
      <c r="BJ222" s="1310" t="str">
        <f>IF(OR(T222="新加算Ⅰ",T222="新加算Ⅴ（１）",T222="新加算Ⅴ（２）",T222="新加算Ⅴ（５）",T222="新加算Ⅴ（７）",T222="新加算Ⅴ（10）"),IF(AR222="","未入力","入力済"),"")</f>
        <v/>
      </c>
      <c r="BK222" s="453" t="str">
        <f>G222</f>
        <v/>
      </c>
    </row>
    <row r="223" spans="1:63" ht="15" customHeight="1">
      <c r="A223" s="1274"/>
      <c r="B223" s="1242"/>
      <c r="C223" s="1243"/>
      <c r="D223" s="1243"/>
      <c r="E223" s="1243"/>
      <c r="F223" s="1244"/>
      <c r="G223" s="1259"/>
      <c r="H223" s="1259"/>
      <c r="I223" s="1259"/>
      <c r="J223" s="1422"/>
      <c r="K223" s="1259"/>
      <c r="L223" s="1283"/>
      <c r="M223" s="1378" t="str">
        <f>IF('別紙様式2-2（４・５月分）'!P171="","",'別紙様式2-2（４・５月分）'!P171)</f>
        <v/>
      </c>
      <c r="N223" s="1399"/>
      <c r="O223" s="1405"/>
      <c r="P223" s="1406"/>
      <c r="Q223" s="1407"/>
      <c r="R223" s="1409"/>
      <c r="S223" s="1411"/>
      <c r="T223" s="1413"/>
      <c r="U223" s="1415"/>
      <c r="V223" s="1417"/>
      <c r="W223" s="1355"/>
      <c r="X223" s="1357"/>
      <c r="Y223" s="1355"/>
      <c r="Z223" s="1357"/>
      <c r="AA223" s="1355"/>
      <c r="AB223" s="1357"/>
      <c r="AC223" s="1355"/>
      <c r="AD223" s="1357"/>
      <c r="AE223" s="1357"/>
      <c r="AF223" s="1357"/>
      <c r="AG223" s="1359"/>
      <c r="AH223" s="1361"/>
      <c r="AI223" s="1363"/>
      <c r="AJ223" s="1365"/>
      <c r="AK223" s="1349"/>
      <c r="AL223" s="1353"/>
      <c r="AM223" s="1339"/>
      <c r="AN223" s="1345"/>
      <c r="AO223" s="1341"/>
      <c r="AP223" s="1341"/>
      <c r="AQ223" s="1343"/>
      <c r="AR223" s="1323"/>
      <c r="AS223" s="1309" t="str">
        <f t="shared" ref="AS223" si="571">IF(AU222="","",IF(AF222&gt;10,"！令和６年度の新加算の「算定対象月」が10か月を超えています。標準的な「算定対象月」は令和６年６月から令和７年３月です。",IF(OR(AA222&lt;&gt;7,AC222&lt;&gt;3),"！算定期間の終わりが令和７年３月になっていません。区分変更を行う場合は、別紙様式2-4に記入してください。","")))</f>
        <v/>
      </c>
      <c r="AT223" s="557"/>
      <c r="AU223" s="1310"/>
      <c r="AV223" s="1311" t="str">
        <f>IF('別紙様式2-2（４・５月分）'!N171="","",'別紙様式2-2（４・５月分）'!N171)</f>
        <v/>
      </c>
      <c r="AW223" s="1312"/>
      <c r="AX223" s="1313"/>
      <c r="AY223" s="1229"/>
      <c r="AZ223" s="1229"/>
      <c r="BA223" s="1229"/>
      <c r="BB223" s="1229"/>
      <c r="BC223" s="1229"/>
      <c r="BD223" s="1229"/>
      <c r="BE223" s="1229"/>
      <c r="BF223" s="1229"/>
      <c r="BG223" s="1229"/>
      <c r="BH223" s="1331"/>
      <c r="BI223" s="1333"/>
      <c r="BJ223" s="1310"/>
      <c r="BK223" s="453" t="str">
        <f>G222</f>
        <v/>
      </c>
    </row>
    <row r="224" spans="1:63" ht="15" customHeight="1">
      <c r="A224" s="1302"/>
      <c r="B224" s="1242"/>
      <c r="C224" s="1243"/>
      <c r="D224" s="1243"/>
      <c r="E224" s="1243"/>
      <c r="F224" s="1244"/>
      <c r="G224" s="1259"/>
      <c r="H224" s="1259"/>
      <c r="I224" s="1259"/>
      <c r="J224" s="1422"/>
      <c r="K224" s="1259"/>
      <c r="L224" s="1283"/>
      <c r="M224" s="1379"/>
      <c r="N224" s="1400"/>
      <c r="O224" s="1380" t="s">
        <v>2025</v>
      </c>
      <c r="P224" s="1382" t="str">
        <f>IFERROR(VLOOKUP('別紙様式2-2（４・５月分）'!AQ170,【参考】数式用!$AR$5:$AT$22,3,FALSE),"")</f>
        <v/>
      </c>
      <c r="Q224" s="1384" t="s">
        <v>2036</v>
      </c>
      <c r="R224" s="1386" t="str">
        <f>IFERROR(VLOOKUP(K222,【参考】数式用!$A$5:$AB$37,MATCH(P224,【参考】数式用!$B$4:$AB$4,0)+1,0),"")</f>
        <v/>
      </c>
      <c r="S224" s="1388" t="s">
        <v>161</v>
      </c>
      <c r="T224" s="1390"/>
      <c r="U224" s="1392" t="str">
        <f>IFERROR(VLOOKUP(K222,【参考】数式用!$A$5:$AB$37,MATCH(T224,【参考】数式用!$B$4:$AB$4,0)+1,0),"")</f>
        <v/>
      </c>
      <c r="V224" s="1394" t="s">
        <v>15</v>
      </c>
      <c r="W224" s="1396">
        <v>7</v>
      </c>
      <c r="X224" s="1370" t="s">
        <v>10</v>
      </c>
      <c r="Y224" s="1396">
        <v>4</v>
      </c>
      <c r="Z224" s="1370" t="s">
        <v>38</v>
      </c>
      <c r="AA224" s="1396">
        <v>8</v>
      </c>
      <c r="AB224" s="1370" t="s">
        <v>10</v>
      </c>
      <c r="AC224" s="1396">
        <v>3</v>
      </c>
      <c r="AD224" s="1370" t="s">
        <v>13</v>
      </c>
      <c r="AE224" s="1370" t="s">
        <v>20</v>
      </c>
      <c r="AF224" s="1370">
        <f>IF(W224&gt;=1,(AA224*12+AC224)-(W224*12+Y224)+1,"")</f>
        <v>12</v>
      </c>
      <c r="AG224" s="1366" t="s">
        <v>33</v>
      </c>
      <c r="AH224" s="1372" t="str">
        <f t="shared" ref="AH224" si="572">IFERROR(ROUNDDOWN(ROUND(L222*U224,0),0)*AF224,"")</f>
        <v/>
      </c>
      <c r="AI224" s="1374" t="str">
        <f t="shared" ref="AI224" si="573">IFERROR(ROUNDDOWN(ROUND((L222*(U224-AW222)),0),0)*AF224,"")</f>
        <v/>
      </c>
      <c r="AJ224" s="1376">
        <f>IFERROR(IF(OR(M222="",M223="",M225=""),0,ROUNDDOWN(ROUNDDOWN(ROUND(L222*VLOOKUP(K222,【参考】数式用!$A$5:$AB$37,MATCH("新加算Ⅳ",【参考】数式用!$B$4:$AB$4,0)+1,0),0),0)*AF224*0.5,0)),"")</f>
        <v>0</v>
      </c>
      <c r="AK224" s="1346" t="str">
        <f t="shared" ref="AK224" si="574">IF(T224&lt;&gt;"","新規に適用","")</f>
        <v/>
      </c>
      <c r="AL224" s="1350">
        <f>IFERROR(IF(OR(M225="ベア加算",M225=""),0, IF(OR(T222="新加算Ⅰ",T222="新加算Ⅱ",T222="新加算Ⅲ",T222="新加算Ⅳ"),0,ROUNDDOWN(ROUND(L222*VLOOKUP(K222,【参考】数式用!$A$5:$I$37,MATCH("ベア加算",【参考】数式用!$B$4:$I$4,0)+1,0),0),0)*AF224)),"")</f>
        <v>0</v>
      </c>
      <c r="AM224" s="1320" t="str">
        <f>IF(AND(T224&lt;&gt;"",AM222=""),"新規に適用",IF(AND(T224&lt;&gt;"",AM222&lt;&gt;""),"継続で適用",""))</f>
        <v/>
      </c>
      <c r="AN224" s="1320" t="str">
        <f>IF(AND(T224&lt;&gt;"",AN222=""),"新規に適用",IF(AND(T224&lt;&gt;"",AN222&lt;&gt;""),"継続で適用",""))</f>
        <v/>
      </c>
      <c r="AO224" s="1368"/>
      <c r="AP224" s="1320" t="str">
        <f>IF(AND(T224&lt;&gt;"",AP222=""),"新規に適用",IF(AND(T224&lt;&gt;"",AP222&lt;&gt;""),"継続で適用",""))</f>
        <v/>
      </c>
      <c r="AQ224" s="1324" t="str">
        <f t="shared" si="420"/>
        <v/>
      </c>
      <c r="AR224" s="1320" t="str">
        <f>IF(AND(T224&lt;&gt;"",AR222=""),"新規に適用",IF(AND(T224&lt;&gt;"",AR222&lt;&gt;""),"継続で適用",""))</f>
        <v/>
      </c>
      <c r="AS224" s="1309"/>
      <c r="AT224" s="557"/>
      <c r="AU224" s="1310" t="str">
        <f>IF(K222&lt;&gt;"","V列に色付け","")</f>
        <v/>
      </c>
      <c r="AV224" s="1311"/>
      <c r="AW224" s="1312"/>
      <c r="AX224" s="87"/>
      <c r="AY224" s="87"/>
      <c r="AZ224" s="87"/>
      <c r="BA224" s="87"/>
      <c r="BB224" s="87"/>
      <c r="BC224" s="87"/>
      <c r="BD224" s="87"/>
      <c r="BE224" s="87"/>
      <c r="BF224" s="87"/>
      <c r="BG224" s="87"/>
      <c r="BH224" s="87"/>
      <c r="BI224" s="87"/>
      <c r="BJ224" s="87"/>
      <c r="BK224" s="453" t="str">
        <f>G222</f>
        <v/>
      </c>
    </row>
    <row r="225" spans="1:63" ht="30" customHeight="1" thickBot="1">
      <c r="A225" s="1275"/>
      <c r="B225" s="1418"/>
      <c r="C225" s="1419"/>
      <c r="D225" s="1419"/>
      <c r="E225" s="1419"/>
      <c r="F225" s="1420"/>
      <c r="G225" s="1260"/>
      <c r="H225" s="1260"/>
      <c r="I225" s="1260"/>
      <c r="J225" s="1423"/>
      <c r="K225" s="1260"/>
      <c r="L225" s="1284"/>
      <c r="M225" s="556" t="str">
        <f>IF('別紙様式2-2（４・５月分）'!P172="","",'別紙様式2-2（４・５月分）'!P172)</f>
        <v/>
      </c>
      <c r="N225" s="1401"/>
      <c r="O225" s="1381"/>
      <c r="P225" s="1383"/>
      <c r="Q225" s="1385"/>
      <c r="R225" s="1387"/>
      <c r="S225" s="1389"/>
      <c r="T225" s="1391"/>
      <c r="U225" s="1393"/>
      <c r="V225" s="1395"/>
      <c r="W225" s="1397"/>
      <c r="X225" s="1371"/>
      <c r="Y225" s="1397"/>
      <c r="Z225" s="1371"/>
      <c r="AA225" s="1397"/>
      <c r="AB225" s="1371"/>
      <c r="AC225" s="1397"/>
      <c r="AD225" s="1371"/>
      <c r="AE225" s="1371"/>
      <c r="AF225" s="1371"/>
      <c r="AG225" s="1367"/>
      <c r="AH225" s="1373"/>
      <c r="AI225" s="1375"/>
      <c r="AJ225" s="1377"/>
      <c r="AK225" s="1347"/>
      <c r="AL225" s="1351"/>
      <c r="AM225" s="1321"/>
      <c r="AN225" s="1321"/>
      <c r="AO225" s="1369"/>
      <c r="AP225" s="1321"/>
      <c r="AQ225" s="1325"/>
      <c r="AR225" s="1321"/>
      <c r="AS225" s="491" t="str">
        <f t="shared" ref="AS225" si="575">IF(AU222="","",IF(OR(T222="",AND(M225="ベア加算なし",OR(T222="新加算Ⅰ",T222="新加算Ⅱ",T222="新加算Ⅲ",T222="新加算Ⅳ"),AM222=""),AND(OR(T222="新加算Ⅰ",T222="新加算Ⅱ",T222="新加算Ⅲ",T222="新加算Ⅳ",T222="新加算Ⅴ（１）",T222="新加算Ⅴ（２）",T222="新加算Ⅴ（３）",T222="新加算Ⅴ（４）",T222="新加算Ⅴ（５）",T222="新加算Ⅴ（６）",T222="新加算Ⅴ（８）",T222="新加算Ⅴ（11）"),AN222=""),AND(OR(T222="新加算Ⅴ（７）",T222="新加算Ⅴ（９）",T222="新加算Ⅴ（10）",T222="新加算Ⅴ（12）",T222="新加算Ⅴ（13）",T222="新加算Ⅴ（14）"),AO222=""),AND(OR(T222="新加算Ⅰ",T222="新加算Ⅱ",T222="新加算Ⅲ",T222="新加算Ⅴ（１）",T222="新加算Ⅴ（３）",T222="新加算Ⅴ（８）"),AP222=""),AND(OR(T222="新加算Ⅰ",T222="新加算Ⅱ",T222="新加算Ⅴ（１）",T222="新加算Ⅴ（２）",T222="新加算Ⅴ（３）",T222="新加算Ⅴ（４）",T222="新加算Ⅴ（５）",T222="新加算Ⅴ（６）",T222="新加算Ⅴ（７）",T222="新加算Ⅴ（９）",T222="新加算Ⅴ（10）",T222="新加算Ⅴ（12）"),AQ222=""),AND(OR(T222="新加算Ⅰ",T222="新加算Ⅴ（１）",T222="新加算Ⅴ（２）",T222="新加算Ⅴ（５）",T222="新加算Ⅴ（７）",T222="新加算Ⅴ（10）"),AR222="")),"！記入が必要な欄（ピンク色のセル）に空欄があります。空欄を埋めてください。",""))</f>
        <v/>
      </c>
      <c r="AT225" s="557"/>
      <c r="AU225" s="1310"/>
      <c r="AV225" s="558" t="str">
        <f>IF('別紙様式2-2（４・５月分）'!N172="","",'別紙様式2-2（４・５月分）'!N172)</f>
        <v/>
      </c>
      <c r="AW225" s="1312"/>
      <c r="AX225" s="87"/>
      <c r="AY225" s="87"/>
      <c r="AZ225" s="87"/>
      <c r="BA225" s="87"/>
      <c r="BB225" s="87"/>
      <c r="BC225" s="87"/>
      <c r="BD225" s="87"/>
      <c r="BE225" s="87"/>
      <c r="BF225" s="87"/>
      <c r="BG225" s="87"/>
      <c r="BH225" s="87"/>
      <c r="BI225" s="87"/>
      <c r="BJ225" s="87"/>
      <c r="BK225" s="453" t="str">
        <f>G222</f>
        <v/>
      </c>
    </row>
    <row r="226" spans="1:63" ht="30" customHeight="1">
      <c r="A226" s="1300">
        <v>54</v>
      </c>
      <c r="B226" s="1242" t="str">
        <f>IF(基本情報入力シート!C107="","",基本情報入力シート!C107)</f>
        <v/>
      </c>
      <c r="C226" s="1243"/>
      <c r="D226" s="1243"/>
      <c r="E226" s="1243"/>
      <c r="F226" s="1244"/>
      <c r="G226" s="1259" t="str">
        <f>IF(基本情報入力シート!M107="","",基本情報入力シート!M107)</f>
        <v/>
      </c>
      <c r="H226" s="1259" t="str">
        <f>IF(基本情報入力シート!R107="","",基本情報入力シート!R107)</f>
        <v/>
      </c>
      <c r="I226" s="1259" t="str">
        <f>IF(基本情報入力シート!W107="","",基本情報入力シート!W107)</f>
        <v/>
      </c>
      <c r="J226" s="1422" t="str">
        <f>IF(基本情報入力シート!X107="","",基本情報入力シート!X107)</f>
        <v/>
      </c>
      <c r="K226" s="1259" t="str">
        <f>IF(基本情報入力シート!Y107="","",基本情報入力シート!Y107)</f>
        <v/>
      </c>
      <c r="L226" s="1283" t="str">
        <f>IF(基本情報入力シート!AB107="","",基本情報入力シート!AB107)</f>
        <v/>
      </c>
      <c r="M226" s="553" t="str">
        <f>IF('別紙様式2-2（４・５月分）'!P173="","",'別紙様式2-2（４・５月分）'!P173)</f>
        <v/>
      </c>
      <c r="N226" s="1398" t="str">
        <f>IF(SUM('別紙様式2-2（４・５月分）'!Q173:Q175)=0,"",SUM('別紙様式2-2（４・５月分）'!Q173:Q175))</f>
        <v/>
      </c>
      <c r="O226" s="1402" t="str">
        <f>IFERROR(VLOOKUP('別紙様式2-2（４・５月分）'!AQ173,【参考】数式用!$AR$5:$AS$22,2,FALSE),"")</f>
        <v/>
      </c>
      <c r="P226" s="1403"/>
      <c r="Q226" s="1404"/>
      <c r="R226" s="1408" t="str">
        <f>IFERROR(VLOOKUP(K226,【参考】数式用!$A$5:$AB$37,MATCH(O226,【参考】数式用!$B$4:$AB$4,0)+1,0),"")</f>
        <v/>
      </c>
      <c r="S226" s="1410" t="s">
        <v>2021</v>
      </c>
      <c r="T226" s="1412"/>
      <c r="U226" s="1414" t="str">
        <f>IFERROR(VLOOKUP(K226,【参考】数式用!$A$5:$AB$37,MATCH(T226,【参考】数式用!$B$4:$AB$4,0)+1,0),"")</f>
        <v/>
      </c>
      <c r="V226" s="1416" t="s">
        <v>15</v>
      </c>
      <c r="W226" s="1354">
        <v>6</v>
      </c>
      <c r="X226" s="1356" t="s">
        <v>10</v>
      </c>
      <c r="Y226" s="1354">
        <v>6</v>
      </c>
      <c r="Z226" s="1356" t="s">
        <v>38</v>
      </c>
      <c r="AA226" s="1354">
        <v>7</v>
      </c>
      <c r="AB226" s="1356" t="s">
        <v>10</v>
      </c>
      <c r="AC226" s="1354">
        <v>3</v>
      </c>
      <c r="AD226" s="1356" t="s">
        <v>13</v>
      </c>
      <c r="AE226" s="1356" t="s">
        <v>20</v>
      </c>
      <c r="AF226" s="1356">
        <f>IF(W226&gt;=1,(AA226*12+AC226)-(W226*12+Y226)+1,"")</f>
        <v>10</v>
      </c>
      <c r="AG226" s="1358" t="s">
        <v>33</v>
      </c>
      <c r="AH226" s="1360" t="str">
        <f t="shared" ref="AH226" si="576">IFERROR(ROUNDDOWN(ROUND(L226*U226,0),0)*AF226,"")</f>
        <v/>
      </c>
      <c r="AI226" s="1362" t="str">
        <f t="shared" ref="AI226" si="577">IFERROR(ROUNDDOWN(ROUND((L226*(U226-AW226)),0),0)*AF226,"")</f>
        <v/>
      </c>
      <c r="AJ226" s="1364">
        <f>IFERROR(IF(OR(M226="",M227="",M229=""),0,ROUNDDOWN(ROUNDDOWN(ROUND(L226*VLOOKUP(K226,【参考】数式用!$A$5:$AB$37,MATCH("新加算Ⅳ",【参考】数式用!$B$4:$AB$4,0)+1,0),0),0)*AF226*0.5,0)),"")</f>
        <v>0</v>
      </c>
      <c r="AK226" s="1348"/>
      <c r="AL226" s="1352">
        <f>IFERROR(IF(OR(M229="ベア加算",M229=""),0, IF(OR(T226="新加算Ⅰ",T226="新加算Ⅱ",T226="新加算Ⅲ",T226="新加算Ⅳ"),ROUNDDOWN(ROUND(L226*VLOOKUP(K226,【参考】数式用!$A$5:$I$37,MATCH("ベア加算",【参考】数式用!$B$4:$I$4,0)+1,0),0),0)*AF226,0)),"")</f>
        <v>0</v>
      </c>
      <c r="AM226" s="1338"/>
      <c r="AN226" s="1344"/>
      <c r="AO226" s="1340"/>
      <c r="AP226" s="1340"/>
      <c r="AQ226" s="1342"/>
      <c r="AR226" s="1322"/>
      <c r="AS226" s="466" t="str">
        <f t="shared" ref="AS226" si="578">IF(AU226="","",IF(U226&lt;N226,"！加算の要件上は問題ありませんが、令和６年４・５月と比較して令和６年６月に加算率が下がる計画になっています。",""))</f>
        <v/>
      </c>
      <c r="AT226" s="557"/>
      <c r="AU226" s="1310" t="str">
        <f>IF(K226&lt;&gt;"","V列に色付け","")</f>
        <v/>
      </c>
      <c r="AV226" s="558" t="str">
        <f>IF('別紙様式2-2（４・５月分）'!N173="","",'別紙様式2-2（４・５月分）'!N173)</f>
        <v/>
      </c>
      <c r="AW226" s="1312" t="str">
        <f>IF(SUM('別紙様式2-2（４・５月分）'!O173:O175)=0,"",SUM('別紙様式2-2（４・５月分）'!O173:O175))</f>
        <v/>
      </c>
      <c r="AX226" s="1313" t="str">
        <f>IFERROR(VLOOKUP(K226,【参考】数式用!$AH$2:$AI$34,2,FALSE),"")</f>
        <v/>
      </c>
      <c r="AY226" s="1229" t="s">
        <v>1959</v>
      </c>
      <c r="AZ226" s="1229" t="s">
        <v>1960</v>
      </c>
      <c r="BA226" s="1229" t="s">
        <v>1961</v>
      </c>
      <c r="BB226" s="1229" t="s">
        <v>1962</v>
      </c>
      <c r="BC226" s="1229" t="str">
        <f>IF(AND(O226&lt;&gt;"新加算Ⅰ",O226&lt;&gt;"新加算Ⅱ",O226&lt;&gt;"新加算Ⅲ",O226&lt;&gt;"新加算Ⅳ"),O226,IF(P228&lt;&gt;"",P228,""))</f>
        <v/>
      </c>
      <c r="BD226" s="1229"/>
      <c r="BE226" s="1229" t="str">
        <f t="shared" ref="BE226" si="579">IF(AL226&lt;&gt;0,IF(AM226="○","入力済","未入力"),"")</f>
        <v/>
      </c>
      <c r="BF226" s="1229" t="str">
        <f>IF(OR(T226="新加算Ⅰ",T226="新加算Ⅱ",T226="新加算Ⅲ",T226="新加算Ⅳ",T226="新加算Ⅴ（１）",T226="新加算Ⅴ（２）",T226="新加算Ⅴ（３）",T226="新加算ⅠⅤ（４）",T226="新加算Ⅴ（５）",T226="新加算Ⅴ（６）",T226="新加算Ⅴ（８）",T226="新加算Ⅴ（11）"),IF(OR(AN226="○",AN226="令和６年度中に満たす"),"入力済","未入力"),"")</f>
        <v/>
      </c>
      <c r="BG226" s="1229" t="str">
        <f>IF(OR(T226="新加算Ⅴ（７）",T226="新加算Ⅴ（９）",T226="新加算Ⅴ（10）",T226="新加算Ⅴ（12）",T226="新加算Ⅴ（13）",T226="新加算Ⅴ（14）"),IF(OR(AO226="○",AO226="令和６年度中に満たす"),"入力済","未入力"),"")</f>
        <v/>
      </c>
      <c r="BH226" s="1330" t="str">
        <f t="shared" ref="BH226" si="580">IF(OR(T226="新加算Ⅰ",T226="新加算Ⅱ",T226="新加算Ⅲ",T226="新加算Ⅴ（１）",T226="新加算Ⅴ（３）",T226="新加算Ⅴ（８）"),IF(OR(AP226="○",AP226="令和６年度中に満たす"),"入力済","未入力"),"")</f>
        <v/>
      </c>
      <c r="BI226" s="1332" t="str">
        <f t="shared" ref="BI226" si="581">IF(OR(T226="新加算Ⅰ",T226="新加算Ⅱ",T226="新加算Ⅴ（１）",T226="新加算Ⅴ（２）",T226="新加算Ⅴ（３）",T226="新加算Ⅴ（４）",T226="新加算Ⅴ（５）",T226="新加算Ⅴ（６）",T226="新加算Ⅴ（７）",T226="新加算Ⅴ（９）",T226="新加算Ⅴ（10）",T226="新加算Ⅴ（12）"),1,"")</f>
        <v/>
      </c>
      <c r="BJ226" s="1310" t="str">
        <f>IF(OR(T226="新加算Ⅰ",T226="新加算Ⅴ（１）",T226="新加算Ⅴ（２）",T226="新加算Ⅴ（５）",T226="新加算Ⅴ（７）",T226="新加算Ⅴ（10）"),IF(AR226="","未入力","入力済"),"")</f>
        <v/>
      </c>
      <c r="BK226" s="453" t="str">
        <f>G226</f>
        <v/>
      </c>
    </row>
    <row r="227" spans="1:63" ht="15" customHeight="1">
      <c r="A227" s="1274"/>
      <c r="B227" s="1242"/>
      <c r="C227" s="1243"/>
      <c r="D227" s="1243"/>
      <c r="E227" s="1243"/>
      <c r="F227" s="1244"/>
      <c r="G227" s="1259"/>
      <c r="H227" s="1259"/>
      <c r="I227" s="1259"/>
      <c r="J227" s="1422"/>
      <c r="K227" s="1259"/>
      <c r="L227" s="1283"/>
      <c r="M227" s="1378" t="str">
        <f>IF('別紙様式2-2（４・５月分）'!P174="","",'別紙様式2-2（４・５月分）'!P174)</f>
        <v/>
      </c>
      <c r="N227" s="1399"/>
      <c r="O227" s="1405"/>
      <c r="P227" s="1406"/>
      <c r="Q227" s="1407"/>
      <c r="R227" s="1409"/>
      <c r="S227" s="1411"/>
      <c r="T227" s="1413"/>
      <c r="U227" s="1415"/>
      <c r="V227" s="1417"/>
      <c r="W227" s="1355"/>
      <c r="X227" s="1357"/>
      <c r="Y227" s="1355"/>
      <c r="Z227" s="1357"/>
      <c r="AA227" s="1355"/>
      <c r="AB227" s="1357"/>
      <c r="AC227" s="1355"/>
      <c r="AD227" s="1357"/>
      <c r="AE227" s="1357"/>
      <c r="AF227" s="1357"/>
      <c r="AG227" s="1359"/>
      <c r="AH227" s="1361"/>
      <c r="AI227" s="1363"/>
      <c r="AJ227" s="1365"/>
      <c r="AK227" s="1349"/>
      <c r="AL227" s="1353"/>
      <c r="AM227" s="1339"/>
      <c r="AN227" s="1345"/>
      <c r="AO227" s="1341"/>
      <c r="AP227" s="1341"/>
      <c r="AQ227" s="1343"/>
      <c r="AR227" s="1323"/>
      <c r="AS227" s="1309" t="str">
        <f t="shared" ref="AS227" si="582">IF(AU226="","",IF(AF226&gt;10,"！令和６年度の新加算の「算定対象月」が10か月を超えています。標準的な「算定対象月」は令和６年６月から令和７年３月です。",IF(OR(AA226&lt;&gt;7,AC226&lt;&gt;3),"！算定期間の終わりが令和７年３月になっていません。区分変更を行う場合は、別紙様式2-4に記入してください。","")))</f>
        <v/>
      </c>
      <c r="AT227" s="557"/>
      <c r="AU227" s="1310"/>
      <c r="AV227" s="1311" t="str">
        <f>IF('別紙様式2-2（４・５月分）'!N174="","",'別紙様式2-2（４・５月分）'!N174)</f>
        <v/>
      </c>
      <c r="AW227" s="1312"/>
      <c r="AX227" s="1313"/>
      <c r="AY227" s="1229"/>
      <c r="AZ227" s="1229"/>
      <c r="BA227" s="1229"/>
      <c r="BB227" s="1229"/>
      <c r="BC227" s="1229"/>
      <c r="BD227" s="1229"/>
      <c r="BE227" s="1229"/>
      <c r="BF227" s="1229"/>
      <c r="BG227" s="1229"/>
      <c r="BH227" s="1331"/>
      <c r="BI227" s="1333"/>
      <c r="BJ227" s="1310"/>
      <c r="BK227" s="453" t="str">
        <f>G226</f>
        <v/>
      </c>
    </row>
    <row r="228" spans="1:63" ht="15" customHeight="1">
      <c r="A228" s="1302"/>
      <c r="B228" s="1242"/>
      <c r="C228" s="1243"/>
      <c r="D228" s="1243"/>
      <c r="E228" s="1243"/>
      <c r="F228" s="1244"/>
      <c r="G228" s="1259"/>
      <c r="H228" s="1259"/>
      <c r="I228" s="1259"/>
      <c r="J228" s="1422"/>
      <c r="K228" s="1259"/>
      <c r="L228" s="1283"/>
      <c r="M228" s="1379"/>
      <c r="N228" s="1400"/>
      <c r="O228" s="1380" t="s">
        <v>2025</v>
      </c>
      <c r="P228" s="1382" t="str">
        <f>IFERROR(VLOOKUP('別紙様式2-2（４・５月分）'!AQ173,【参考】数式用!$AR$5:$AT$22,3,FALSE),"")</f>
        <v/>
      </c>
      <c r="Q228" s="1384" t="s">
        <v>2036</v>
      </c>
      <c r="R228" s="1386" t="str">
        <f>IFERROR(VLOOKUP(K226,【参考】数式用!$A$5:$AB$37,MATCH(P228,【参考】数式用!$B$4:$AB$4,0)+1,0),"")</f>
        <v/>
      </c>
      <c r="S228" s="1388" t="s">
        <v>161</v>
      </c>
      <c r="T228" s="1390"/>
      <c r="U228" s="1392" t="str">
        <f>IFERROR(VLOOKUP(K226,【参考】数式用!$A$5:$AB$37,MATCH(T228,【参考】数式用!$B$4:$AB$4,0)+1,0),"")</f>
        <v/>
      </c>
      <c r="V228" s="1394" t="s">
        <v>15</v>
      </c>
      <c r="W228" s="1396">
        <v>7</v>
      </c>
      <c r="X228" s="1370" t="s">
        <v>10</v>
      </c>
      <c r="Y228" s="1396">
        <v>4</v>
      </c>
      <c r="Z228" s="1370" t="s">
        <v>38</v>
      </c>
      <c r="AA228" s="1396">
        <v>8</v>
      </c>
      <c r="AB228" s="1370" t="s">
        <v>10</v>
      </c>
      <c r="AC228" s="1396">
        <v>3</v>
      </c>
      <c r="AD228" s="1370" t="s">
        <v>13</v>
      </c>
      <c r="AE228" s="1370" t="s">
        <v>20</v>
      </c>
      <c r="AF228" s="1370">
        <f>IF(W228&gt;=1,(AA228*12+AC228)-(W228*12+Y228)+1,"")</f>
        <v>12</v>
      </c>
      <c r="AG228" s="1366" t="s">
        <v>33</v>
      </c>
      <c r="AH228" s="1372" t="str">
        <f t="shared" ref="AH228" si="583">IFERROR(ROUNDDOWN(ROUND(L226*U228,0),0)*AF228,"")</f>
        <v/>
      </c>
      <c r="AI228" s="1374" t="str">
        <f t="shared" ref="AI228" si="584">IFERROR(ROUNDDOWN(ROUND((L226*(U228-AW226)),0),0)*AF228,"")</f>
        <v/>
      </c>
      <c r="AJ228" s="1376">
        <f>IFERROR(IF(OR(M226="",M227="",M229=""),0,ROUNDDOWN(ROUNDDOWN(ROUND(L226*VLOOKUP(K226,【参考】数式用!$A$5:$AB$37,MATCH("新加算Ⅳ",【参考】数式用!$B$4:$AB$4,0)+1,0),0),0)*AF228*0.5,0)),"")</f>
        <v>0</v>
      </c>
      <c r="AK228" s="1346" t="str">
        <f t="shared" ref="AK228" si="585">IF(T228&lt;&gt;"","新規に適用","")</f>
        <v/>
      </c>
      <c r="AL228" s="1350">
        <f>IFERROR(IF(OR(M229="ベア加算",M229=""),0, IF(OR(T226="新加算Ⅰ",T226="新加算Ⅱ",T226="新加算Ⅲ",T226="新加算Ⅳ"),0,ROUNDDOWN(ROUND(L226*VLOOKUP(K226,【参考】数式用!$A$5:$I$37,MATCH("ベア加算",【参考】数式用!$B$4:$I$4,0)+1,0),0),0)*AF228)),"")</f>
        <v>0</v>
      </c>
      <c r="AM228" s="1320" t="str">
        <f>IF(AND(T228&lt;&gt;"",AM226=""),"新規に適用",IF(AND(T228&lt;&gt;"",AM226&lt;&gt;""),"継続で適用",""))</f>
        <v/>
      </c>
      <c r="AN228" s="1320" t="str">
        <f>IF(AND(T228&lt;&gt;"",AN226=""),"新規に適用",IF(AND(T228&lt;&gt;"",AN226&lt;&gt;""),"継続で適用",""))</f>
        <v/>
      </c>
      <c r="AO228" s="1368"/>
      <c r="AP228" s="1320" t="str">
        <f>IF(AND(T228&lt;&gt;"",AP226=""),"新規に適用",IF(AND(T228&lt;&gt;"",AP226&lt;&gt;""),"継続で適用",""))</f>
        <v/>
      </c>
      <c r="AQ228" s="1324" t="str">
        <f t="shared" si="420"/>
        <v/>
      </c>
      <c r="AR228" s="1320" t="str">
        <f>IF(AND(T228&lt;&gt;"",AR226=""),"新規に適用",IF(AND(T228&lt;&gt;"",AR226&lt;&gt;""),"継続で適用",""))</f>
        <v/>
      </c>
      <c r="AS228" s="1309"/>
      <c r="AT228" s="557"/>
      <c r="AU228" s="1310" t="str">
        <f>IF(K226&lt;&gt;"","V列に色付け","")</f>
        <v/>
      </c>
      <c r="AV228" s="1311"/>
      <c r="AW228" s="1312"/>
      <c r="AX228" s="87"/>
      <c r="AY228" s="87"/>
      <c r="AZ228" s="87"/>
      <c r="BA228" s="87"/>
      <c r="BB228" s="87"/>
      <c r="BC228" s="87"/>
      <c r="BD228" s="87"/>
      <c r="BE228" s="87"/>
      <c r="BF228" s="87"/>
      <c r="BG228" s="87"/>
      <c r="BH228" s="87"/>
      <c r="BI228" s="87"/>
      <c r="BJ228" s="87"/>
      <c r="BK228" s="453" t="str">
        <f>G226</f>
        <v/>
      </c>
    </row>
    <row r="229" spans="1:63" ht="30" customHeight="1" thickBot="1">
      <c r="A229" s="1275"/>
      <c r="B229" s="1418"/>
      <c r="C229" s="1419"/>
      <c r="D229" s="1419"/>
      <c r="E229" s="1419"/>
      <c r="F229" s="1420"/>
      <c r="G229" s="1260"/>
      <c r="H229" s="1260"/>
      <c r="I229" s="1260"/>
      <c r="J229" s="1423"/>
      <c r="K229" s="1260"/>
      <c r="L229" s="1284"/>
      <c r="M229" s="556" t="str">
        <f>IF('別紙様式2-2（４・５月分）'!P175="","",'別紙様式2-2（４・５月分）'!P175)</f>
        <v/>
      </c>
      <c r="N229" s="1401"/>
      <c r="O229" s="1381"/>
      <c r="P229" s="1383"/>
      <c r="Q229" s="1385"/>
      <c r="R229" s="1387"/>
      <c r="S229" s="1389"/>
      <c r="T229" s="1391"/>
      <c r="U229" s="1393"/>
      <c r="V229" s="1395"/>
      <c r="W229" s="1397"/>
      <c r="X229" s="1371"/>
      <c r="Y229" s="1397"/>
      <c r="Z229" s="1371"/>
      <c r="AA229" s="1397"/>
      <c r="AB229" s="1371"/>
      <c r="AC229" s="1397"/>
      <c r="AD229" s="1371"/>
      <c r="AE229" s="1371"/>
      <c r="AF229" s="1371"/>
      <c r="AG229" s="1367"/>
      <c r="AH229" s="1373"/>
      <c r="AI229" s="1375"/>
      <c r="AJ229" s="1377"/>
      <c r="AK229" s="1347"/>
      <c r="AL229" s="1351"/>
      <c r="AM229" s="1321"/>
      <c r="AN229" s="1321"/>
      <c r="AO229" s="1369"/>
      <c r="AP229" s="1321"/>
      <c r="AQ229" s="1325"/>
      <c r="AR229" s="1321"/>
      <c r="AS229" s="491" t="str">
        <f t="shared" ref="AS229" si="586">IF(AU226="","",IF(OR(T226="",AND(M229="ベア加算なし",OR(T226="新加算Ⅰ",T226="新加算Ⅱ",T226="新加算Ⅲ",T226="新加算Ⅳ"),AM226=""),AND(OR(T226="新加算Ⅰ",T226="新加算Ⅱ",T226="新加算Ⅲ",T226="新加算Ⅳ",T226="新加算Ⅴ（１）",T226="新加算Ⅴ（２）",T226="新加算Ⅴ（３）",T226="新加算Ⅴ（４）",T226="新加算Ⅴ（５）",T226="新加算Ⅴ（６）",T226="新加算Ⅴ（８）",T226="新加算Ⅴ（11）"),AN226=""),AND(OR(T226="新加算Ⅴ（７）",T226="新加算Ⅴ（９）",T226="新加算Ⅴ（10）",T226="新加算Ⅴ（12）",T226="新加算Ⅴ（13）",T226="新加算Ⅴ（14）"),AO226=""),AND(OR(T226="新加算Ⅰ",T226="新加算Ⅱ",T226="新加算Ⅲ",T226="新加算Ⅴ（１）",T226="新加算Ⅴ（３）",T226="新加算Ⅴ（８）"),AP226=""),AND(OR(T226="新加算Ⅰ",T226="新加算Ⅱ",T226="新加算Ⅴ（１）",T226="新加算Ⅴ（２）",T226="新加算Ⅴ（３）",T226="新加算Ⅴ（４）",T226="新加算Ⅴ（５）",T226="新加算Ⅴ（６）",T226="新加算Ⅴ（７）",T226="新加算Ⅴ（９）",T226="新加算Ⅴ（10）",T226="新加算Ⅴ（12）"),AQ226=""),AND(OR(T226="新加算Ⅰ",T226="新加算Ⅴ（１）",T226="新加算Ⅴ（２）",T226="新加算Ⅴ（５）",T226="新加算Ⅴ（７）",T226="新加算Ⅴ（10）"),AR226="")),"！記入が必要な欄（ピンク色のセル）に空欄があります。空欄を埋めてください。",""))</f>
        <v/>
      </c>
      <c r="AT229" s="557"/>
      <c r="AU229" s="1310"/>
      <c r="AV229" s="558" t="str">
        <f>IF('別紙様式2-2（４・５月分）'!N175="","",'別紙様式2-2（４・５月分）'!N175)</f>
        <v/>
      </c>
      <c r="AW229" s="1312"/>
      <c r="AX229" s="87"/>
      <c r="AY229" s="87"/>
      <c r="AZ229" s="87"/>
      <c r="BA229" s="87"/>
      <c r="BB229" s="87"/>
      <c r="BC229" s="87"/>
      <c r="BD229" s="87"/>
      <c r="BE229" s="87"/>
      <c r="BF229" s="87"/>
      <c r="BG229" s="87"/>
      <c r="BH229" s="87"/>
      <c r="BI229" s="87"/>
      <c r="BJ229" s="87"/>
      <c r="BK229" s="453" t="str">
        <f>G226</f>
        <v/>
      </c>
    </row>
    <row r="230" spans="1:63" ht="30" customHeight="1">
      <c r="A230" s="1273">
        <v>55</v>
      </c>
      <c r="B230" s="1239" t="str">
        <f>IF(基本情報入力シート!C108="","",基本情報入力シート!C108)</f>
        <v/>
      </c>
      <c r="C230" s="1240"/>
      <c r="D230" s="1240"/>
      <c r="E230" s="1240"/>
      <c r="F230" s="1241"/>
      <c r="G230" s="1258" t="str">
        <f>IF(基本情報入力シート!M108="","",基本情報入力シート!M108)</f>
        <v/>
      </c>
      <c r="H230" s="1258" t="str">
        <f>IF(基本情報入力シート!R108="","",基本情報入力シート!R108)</f>
        <v/>
      </c>
      <c r="I230" s="1258" t="str">
        <f>IF(基本情報入力シート!W108="","",基本情報入力シート!W108)</f>
        <v/>
      </c>
      <c r="J230" s="1421" t="str">
        <f>IF(基本情報入力シート!X108="","",基本情報入力シート!X108)</f>
        <v/>
      </c>
      <c r="K230" s="1258" t="str">
        <f>IF(基本情報入力シート!Y108="","",基本情報入力シート!Y108)</f>
        <v/>
      </c>
      <c r="L230" s="1282" t="str">
        <f>IF(基本情報入力シート!AB108="","",基本情報入力シート!AB108)</f>
        <v/>
      </c>
      <c r="M230" s="553" t="str">
        <f>IF('別紙様式2-2（４・５月分）'!P176="","",'別紙様式2-2（４・５月分）'!P176)</f>
        <v/>
      </c>
      <c r="N230" s="1398" t="str">
        <f>IF(SUM('別紙様式2-2（４・５月分）'!Q176:Q178)=0,"",SUM('別紙様式2-2（４・５月分）'!Q176:Q178))</f>
        <v/>
      </c>
      <c r="O230" s="1402" t="str">
        <f>IFERROR(VLOOKUP('別紙様式2-2（４・５月分）'!AQ176,【参考】数式用!$AR$5:$AS$22,2,FALSE),"")</f>
        <v/>
      </c>
      <c r="P230" s="1403"/>
      <c r="Q230" s="1404"/>
      <c r="R230" s="1408" t="str">
        <f>IFERROR(VLOOKUP(K230,【参考】数式用!$A$5:$AB$37,MATCH(O230,【参考】数式用!$B$4:$AB$4,0)+1,0),"")</f>
        <v/>
      </c>
      <c r="S230" s="1410" t="s">
        <v>2021</v>
      </c>
      <c r="T230" s="1412"/>
      <c r="U230" s="1414" t="str">
        <f>IFERROR(VLOOKUP(K230,【参考】数式用!$A$5:$AB$37,MATCH(T230,【参考】数式用!$B$4:$AB$4,0)+1,0),"")</f>
        <v/>
      </c>
      <c r="V230" s="1416" t="s">
        <v>15</v>
      </c>
      <c r="W230" s="1354">
        <v>6</v>
      </c>
      <c r="X230" s="1356" t="s">
        <v>10</v>
      </c>
      <c r="Y230" s="1354">
        <v>6</v>
      </c>
      <c r="Z230" s="1356" t="s">
        <v>38</v>
      </c>
      <c r="AA230" s="1354">
        <v>7</v>
      </c>
      <c r="AB230" s="1356" t="s">
        <v>10</v>
      </c>
      <c r="AC230" s="1354">
        <v>3</v>
      </c>
      <c r="AD230" s="1356" t="s">
        <v>13</v>
      </c>
      <c r="AE230" s="1356" t="s">
        <v>20</v>
      </c>
      <c r="AF230" s="1356">
        <f>IF(W230&gt;=1,(AA230*12+AC230)-(W230*12+Y230)+1,"")</f>
        <v>10</v>
      </c>
      <c r="AG230" s="1358" t="s">
        <v>33</v>
      </c>
      <c r="AH230" s="1360" t="str">
        <f t="shared" ref="AH230" si="587">IFERROR(ROUNDDOWN(ROUND(L230*U230,0),0)*AF230,"")</f>
        <v/>
      </c>
      <c r="AI230" s="1362" t="str">
        <f t="shared" ref="AI230" si="588">IFERROR(ROUNDDOWN(ROUND((L230*(U230-AW230)),0),0)*AF230,"")</f>
        <v/>
      </c>
      <c r="AJ230" s="1364">
        <f>IFERROR(IF(OR(M230="",M231="",M233=""),0,ROUNDDOWN(ROUNDDOWN(ROUND(L230*VLOOKUP(K230,【参考】数式用!$A$5:$AB$37,MATCH("新加算Ⅳ",【参考】数式用!$B$4:$AB$4,0)+1,0),0),0)*AF230*0.5,0)),"")</f>
        <v>0</v>
      </c>
      <c r="AK230" s="1348"/>
      <c r="AL230" s="1352">
        <f>IFERROR(IF(OR(M233="ベア加算",M233=""),0, IF(OR(T230="新加算Ⅰ",T230="新加算Ⅱ",T230="新加算Ⅲ",T230="新加算Ⅳ"),ROUNDDOWN(ROUND(L230*VLOOKUP(K230,【参考】数式用!$A$5:$I$37,MATCH("ベア加算",【参考】数式用!$B$4:$I$4,0)+1,0),0),0)*AF230,0)),"")</f>
        <v>0</v>
      </c>
      <c r="AM230" s="1338"/>
      <c r="AN230" s="1344"/>
      <c r="AO230" s="1340"/>
      <c r="AP230" s="1340"/>
      <c r="AQ230" s="1342"/>
      <c r="AR230" s="1322"/>
      <c r="AS230" s="466" t="str">
        <f t="shared" ref="AS230" si="589">IF(AU230="","",IF(U230&lt;N230,"！加算の要件上は問題ありませんが、令和６年４・５月と比較して令和６年６月に加算率が下がる計画になっています。",""))</f>
        <v/>
      </c>
      <c r="AT230" s="557"/>
      <c r="AU230" s="1310" t="str">
        <f>IF(K230&lt;&gt;"","V列に色付け","")</f>
        <v/>
      </c>
      <c r="AV230" s="558" t="str">
        <f>IF('別紙様式2-2（４・５月分）'!N176="","",'別紙様式2-2（４・５月分）'!N176)</f>
        <v/>
      </c>
      <c r="AW230" s="1312" t="str">
        <f>IF(SUM('別紙様式2-2（４・５月分）'!O176:O178)=0,"",SUM('別紙様式2-2（４・５月分）'!O176:O178))</f>
        <v/>
      </c>
      <c r="AX230" s="1313" t="str">
        <f>IFERROR(VLOOKUP(K230,【参考】数式用!$AH$2:$AI$34,2,FALSE),"")</f>
        <v/>
      </c>
      <c r="AY230" s="1229" t="s">
        <v>1959</v>
      </c>
      <c r="AZ230" s="1229" t="s">
        <v>1960</v>
      </c>
      <c r="BA230" s="1229" t="s">
        <v>1961</v>
      </c>
      <c r="BB230" s="1229" t="s">
        <v>1962</v>
      </c>
      <c r="BC230" s="1229" t="str">
        <f>IF(AND(O230&lt;&gt;"新加算Ⅰ",O230&lt;&gt;"新加算Ⅱ",O230&lt;&gt;"新加算Ⅲ",O230&lt;&gt;"新加算Ⅳ"),O230,IF(P232&lt;&gt;"",P232,""))</f>
        <v/>
      </c>
      <c r="BD230" s="1229"/>
      <c r="BE230" s="1229" t="str">
        <f t="shared" ref="BE230" si="590">IF(AL230&lt;&gt;0,IF(AM230="○","入力済","未入力"),"")</f>
        <v/>
      </c>
      <c r="BF230" s="1229" t="str">
        <f>IF(OR(T230="新加算Ⅰ",T230="新加算Ⅱ",T230="新加算Ⅲ",T230="新加算Ⅳ",T230="新加算Ⅴ（１）",T230="新加算Ⅴ（２）",T230="新加算Ⅴ（３）",T230="新加算ⅠⅤ（４）",T230="新加算Ⅴ（５）",T230="新加算Ⅴ（６）",T230="新加算Ⅴ（８）",T230="新加算Ⅴ（11）"),IF(OR(AN230="○",AN230="令和６年度中に満たす"),"入力済","未入力"),"")</f>
        <v/>
      </c>
      <c r="BG230" s="1229" t="str">
        <f>IF(OR(T230="新加算Ⅴ（７）",T230="新加算Ⅴ（９）",T230="新加算Ⅴ（10）",T230="新加算Ⅴ（12）",T230="新加算Ⅴ（13）",T230="新加算Ⅴ（14）"),IF(OR(AO230="○",AO230="令和６年度中に満たす"),"入力済","未入力"),"")</f>
        <v/>
      </c>
      <c r="BH230" s="1330" t="str">
        <f t="shared" ref="BH230" si="591">IF(OR(T230="新加算Ⅰ",T230="新加算Ⅱ",T230="新加算Ⅲ",T230="新加算Ⅴ（１）",T230="新加算Ⅴ（３）",T230="新加算Ⅴ（８）"),IF(OR(AP230="○",AP230="令和６年度中に満たす"),"入力済","未入力"),"")</f>
        <v/>
      </c>
      <c r="BI230" s="1332" t="str">
        <f t="shared" ref="BI230" si="592">IF(OR(T230="新加算Ⅰ",T230="新加算Ⅱ",T230="新加算Ⅴ（１）",T230="新加算Ⅴ（２）",T230="新加算Ⅴ（３）",T230="新加算Ⅴ（４）",T230="新加算Ⅴ（５）",T230="新加算Ⅴ（６）",T230="新加算Ⅴ（７）",T230="新加算Ⅴ（９）",T230="新加算Ⅴ（10）",T230="新加算Ⅴ（12）"),1,"")</f>
        <v/>
      </c>
      <c r="BJ230" s="1310" t="str">
        <f>IF(OR(T230="新加算Ⅰ",T230="新加算Ⅴ（１）",T230="新加算Ⅴ（２）",T230="新加算Ⅴ（５）",T230="新加算Ⅴ（７）",T230="新加算Ⅴ（10）"),IF(AR230="","未入力","入力済"),"")</f>
        <v/>
      </c>
      <c r="BK230" s="453" t="str">
        <f>G230</f>
        <v/>
      </c>
    </row>
    <row r="231" spans="1:63" ht="15" customHeight="1">
      <c r="A231" s="1274"/>
      <c r="B231" s="1242"/>
      <c r="C231" s="1243"/>
      <c r="D231" s="1243"/>
      <c r="E231" s="1243"/>
      <c r="F231" s="1244"/>
      <c r="G231" s="1259"/>
      <c r="H231" s="1259"/>
      <c r="I231" s="1259"/>
      <c r="J231" s="1422"/>
      <c r="K231" s="1259"/>
      <c r="L231" s="1283"/>
      <c r="M231" s="1378" t="str">
        <f>IF('別紙様式2-2（４・５月分）'!P177="","",'別紙様式2-2（４・５月分）'!P177)</f>
        <v/>
      </c>
      <c r="N231" s="1399"/>
      <c r="O231" s="1405"/>
      <c r="P231" s="1406"/>
      <c r="Q231" s="1407"/>
      <c r="R231" s="1409"/>
      <c r="S231" s="1411"/>
      <c r="T231" s="1413"/>
      <c r="U231" s="1415"/>
      <c r="V231" s="1417"/>
      <c r="W231" s="1355"/>
      <c r="X231" s="1357"/>
      <c r="Y231" s="1355"/>
      <c r="Z231" s="1357"/>
      <c r="AA231" s="1355"/>
      <c r="AB231" s="1357"/>
      <c r="AC231" s="1355"/>
      <c r="AD231" s="1357"/>
      <c r="AE231" s="1357"/>
      <c r="AF231" s="1357"/>
      <c r="AG231" s="1359"/>
      <c r="AH231" s="1361"/>
      <c r="AI231" s="1363"/>
      <c r="AJ231" s="1365"/>
      <c r="AK231" s="1349"/>
      <c r="AL231" s="1353"/>
      <c r="AM231" s="1339"/>
      <c r="AN231" s="1345"/>
      <c r="AO231" s="1341"/>
      <c r="AP231" s="1341"/>
      <c r="AQ231" s="1343"/>
      <c r="AR231" s="1323"/>
      <c r="AS231" s="1309" t="str">
        <f t="shared" ref="AS231" si="593">IF(AU230="","",IF(AF230&gt;10,"！令和６年度の新加算の「算定対象月」が10か月を超えています。標準的な「算定対象月」は令和６年６月から令和７年３月です。",IF(OR(AA230&lt;&gt;7,AC230&lt;&gt;3),"！算定期間の終わりが令和７年３月になっていません。区分変更を行う場合は、別紙様式2-4に記入してください。","")))</f>
        <v/>
      </c>
      <c r="AT231" s="557"/>
      <c r="AU231" s="1310"/>
      <c r="AV231" s="1311" t="str">
        <f>IF('別紙様式2-2（４・５月分）'!N177="","",'別紙様式2-2（４・５月分）'!N177)</f>
        <v/>
      </c>
      <c r="AW231" s="1312"/>
      <c r="AX231" s="1313"/>
      <c r="AY231" s="1229"/>
      <c r="AZ231" s="1229"/>
      <c r="BA231" s="1229"/>
      <c r="BB231" s="1229"/>
      <c r="BC231" s="1229"/>
      <c r="BD231" s="1229"/>
      <c r="BE231" s="1229"/>
      <c r="BF231" s="1229"/>
      <c r="BG231" s="1229"/>
      <c r="BH231" s="1331"/>
      <c r="BI231" s="1333"/>
      <c r="BJ231" s="1310"/>
      <c r="BK231" s="453" t="str">
        <f>G230</f>
        <v/>
      </c>
    </row>
    <row r="232" spans="1:63" ht="15" customHeight="1">
      <c r="A232" s="1302"/>
      <c r="B232" s="1242"/>
      <c r="C232" s="1243"/>
      <c r="D232" s="1243"/>
      <c r="E232" s="1243"/>
      <c r="F232" s="1244"/>
      <c r="G232" s="1259"/>
      <c r="H232" s="1259"/>
      <c r="I232" s="1259"/>
      <c r="J232" s="1422"/>
      <c r="K232" s="1259"/>
      <c r="L232" s="1283"/>
      <c r="M232" s="1379"/>
      <c r="N232" s="1400"/>
      <c r="O232" s="1380" t="s">
        <v>2025</v>
      </c>
      <c r="P232" s="1382" t="str">
        <f>IFERROR(VLOOKUP('別紙様式2-2（４・５月分）'!AQ176,【参考】数式用!$AR$5:$AT$22,3,FALSE),"")</f>
        <v/>
      </c>
      <c r="Q232" s="1384" t="s">
        <v>2036</v>
      </c>
      <c r="R232" s="1386" t="str">
        <f>IFERROR(VLOOKUP(K230,【参考】数式用!$A$5:$AB$37,MATCH(P232,【参考】数式用!$B$4:$AB$4,0)+1,0),"")</f>
        <v/>
      </c>
      <c r="S232" s="1388" t="s">
        <v>161</v>
      </c>
      <c r="T232" s="1390"/>
      <c r="U232" s="1392" t="str">
        <f>IFERROR(VLOOKUP(K230,【参考】数式用!$A$5:$AB$37,MATCH(T232,【参考】数式用!$B$4:$AB$4,0)+1,0),"")</f>
        <v/>
      </c>
      <c r="V232" s="1394" t="s">
        <v>15</v>
      </c>
      <c r="W232" s="1396">
        <v>7</v>
      </c>
      <c r="X232" s="1370" t="s">
        <v>10</v>
      </c>
      <c r="Y232" s="1396">
        <v>4</v>
      </c>
      <c r="Z232" s="1370" t="s">
        <v>38</v>
      </c>
      <c r="AA232" s="1396">
        <v>8</v>
      </c>
      <c r="AB232" s="1370" t="s">
        <v>10</v>
      </c>
      <c r="AC232" s="1396">
        <v>3</v>
      </c>
      <c r="AD232" s="1370" t="s">
        <v>13</v>
      </c>
      <c r="AE232" s="1370" t="s">
        <v>20</v>
      </c>
      <c r="AF232" s="1370">
        <f>IF(W232&gt;=1,(AA232*12+AC232)-(W232*12+Y232)+1,"")</f>
        <v>12</v>
      </c>
      <c r="AG232" s="1366" t="s">
        <v>33</v>
      </c>
      <c r="AH232" s="1372" t="str">
        <f t="shared" ref="AH232" si="594">IFERROR(ROUNDDOWN(ROUND(L230*U232,0),0)*AF232,"")</f>
        <v/>
      </c>
      <c r="AI232" s="1374" t="str">
        <f t="shared" ref="AI232" si="595">IFERROR(ROUNDDOWN(ROUND((L230*(U232-AW230)),0),0)*AF232,"")</f>
        <v/>
      </c>
      <c r="AJ232" s="1376">
        <f>IFERROR(IF(OR(M230="",M231="",M233=""),0,ROUNDDOWN(ROUNDDOWN(ROUND(L230*VLOOKUP(K230,【参考】数式用!$A$5:$AB$37,MATCH("新加算Ⅳ",【参考】数式用!$B$4:$AB$4,0)+1,0),0),0)*AF232*0.5,0)),"")</f>
        <v>0</v>
      </c>
      <c r="AK232" s="1346" t="str">
        <f t="shared" ref="AK232" si="596">IF(T232&lt;&gt;"","新規に適用","")</f>
        <v/>
      </c>
      <c r="AL232" s="1350">
        <f>IFERROR(IF(OR(M233="ベア加算",M233=""),0, IF(OR(T230="新加算Ⅰ",T230="新加算Ⅱ",T230="新加算Ⅲ",T230="新加算Ⅳ"),0,ROUNDDOWN(ROUND(L230*VLOOKUP(K230,【参考】数式用!$A$5:$I$37,MATCH("ベア加算",【参考】数式用!$B$4:$I$4,0)+1,0),0),0)*AF232)),"")</f>
        <v>0</v>
      </c>
      <c r="AM232" s="1320" t="str">
        <f>IF(AND(T232&lt;&gt;"",AM230=""),"新規に適用",IF(AND(T232&lt;&gt;"",AM230&lt;&gt;""),"継続で適用",""))</f>
        <v/>
      </c>
      <c r="AN232" s="1320" t="str">
        <f>IF(AND(T232&lt;&gt;"",AN230=""),"新規に適用",IF(AND(T232&lt;&gt;"",AN230&lt;&gt;""),"継続で適用",""))</f>
        <v/>
      </c>
      <c r="AO232" s="1368"/>
      <c r="AP232" s="1320" t="str">
        <f>IF(AND(T232&lt;&gt;"",AP230=""),"新規に適用",IF(AND(T232&lt;&gt;"",AP230&lt;&gt;""),"継続で適用",""))</f>
        <v/>
      </c>
      <c r="AQ232" s="1324" t="str">
        <f t="shared" ref="AQ232:AQ292" si="597">IF(AND(T232&lt;&gt;"",AN230=""),"新規に適用",IF(AND(T232&lt;&gt;"",OR(T230="新加算Ⅰ",T230="新加算Ⅱ",T230="新加算Ⅴ（１）",T230="新加算Ⅴ（２）",T230="新加算Ⅴ（３）",T230="新加算Ⅴ（４）",T230="新加算Ⅴ（５）",T230="新加算Ⅴ（６）",T230="新加算Ⅴ（７）",T230="新加算Ⅴ（９）",T230="新加算Ⅴ（10）",T230="新加算Ⅴ（12）")),"継続で適用",""))</f>
        <v/>
      </c>
      <c r="AR232" s="1320" t="str">
        <f>IF(AND(T232&lt;&gt;"",AR230=""),"新規に適用",IF(AND(T232&lt;&gt;"",AR230&lt;&gt;""),"継続で適用",""))</f>
        <v/>
      </c>
      <c r="AS232" s="1309"/>
      <c r="AT232" s="557"/>
      <c r="AU232" s="1310" t="str">
        <f>IF(K230&lt;&gt;"","V列に色付け","")</f>
        <v/>
      </c>
      <c r="AV232" s="1311"/>
      <c r="AW232" s="1312"/>
      <c r="AX232" s="87"/>
      <c r="AY232" s="87"/>
      <c r="AZ232" s="87"/>
      <c r="BA232" s="87"/>
      <c r="BB232" s="87"/>
      <c r="BC232" s="87"/>
      <c r="BD232" s="87"/>
      <c r="BE232" s="87"/>
      <c r="BF232" s="87"/>
      <c r="BG232" s="87"/>
      <c r="BH232" s="87"/>
      <c r="BI232" s="87"/>
      <c r="BJ232" s="87"/>
      <c r="BK232" s="453" t="str">
        <f>G230</f>
        <v/>
      </c>
    </row>
    <row r="233" spans="1:63" ht="30" customHeight="1" thickBot="1">
      <c r="A233" s="1275"/>
      <c r="B233" s="1418"/>
      <c r="C233" s="1419"/>
      <c r="D233" s="1419"/>
      <c r="E233" s="1419"/>
      <c r="F233" s="1420"/>
      <c r="G233" s="1260"/>
      <c r="H233" s="1260"/>
      <c r="I233" s="1260"/>
      <c r="J233" s="1423"/>
      <c r="K233" s="1260"/>
      <c r="L233" s="1284"/>
      <c r="M233" s="556" t="str">
        <f>IF('別紙様式2-2（４・５月分）'!P178="","",'別紙様式2-2（４・５月分）'!P178)</f>
        <v/>
      </c>
      <c r="N233" s="1401"/>
      <c r="O233" s="1381"/>
      <c r="P233" s="1383"/>
      <c r="Q233" s="1385"/>
      <c r="R233" s="1387"/>
      <c r="S233" s="1389"/>
      <c r="T233" s="1391"/>
      <c r="U233" s="1393"/>
      <c r="V233" s="1395"/>
      <c r="W233" s="1397"/>
      <c r="X233" s="1371"/>
      <c r="Y233" s="1397"/>
      <c r="Z233" s="1371"/>
      <c r="AA233" s="1397"/>
      <c r="AB233" s="1371"/>
      <c r="AC233" s="1397"/>
      <c r="AD233" s="1371"/>
      <c r="AE233" s="1371"/>
      <c r="AF233" s="1371"/>
      <c r="AG233" s="1367"/>
      <c r="AH233" s="1373"/>
      <c r="AI233" s="1375"/>
      <c r="AJ233" s="1377"/>
      <c r="AK233" s="1347"/>
      <c r="AL233" s="1351"/>
      <c r="AM233" s="1321"/>
      <c r="AN233" s="1321"/>
      <c r="AO233" s="1369"/>
      <c r="AP233" s="1321"/>
      <c r="AQ233" s="1325"/>
      <c r="AR233" s="1321"/>
      <c r="AS233" s="491" t="str">
        <f t="shared" ref="AS233" si="598">IF(AU230="","",IF(OR(T230="",AND(M233="ベア加算なし",OR(T230="新加算Ⅰ",T230="新加算Ⅱ",T230="新加算Ⅲ",T230="新加算Ⅳ"),AM230=""),AND(OR(T230="新加算Ⅰ",T230="新加算Ⅱ",T230="新加算Ⅲ",T230="新加算Ⅳ",T230="新加算Ⅴ（１）",T230="新加算Ⅴ（２）",T230="新加算Ⅴ（３）",T230="新加算Ⅴ（４）",T230="新加算Ⅴ（５）",T230="新加算Ⅴ（６）",T230="新加算Ⅴ（８）",T230="新加算Ⅴ（11）"),AN230=""),AND(OR(T230="新加算Ⅴ（７）",T230="新加算Ⅴ（９）",T230="新加算Ⅴ（10）",T230="新加算Ⅴ（12）",T230="新加算Ⅴ（13）",T230="新加算Ⅴ（14）"),AO230=""),AND(OR(T230="新加算Ⅰ",T230="新加算Ⅱ",T230="新加算Ⅲ",T230="新加算Ⅴ（１）",T230="新加算Ⅴ（３）",T230="新加算Ⅴ（８）"),AP230=""),AND(OR(T230="新加算Ⅰ",T230="新加算Ⅱ",T230="新加算Ⅴ（１）",T230="新加算Ⅴ（２）",T230="新加算Ⅴ（３）",T230="新加算Ⅴ（４）",T230="新加算Ⅴ（５）",T230="新加算Ⅴ（６）",T230="新加算Ⅴ（７）",T230="新加算Ⅴ（９）",T230="新加算Ⅴ（10）",T230="新加算Ⅴ（12）"),AQ230=""),AND(OR(T230="新加算Ⅰ",T230="新加算Ⅴ（１）",T230="新加算Ⅴ（２）",T230="新加算Ⅴ（５）",T230="新加算Ⅴ（７）",T230="新加算Ⅴ（10）"),AR230="")),"！記入が必要な欄（ピンク色のセル）に空欄があります。空欄を埋めてください。",""))</f>
        <v/>
      </c>
      <c r="AT233" s="557"/>
      <c r="AU233" s="1310"/>
      <c r="AV233" s="558" t="str">
        <f>IF('別紙様式2-2（４・５月分）'!N178="","",'別紙様式2-2（４・５月分）'!N178)</f>
        <v/>
      </c>
      <c r="AW233" s="1312"/>
      <c r="AX233" s="87"/>
      <c r="AY233" s="87"/>
      <c r="AZ233" s="87"/>
      <c r="BA233" s="87"/>
      <c r="BB233" s="87"/>
      <c r="BC233" s="87"/>
      <c r="BD233" s="87"/>
      <c r="BE233" s="87"/>
      <c r="BF233" s="87"/>
      <c r="BG233" s="87"/>
      <c r="BH233" s="87"/>
      <c r="BI233" s="87"/>
      <c r="BJ233" s="87"/>
      <c r="BK233" s="453" t="str">
        <f>G230</f>
        <v/>
      </c>
    </row>
    <row r="234" spans="1:63" ht="30" customHeight="1">
      <c r="A234" s="1300">
        <v>56</v>
      </c>
      <c r="B234" s="1242" t="str">
        <f>IF(基本情報入力シート!C109="","",基本情報入力シート!C109)</f>
        <v/>
      </c>
      <c r="C234" s="1243"/>
      <c r="D234" s="1243"/>
      <c r="E234" s="1243"/>
      <c r="F234" s="1244"/>
      <c r="G234" s="1259" t="str">
        <f>IF(基本情報入力シート!M109="","",基本情報入力シート!M109)</f>
        <v/>
      </c>
      <c r="H234" s="1259" t="str">
        <f>IF(基本情報入力シート!R109="","",基本情報入力シート!R109)</f>
        <v/>
      </c>
      <c r="I234" s="1259" t="str">
        <f>IF(基本情報入力シート!W109="","",基本情報入力シート!W109)</f>
        <v/>
      </c>
      <c r="J234" s="1422" t="str">
        <f>IF(基本情報入力シート!X109="","",基本情報入力シート!X109)</f>
        <v/>
      </c>
      <c r="K234" s="1259" t="str">
        <f>IF(基本情報入力シート!Y109="","",基本情報入力シート!Y109)</f>
        <v/>
      </c>
      <c r="L234" s="1283" t="str">
        <f>IF(基本情報入力シート!AB109="","",基本情報入力シート!AB109)</f>
        <v/>
      </c>
      <c r="M234" s="553" t="str">
        <f>IF('別紙様式2-2（４・５月分）'!P179="","",'別紙様式2-2（４・５月分）'!P179)</f>
        <v/>
      </c>
      <c r="N234" s="1398" t="str">
        <f>IF(SUM('別紙様式2-2（４・５月分）'!Q179:Q181)=0,"",SUM('別紙様式2-2（４・５月分）'!Q179:Q181))</f>
        <v/>
      </c>
      <c r="O234" s="1402" t="str">
        <f>IFERROR(VLOOKUP('別紙様式2-2（４・５月分）'!AQ179,【参考】数式用!$AR$5:$AS$22,2,FALSE),"")</f>
        <v/>
      </c>
      <c r="P234" s="1403"/>
      <c r="Q234" s="1404"/>
      <c r="R234" s="1408" t="str">
        <f>IFERROR(VLOOKUP(K234,【参考】数式用!$A$5:$AB$37,MATCH(O234,【参考】数式用!$B$4:$AB$4,0)+1,0),"")</f>
        <v/>
      </c>
      <c r="S234" s="1410" t="s">
        <v>2021</v>
      </c>
      <c r="T234" s="1412"/>
      <c r="U234" s="1414" t="str">
        <f>IFERROR(VLOOKUP(K234,【参考】数式用!$A$5:$AB$37,MATCH(T234,【参考】数式用!$B$4:$AB$4,0)+1,0),"")</f>
        <v/>
      </c>
      <c r="V234" s="1416" t="s">
        <v>15</v>
      </c>
      <c r="W234" s="1354">
        <v>6</v>
      </c>
      <c r="X234" s="1356" t="s">
        <v>10</v>
      </c>
      <c r="Y234" s="1354">
        <v>6</v>
      </c>
      <c r="Z234" s="1356" t="s">
        <v>38</v>
      </c>
      <c r="AA234" s="1354">
        <v>7</v>
      </c>
      <c r="AB234" s="1356" t="s">
        <v>10</v>
      </c>
      <c r="AC234" s="1354">
        <v>3</v>
      </c>
      <c r="AD234" s="1356" t="s">
        <v>13</v>
      </c>
      <c r="AE234" s="1356" t="s">
        <v>20</v>
      </c>
      <c r="AF234" s="1356">
        <f>IF(W234&gt;=1,(AA234*12+AC234)-(W234*12+Y234)+1,"")</f>
        <v>10</v>
      </c>
      <c r="AG234" s="1358" t="s">
        <v>33</v>
      </c>
      <c r="AH234" s="1360" t="str">
        <f t="shared" ref="AH234" si="599">IFERROR(ROUNDDOWN(ROUND(L234*U234,0),0)*AF234,"")</f>
        <v/>
      </c>
      <c r="AI234" s="1362" t="str">
        <f t="shared" ref="AI234" si="600">IFERROR(ROUNDDOWN(ROUND((L234*(U234-AW234)),0),0)*AF234,"")</f>
        <v/>
      </c>
      <c r="AJ234" s="1364">
        <f>IFERROR(IF(OR(M234="",M235="",M237=""),0,ROUNDDOWN(ROUNDDOWN(ROUND(L234*VLOOKUP(K234,【参考】数式用!$A$5:$AB$37,MATCH("新加算Ⅳ",【参考】数式用!$B$4:$AB$4,0)+1,0),0),0)*AF234*0.5,0)),"")</f>
        <v>0</v>
      </c>
      <c r="AK234" s="1348"/>
      <c r="AL234" s="1352">
        <f>IFERROR(IF(OR(M237="ベア加算",M237=""),0, IF(OR(T234="新加算Ⅰ",T234="新加算Ⅱ",T234="新加算Ⅲ",T234="新加算Ⅳ"),ROUNDDOWN(ROUND(L234*VLOOKUP(K234,【参考】数式用!$A$5:$I$37,MATCH("ベア加算",【参考】数式用!$B$4:$I$4,0)+1,0),0),0)*AF234,0)),"")</f>
        <v>0</v>
      </c>
      <c r="AM234" s="1338"/>
      <c r="AN234" s="1344"/>
      <c r="AO234" s="1340"/>
      <c r="AP234" s="1340"/>
      <c r="AQ234" s="1342"/>
      <c r="AR234" s="1322"/>
      <c r="AS234" s="466" t="str">
        <f t="shared" ref="AS234" si="601">IF(AU234="","",IF(U234&lt;N234,"！加算の要件上は問題ありませんが、令和６年４・５月と比較して令和６年６月に加算率が下がる計画になっています。",""))</f>
        <v/>
      </c>
      <c r="AT234" s="557"/>
      <c r="AU234" s="1310" t="str">
        <f>IF(K234&lt;&gt;"","V列に色付け","")</f>
        <v/>
      </c>
      <c r="AV234" s="558" t="str">
        <f>IF('別紙様式2-2（４・５月分）'!N179="","",'別紙様式2-2（４・５月分）'!N179)</f>
        <v/>
      </c>
      <c r="AW234" s="1312" t="str">
        <f>IF(SUM('別紙様式2-2（４・５月分）'!O179:O181)=0,"",SUM('別紙様式2-2（４・５月分）'!O179:O181))</f>
        <v/>
      </c>
      <c r="AX234" s="1313" t="str">
        <f>IFERROR(VLOOKUP(K234,【参考】数式用!$AH$2:$AI$34,2,FALSE),"")</f>
        <v/>
      </c>
      <c r="AY234" s="1229" t="s">
        <v>1959</v>
      </c>
      <c r="AZ234" s="1229" t="s">
        <v>1960</v>
      </c>
      <c r="BA234" s="1229" t="s">
        <v>1961</v>
      </c>
      <c r="BB234" s="1229" t="s">
        <v>1962</v>
      </c>
      <c r="BC234" s="1229" t="str">
        <f>IF(AND(O234&lt;&gt;"新加算Ⅰ",O234&lt;&gt;"新加算Ⅱ",O234&lt;&gt;"新加算Ⅲ",O234&lt;&gt;"新加算Ⅳ"),O234,IF(P236&lt;&gt;"",P236,""))</f>
        <v/>
      </c>
      <c r="BD234" s="1229"/>
      <c r="BE234" s="1229" t="str">
        <f t="shared" ref="BE234" si="602">IF(AL234&lt;&gt;0,IF(AM234="○","入力済","未入力"),"")</f>
        <v/>
      </c>
      <c r="BF234" s="1229" t="str">
        <f>IF(OR(T234="新加算Ⅰ",T234="新加算Ⅱ",T234="新加算Ⅲ",T234="新加算Ⅳ",T234="新加算Ⅴ（１）",T234="新加算Ⅴ（２）",T234="新加算Ⅴ（３）",T234="新加算ⅠⅤ（４）",T234="新加算Ⅴ（５）",T234="新加算Ⅴ（６）",T234="新加算Ⅴ（８）",T234="新加算Ⅴ（11）"),IF(OR(AN234="○",AN234="令和６年度中に満たす"),"入力済","未入力"),"")</f>
        <v/>
      </c>
      <c r="BG234" s="1229" t="str">
        <f>IF(OR(T234="新加算Ⅴ（７）",T234="新加算Ⅴ（９）",T234="新加算Ⅴ（10）",T234="新加算Ⅴ（12）",T234="新加算Ⅴ（13）",T234="新加算Ⅴ（14）"),IF(OR(AO234="○",AO234="令和６年度中に満たす"),"入力済","未入力"),"")</f>
        <v/>
      </c>
      <c r="BH234" s="1330" t="str">
        <f t="shared" ref="BH234" si="603">IF(OR(T234="新加算Ⅰ",T234="新加算Ⅱ",T234="新加算Ⅲ",T234="新加算Ⅴ（１）",T234="新加算Ⅴ（３）",T234="新加算Ⅴ（８）"),IF(OR(AP234="○",AP234="令和６年度中に満たす"),"入力済","未入力"),"")</f>
        <v/>
      </c>
      <c r="BI234" s="1332" t="str">
        <f t="shared" ref="BI234" si="604">IF(OR(T234="新加算Ⅰ",T234="新加算Ⅱ",T234="新加算Ⅴ（１）",T234="新加算Ⅴ（２）",T234="新加算Ⅴ（３）",T234="新加算Ⅴ（４）",T234="新加算Ⅴ（５）",T234="新加算Ⅴ（６）",T234="新加算Ⅴ（７）",T234="新加算Ⅴ（９）",T234="新加算Ⅴ（10）",T234="新加算Ⅴ（12）"),1,"")</f>
        <v/>
      </c>
      <c r="BJ234" s="1310" t="str">
        <f>IF(OR(T234="新加算Ⅰ",T234="新加算Ⅴ（１）",T234="新加算Ⅴ（２）",T234="新加算Ⅴ（５）",T234="新加算Ⅴ（７）",T234="新加算Ⅴ（10）"),IF(AR234="","未入力","入力済"),"")</f>
        <v/>
      </c>
      <c r="BK234" s="453" t="str">
        <f>G234</f>
        <v/>
      </c>
    </row>
    <row r="235" spans="1:63" ht="15" customHeight="1">
      <c r="A235" s="1274"/>
      <c r="B235" s="1242"/>
      <c r="C235" s="1243"/>
      <c r="D235" s="1243"/>
      <c r="E235" s="1243"/>
      <c r="F235" s="1244"/>
      <c r="G235" s="1259"/>
      <c r="H235" s="1259"/>
      <c r="I235" s="1259"/>
      <c r="J235" s="1422"/>
      <c r="K235" s="1259"/>
      <c r="L235" s="1283"/>
      <c r="M235" s="1378" t="str">
        <f>IF('別紙様式2-2（４・５月分）'!P180="","",'別紙様式2-2（４・５月分）'!P180)</f>
        <v/>
      </c>
      <c r="N235" s="1399"/>
      <c r="O235" s="1405"/>
      <c r="P235" s="1406"/>
      <c r="Q235" s="1407"/>
      <c r="R235" s="1409"/>
      <c r="S235" s="1411"/>
      <c r="T235" s="1413"/>
      <c r="U235" s="1415"/>
      <c r="V235" s="1417"/>
      <c r="W235" s="1355"/>
      <c r="X235" s="1357"/>
      <c r="Y235" s="1355"/>
      <c r="Z235" s="1357"/>
      <c r="AA235" s="1355"/>
      <c r="AB235" s="1357"/>
      <c r="AC235" s="1355"/>
      <c r="AD235" s="1357"/>
      <c r="AE235" s="1357"/>
      <c r="AF235" s="1357"/>
      <c r="AG235" s="1359"/>
      <c r="AH235" s="1361"/>
      <c r="AI235" s="1363"/>
      <c r="AJ235" s="1365"/>
      <c r="AK235" s="1349"/>
      <c r="AL235" s="1353"/>
      <c r="AM235" s="1339"/>
      <c r="AN235" s="1345"/>
      <c r="AO235" s="1341"/>
      <c r="AP235" s="1341"/>
      <c r="AQ235" s="1343"/>
      <c r="AR235" s="1323"/>
      <c r="AS235" s="1309" t="str">
        <f t="shared" ref="AS235" si="605">IF(AU234="","",IF(AF234&gt;10,"！令和６年度の新加算の「算定対象月」が10か月を超えています。標準的な「算定対象月」は令和６年６月から令和７年３月です。",IF(OR(AA234&lt;&gt;7,AC234&lt;&gt;3),"！算定期間の終わりが令和７年３月になっていません。区分変更を行う場合は、別紙様式2-4に記入してください。","")))</f>
        <v/>
      </c>
      <c r="AT235" s="557"/>
      <c r="AU235" s="1310"/>
      <c r="AV235" s="1311" t="str">
        <f>IF('別紙様式2-2（４・５月分）'!N180="","",'別紙様式2-2（４・５月分）'!N180)</f>
        <v/>
      </c>
      <c r="AW235" s="1312"/>
      <c r="AX235" s="1313"/>
      <c r="AY235" s="1229"/>
      <c r="AZ235" s="1229"/>
      <c r="BA235" s="1229"/>
      <c r="BB235" s="1229"/>
      <c r="BC235" s="1229"/>
      <c r="BD235" s="1229"/>
      <c r="BE235" s="1229"/>
      <c r="BF235" s="1229"/>
      <c r="BG235" s="1229"/>
      <c r="BH235" s="1331"/>
      <c r="BI235" s="1333"/>
      <c r="BJ235" s="1310"/>
      <c r="BK235" s="453" t="str">
        <f>G234</f>
        <v/>
      </c>
    </row>
    <row r="236" spans="1:63" ht="15" customHeight="1">
      <c r="A236" s="1302"/>
      <c r="B236" s="1242"/>
      <c r="C236" s="1243"/>
      <c r="D236" s="1243"/>
      <c r="E236" s="1243"/>
      <c r="F236" s="1244"/>
      <c r="G236" s="1259"/>
      <c r="H236" s="1259"/>
      <c r="I236" s="1259"/>
      <c r="J236" s="1422"/>
      <c r="K236" s="1259"/>
      <c r="L236" s="1283"/>
      <c r="M236" s="1379"/>
      <c r="N236" s="1400"/>
      <c r="O236" s="1380" t="s">
        <v>2025</v>
      </c>
      <c r="P236" s="1382" t="str">
        <f>IFERROR(VLOOKUP('別紙様式2-2（４・５月分）'!AQ179,【参考】数式用!$AR$5:$AT$22,3,FALSE),"")</f>
        <v/>
      </c>
      <c r="Q236" s="1384" t="s">
        <v>2036</v>
      </c>
      <c r="R236" s="1386" t="str">
        <f>IFERROR(VLOOKUP(K234,【参考】数式用!$A$5:$AB$37,MATCH(P236,【参考】数式用!$B$4:$AB$4,0)+1,0),"")</f>
        <v/>
      </c>
      <c r="S236" s="1388" t="s">
        <v>161</v>
      </c>
      <c r="T236" s="1390"/>
      <c r="U236" s="1392" t="str">
        <f>IFERROR(VLOOKUP(K234,【参考】数式用!$A$5:$AB$37,MATCH(T236,【参考】数式用!$B$4:$AB$4,0)+1,0),"")</f>
        <v/>
      </c>
      <c r="V236" s="1394" t="s">
        <v>15</v>
      </c>
      <c r="W236" s="1396">
        <v>7</v>
      </c>
      <c r="X236" s="1370" t="s">
        <v>10</v>
      </c>
      <c r="Y236" s="1396">
        <v>4</v>
      </c>
      <c r="Z236" s="1370" t="s">
        <v>38</v>
      </c>
      <c r="AA236" s="1396">
        <v>8</v>
      </c>
      <c r="AB236" s="1370" t="s">
        <v>10</v>
      </c>
      <c r="AC236" s="1396">
        <v>3</v>
      </c>
      <c r="AD236" s="1370" t="s">
        <v>13</v>
      </c>
      <c r="AE236" s="1370" t="s">
        <v>20</v>
      </c>
      <c r="AF236" s="1370">
        <f>IF(W236&gt;=1,(AA236*12+AC236)-(W236*12+Y236)+1,"")</f>
        <v>12</v>
      </c>
      <c r="AG236" s="1366" t="s">
        <v>33</v>
      </c>
      <c r="AH236" s="1372" t="str">
        <f t="shared" ref="AH236" si="606">IFERROR(ROUNDDOWN(ROUND(L234*U236,0),0)*AF236,"")</f>
        <v/>
      </c>
      <c r="AI236" s="1374" t="str">
        <f t="shared" ref="AI236" si="607">IFERROR(ROUNDDOWN(ROUND((L234*(U236-AW234)),0),0)*AF236,"")</f>
        <v/>
      </c>
      <c r="AJ236" s="1376">
        <f>IFERROR(IF(OR(M234="",M235="",M237=""),0,ROUNDDOWN(ROUNDDOWN(ROUND(L234*VLOOKUP(K234,【参考】数式用!$A$5:$AB$37,MATCH("新加算Ⅳ",【参考】数式用!$B$4:$AB$4,0)+1,0),0),0)*AF236*0.5,0)),"")</f>
        <v>0</v>
      </c>
      <c r="AK236" s="1346" t="str">
        <f t="shared" ref="AK236" si="608">IF(T236&lt;&gt;"","新規に適用","")</f>
        <v/>
      </c>
      <c r="AL236" s="1350">
        <f>IFERROR(IF(OR(M237="ベア加算",M237=""),0, IF(OR(T234="新加算Ⅰ",T234="新加算Ⅱ",T234="新加算Ⅲ",T234="新加算Ⅳ"),0,ROUNDDOWN(ROUND(L234*VLOOKUP(K234,【参考】数式用!$A$5:$I$37,MATCH("ベア加算",【参考】数式用!$B$4:$I$4,0)+1,0),0),0)*AF236)),"")</f>
        <v>0</v>
      </c>
      <c r="AM236" s="1320" t="str">
        <f>IF(AND(T236&lt;&gt;"",AM234=""),"新規に適用",IF(AND(T236&lt;&gt;"",AM234&lt;&gt;""),"継続で適用",""))</f>
        <v/>
      </c>
      <c r="AN236" s="1320" t="str">
        <f>IF(AND(T236&lt;&gt;"",AN234=""),"新規に適用",IF(AND(T236&lt;&gt;"",AN234&lt;&gt;""),"継続で適用",""))</f>
        <v/>
      </c>
      <c r="AO236" s="1368"/>
      <c r="AP236" s="1320" t="str">
        <f>IF(AND(T236&lt;&gt;"",AP234=""),"新規に適用",IF(AND(T236&lt;&gt;"",AP234&lt;&gt;""),"継続で適用",""))</f>
        <v/>
      </c>
      <c r="AQ236" s="1324" t="str">
        <f t="shared" si="597"/>
        <v/>
      </c>
      <c r="AR236" s="1320" t="str">
        <f>IF(AND(T236&lt;&gt;"",AR234=""),"新規に適用",IF(AND(T236&lt;&gt;"",AR234&lt;&gt;""),"継続で適用",""))</f>
        <v/>
      </c>
      <c r="AS236" s="1309"/>
      <c r="AT236" s="557"/>
      <c r="AU236" s="1310" t="str">
        <f>IF(K234&lt;&gt;"","V列に色付け","")</f>
        <v/>
      </c>
      <c r="AV236" s="1311"/>
      <c r="AW236" s="1312"/>
      <c r="AX236" s="87"/>
      <c r="AY236" s="87"/>
      <c r="AZ236" s="87"/>
      <c r="BA236" s="87"/>
      <c r="BB236" s="87"/>
      <c r="BC236" s="87"/>
      <c r="BD236" s="87"/>
      <c r="BE236" s="87"/>
      <c r="BF236" s="87"/>
      <c r="BG236" s="87"/>
      <c r="BH236" s="87"/>
      <c r="BI236" s="87"/>
      <c r="BJ236" s="87"/>
      <c r="BK236" s="453" t="str">
        <f>G234</f>
        <v/>
      </c>
    </row>
    <row r="237" spans="1:63" ht="30" customHeight="1" thickBot="1">
      <c r="A237" s="1275"/>
      <c r="B237" s="1418"/>
      <c r="C237" s="1419"/>
      <c r="D237" s="1419"/>
      <c r="E237" s="1419"/>
      <c r="F237" s="1420"/>
      <c r="G237" s="1260"/>
      <c r="H237" s="1260"/>
      <c r="I237" s="1260"/>
      <c r="J237" s="1423"/>
      <c r="K237" s="1260"/>
      <c r="L237" s="1284"/>
      <c r="M237" s="556" t="str">
        <f>IF('別紙様式2-2（４・５月分）'!P181="","",'別紙様式2-2（４・５月分）'!P181)</f>
        <v/>
      </c>
      <c r="N237" s="1401"/>
      <c r="O237" s="1381"/>
      <c r="P237" s="1383"/>
      <c r="Q237" s="1385"/>
      <c r="R237" s="1387"/>
      <c r="S237" s="1389"/>
      <c r="T237" s="1391"/>
      <c r="U237" s="1393"/>
      <c r="V237" s="1395"/>
      <c r="W237" s="1397"/>
      <c r="X237" s="1371"/>
      <c r="Y237" s="1397"/>
      <c r="Z237" s="1371"/>
      <c r="AA237" s="1397"/>
      <c r="AB237" s="1371"/>
      <c r="AC237" s="1397"/>
      <c r="AD237" s="1371"/>
      <c r="AE237" s="1371"/>
      <c r="AF237" s="1371"/>
      <c r="AG237" s="1367"/>
      <c r="AH237" s="1373"/>
      <c r="AI237" s="1375"/>
      <c r="AJ237" s="1377"/>
      <c r="AK237" s="1347"/>
      <c r="AL237" s="1351"/>
      <c r="AM237" s="1321"/>
      <c r="AN237" s="1321"/>
      <c r="AO237" s="1369"/>
      <c r="AP237" s="1321"/>
      <c r="AQ237" s="1325"/>
      <c r="AR237" s="1321"/>
      <c r="AS237" s="491" t="str">
        <f t="shared" ref="AS237" si="609">IF(AU234="","",IF(OR(T234="",AND(M237="ベア加算なし",OR(T234="新加算Ⅰ",T234="新加算Ⅱ",T234="新加算Ⅲ",T234="新加算Ⅳ"),AM234=""),AND(OR(T234="新加算Ⅰ",T234="新加算Ⅱ",T234="新加算Ⅲ",T234="新加算Ⅳ",T234="新加算Ⅴ（１）",T234="新加算Ⅴ（２）",T234="新加算Ⅴ（３）",T234="新加算Ⅴ（４）",T234="新加算Ⅴ（５）",T234="新加算Ⅴ（６）",T234="新加算Ⅴ（８）",T234="新加算Ⅴ（11）"),AN234=""),AND(OR(T234="新加算Ⅴ（７）",T234="新加算Ⅴ（９）",T234="新加算Ⅴ（10）",T234="新加算Ⅴ（12）",T234="新加算Ⅴ（13）",T234="新加算Ⅴ（14）"),AO234=""),AND(OR(T234="新加算Ⅰ",T234="新加算Ⅱ",T234="新加算Ⅲ",T234="新加算Ⅴ（１）",T234="新加算Ⅴ（３）",T234="新加算Ⅴ（８）"),AP234=""),AND(OR(T234="新加算Ⅰ",T234="新加算Ⅱ",T234="新加算Ⅴ（１）",T234="新加算Ⅴ（２）",T234="新加算Ⅴ（３）",T234="新加算Ⅴ（４）",T234="新加算Ⅴ（５）",T234="新加算Ⅴ（６）",T234="新加算Ⅴ（７）",T234="新加算Ⅴ（９）",T234="新加算Ⅴ（10）",T234="新加算Ⅴ（12）"),AQ234=""),AND(OR(T234="新加算Ⅰ",T234="新加算Ⅴ（１）",T234="新加算Ⅴ（２）",T234="新加算Ⅴ（５）",T234="新加算Ⅴ（７）",T234="新加算Ⅴ（10）"),AR234="")),"！記入が必要な欄（ピンク色のセル）に空欄があります。空欄を埋めてください。",""))</f>
        <v/>
      </c>
      <c r="AT237" s="557"/>
      <c r="AU237" s="1310"/>
      <c r="AV237" s="558" t="str">
        <f>IF('別紙様式2-2（４・５月分）'!N181="","",'別紙様式2-2（４・５月分）'!N181)</f>
        <v/>
      </c>
      <c r="AW237" s="1312"/>
      <c r="AX237" s="87"/>
      <c r="AY237" s="87"/>
      <c r="AZ237" s="87"/>
      <c r="BA237" s="87"/>
      <c r="BB237" s="87"/>
      <c r="BC237" s="87"/>
      <c r="BD237" s="87"/>
      <c r="BE237" s="87"/>
      <c r="BF237" s="87"/>
      <c r="BG237" s="87"/>
      <c r="BH237" s="87"/>
      <c r="BI237" s="87"/>
      <c r="BJ237" s="87"/>
      <c r="BK237" s="453" t="str">
        <f>G234</f>
        <v/>
      </c>
    </row>
    <row r="238" spans="1:63" ht="30" customHeight="1">
      <c r="A238" s="1273">
        <v>57</v>
      </c>
      <c r="B238" s="1242" t="str">
        <f>IF(基本情報入力シート!C110="","",基本情報入力シート!C110)</f>
        <v/>
      </c>
      <c r="C238" s="1243"/>
      <c r="D238" s="1243"/>
      <c r="E238" s="1243"/>
      <c r="F238" s="1244"/>
      <c r="G238" s="1259" t="str">
        <f>IF(基本情報入力シート!M110="","",基本情報入力シート!M110)</f>
        <v/>
      </c>
      <c r="H238" s="1259" t="str">
        <f>IF(基本情報入力シート!R110="","",基本情報入力シート!R110)</f>
        <v/>
      </c>
      <c r="I238" s="1259" t="str">
        <f>IF(基本情報入力シート!W110="","",基本情報入力シート!W110)</f>
        <v/>
      </c>
      <c r="J238" s="1422" t="str">
        <f>IF(基本情報入力シート!X110="","",基本情報入力シート!X110)</f>
        <v/>
      </c>
      <c r="K238" s="1259" t="str">
        <f>IF(基本情報入力シート!Y110="","",基本情報入力シート!Y110)</f>
        <v/>
      </c>
      <c r="L238" s="1283" t="str">
        <f>IF(基本情報入力シート!AB110="","",基本情報入力シート!AB110)</f>
        <v/>
      </c>
      <c r="M238" s="553" t="str">
        <f>IF('別紙様式2-2（４・５月分）'!P182="","",'別紙様式2-2（４・５月分）'!P182)</f>
        <v/>
      </c>
      <c r="N238" s="1398" t="str">
        <f>IF(SUM('別紙様式2-2（４・５月分）'!Q182:Q184)=0,"",SUM('別紙様式2-2（４・５月分）'!Q182:Q184))</f>
        <v/>
      </c>
      <c r="O238" s="1402" t="str">
        <f>IFERROR(VLOOKUP('別紙様式2-2（４・５月分）'!AQ182,【参考】数式用!$AR$5:$AS$22,2,FALSE),"")</f>
        <v/>
      </c>
      <c r="P238" s="1403"/>
      <c r="Q238" s="1404"/>
      <c r="R238" s="1408" t="str">
        <f>IFERROR(VLOOKUP(K238,【参考】数式用!$A$5:$AB$37,MATCH(O238,【参考】数式用!$B$4:$AB$4,0)+1,0),"")</f>
        <v/>
      </c>
      <c r="S238" s="1410" t="s">
        <v>2021</v>
      </c>
      <c r="T238" s="1412"/>
      <c r="U238" s="1414" t="str">
        <f>IFERROR(VLOOKUP(K238,【参考】数式用!$A$5:$AB$37,MATCH(T238,【参考】数式用!$B$4:$AB$4,0)+1,0),"")</f>
        <v/>
      </c>
      <c r="V238" s="1416" t="s">
        <v>15</v>
      </c>
      <c r="W238" s="1354">
        <v>6</v>
      </c>
      <c r="X238" s="1356" t="s">
        <v>10</v>
      </c>
      <c r="Y238" s="1354">
        <v>6</v>
      </c>
      <c r="Z238" s="1356" t="s">
        <v>38</v>
      </c>
      <c r="AA238" s="1354">
        <v>7</v>
      </c>
      <c r="AB238" s="1356" t="s">
        <v>10</v>
      </c>
      <c r="AC238" s="1354">
        <v>3</v>
      </c>
      <c r="AD238" s="1356" t="s">
        <v>13</v>
      </c>
      <c r="AE238" s="1356" t="s">
        <v>20</v>
      </c>
      <c r="AF238" s="1356">
        <f>IF(W238&gt;=1,(AA238*12+AC238)-(W238*12+Y238)+1,"")</f>
        <v>10</v>
      </c>
      <c r="AG238" s="1358" t="s">
        <v>33</v>
      </c>
      <c r="AH238" s="1360" t="str">
        <f t="shared" ref="AH238" si="610">IFERROR(ROUNDDOWN(ROUND(L238*U238,0),0)*AF238,"")</f>
        <v/>
      </c>
      <c r="AI238" s="1362" t="str">
        <f t="shared" ref="AI238" si="611">IFERROR(ROUNDDOWN(ROUND((L238*(U238-AW238)),0),0)*AF238,"")</f>
        <v/>
      </c>
      <c r="AJ238" s="1364">
        <f>IFERROR(IF(OR(M238="",M239="",M241=""),0,ROUNDDOWN(ROUNDDOWN(ROUND(L238*VLOOKUP(K238,【参考】数式用!$A$5:$AB$37,MATCH("新加算Ⅳ",【参考】数式用!$B$4:$AB$4,0)+1,0),0),0)*AF238*0.5,0)),"")</f>
        <v>0</v>
      </c>
      <c r="AK238" s="1348"/>
      <c r="AL238" s="1352">
        <f>IFERROR(IF(OR(M241="ベア加算",M241=""),0, IF(OR(T238="新加算Ⅰ",T238="新加算Ⅱ",T238="新加算Ⅲ",T238="新加算Ⅳ"),ROUNDDOWN(ROUND(L238*VLOOKUP(K238,【参考】数式用!$A$5:$I$37,MATCH("ベア加算",【参考】数式用!$B$4:$I$4,0)+1,0),0),0)*AF238,0)),"")</f>
        <v>0</v>
      </c>
      <c r="AM238" s="1338"/>
      <c r="AN238" s="1344"/>
      <c r="AO238" s="1340"/>
      <c r="AP238" s="1340"/>
      <c r="AQ238" s="1342"/>
      <c r="AR238" s="1322"/>
      <c r="AS238" s="466" t="str">
        <f t="shared" ref="AS238" si="612">IF(AU238="","",IF(U238&lt;N238,"！加算の要件上は問題ありませんが、令和６年４・５月と比較して令和６年６月に加算率が下がる計画になっています。",""))</f>
        <v/>
      </c>
      <c r="AT238" s="557"/>
      <c r="AU238" s="1310" t="str">
        <f>IF(K238&lt;&gt;"","V列に色付け","")</f>
        <v/>
      </c>
      <c r="AV238" s="558" t="str">
        <f>IF('別紙様式2-2（４・５月分）'!N182="","",'別紙様式2-2（４・５月分）'!N182)</f>
        <v/>
      </c>
      <c r="AW238" s="1312" t="str">
        <f>IF(SUM('別紙様式2-2（４・５月分）'!O182:O184)=0,"",SUM('別紙様式2-2（４・５月分）'!O182:O184))</f>
        <v/>
      </c>
      <c r="AX238" s="1313" t="str">
        <f>IFERROR(VLOOKUP(K238,【参考】数式用!$AH$2:$AI$34,2,FALSE),"")</f>
        <v/>
      </c>
      <c r="AY238" s="1229" t="s">
        <v>1959</v>
      </c>
      <c r="AZ238" s="1229" t="s">
        <v>1960</v>
      </c>
      <c r="BA238" s="1229" t="s">
        <v>1961</v>
      </c>
      <c r="BB238" s="1229" t="s">
        <v>1962</v>
      </c>
      <c r="BC238" s="1229" t="str">
        <f>IF(AND(O238&lt;&gt;"新加算Ⅰ",O238&lt;&gt;"新加算Ⅱ",O238&lt;&gt;"新加算Ⅲ",O238&lt;&gt;"新加算Ⅳ"),O238,IF(P240&lt;&gt;"",P240,""))</f>
        <v/>
      </c>
      <c r="BD238" s="1229"/>
      <c r="BE238" s="1229" t="str">
        <f t="shared" ref="BE238" si="613">IF(AL238&lt;&gt;0,IF(AM238="○","入力済","未入力"),"")</f>
        <v/>
      </c>
      <c r="BF238" s="1229" t="str">
        <f>IF(OR(T238="新加算Ⅰ",T238="新加算Ⅱ",T238="新加算Ⅲ",T238="新加算Ⅳ",T238="新加算Ⅴ（１）",T238="新加算Ⅴ（２）",T238="新加算Ⅴ（３）",T238="新加算ⅠⅤ（４）",T238="新加算Ⅴ（５）",T238="新加算Ⅴ（６）",T238="新加算Ⅴ（８）",T238="新加算Ⅴ（11）"),IF(OR(AN238="○",AN238="令和６年度中に満たす"),"入力済","未入力"),"")</f>
        <v/>
      </c>
      <c r="BG238" s="1229" t="str">
        <f>IF(OR(T238="新加算Ⅴ（７）",T238="新加算Ⅴ（９）",T238="新加算Ⅴ（10）",T238="新加算Ⅴ（12）",T238="新加算Ⅴ（13）",T238="新加算Ⅴ（14）"),IF(OR(AO238="○",AO238="令和６年度中に満たす"),"入力済","未入力"),"")</f>
        <v/>
      </c>
      <c r="BH238" s="1330" t="str">
        <f t="shared" ref="BH238" si="614">IF(OR(T238="新加算Ⅰ",T238="新加算Ⅱ",T238="新加算Ⅲ",T238="新加算Ⅴ（１）",T238="新加算Ⅴ（３）",T238="新加算Ⅴ（８）"),IF(OR(AP238="○",AP238="令和６年度中に満たす"),"入力済","未入力"),"")</f>
        <v/>
      </c>
      <c r="BI238" s="1332" t="str">
        <f t="shared" ref="BI238" si="615">IF(OR(T238="新加算Ⅰ",T238="新加算Ⅱ",T238="新加算Ⅴ（１）",T238="新加算Ⅴ（２）",T238="新加算Ⅴ（３）",T238="新加算Ⅴ（４）",T238="新加算Ⅴ（５）",T238="新加算Ⅴ（６）",T238="新加算Ⅴ（７）",T238="新加算Ⅴ（９）",T238="新加算Ⅴ（10）",T238="新加算Ⅴ（12）"),1,"")</f>
        <v/>
      </c>
      <c r="BJ238" s="1310" t="str">
        <f>IF(OR(T238="新加算Ⅰ",T238="新加算Ⅴ（１）",T238="新加算Ⅴ（２）",T238="新加算Ⅴ（５）",T238="新加算Ⅴ（７）",T238="新加算Ⅴ（10）"),IF(AR238="","未入力","入力済"),"")</f>
        <v/>
      </c>
      <c r="BK238" s="453" t="str">
        <f>G238</f>
        <v/>
      </c>
    </row>
    <row r="239" spans="1:63" ht="15" customHeight="1">
      <c r="A239" s="1274"/>
      <c r="B239" s="1242"/>
      <c r="C239" s="1243"/>
      <c r="D239" s="1243"/>
      <c r="E239" s="1243"/>
      <c r="F239" s="1244"/>
      <c r="G239" s="1259"/>
      <c r="H239" s="1259"/>
      <c r="I239" s="1259"/>
      <c r="J239" s="1422"/>
      <c r="K239" s="1259"/>
      <c r="L239" s="1283"/>
      <c r="M239" s="1378" t="str">
        <f>IF('別紙様式2-2（４・５月分）'!P183="","",'別紙様式2-2（４・５月分）'!P183)</f>
        <v/>
      </c>
      <c r="N239" s="1399"/>
      <c r="O239" s="1405"/>
      <c r="P239" s="1406"/>
      <c r="Q239" s="1407"/>
      <c r="R239" s="1409"/>
      <c r="S239" s="1411"/>
      <c r="T239" s="1413"/>
      <c r="U239" s="1415"/>
      <c r="V239" s="1417"/>
      <c r="W239" s="1355"/>
      <c r="X239" s="1357"/>
      <c r="Y239" s="1355"/>
      <c r="Z239" s="1357"/>
      <c r="AA239" s="1355"/>
      <c r="AB239" s="1357"/>
      <c r="AC239" s="1355"/>
      <c r="AD239" s="1357"/>
      <c r="AE239" s="1357"/>
      <c r="AF239" s="1357"/>
      <c r="AG239" s="1359"/>
      <c r="AH239" s="1361"/>
      <c r="AI239" s="1363"/>
      <c r="AJ239" s="1365"/>
      <c r="AK239" s="1349"/>
      <c r="AL239" s="1353"/>
      <c r="AM239" s="1339"/>
      <c r="AN239" s="1345"/>
      <c r="AO239" s="1341"/>
      <c r="AP239" s="1341"/>
      <c r="AQ239" s="1343"/>
      <c r="AR239" s="1323"/>
      <c r="AS239" s="1309" t="str">
        <f t="shared" ref="AS239" si="616">IF(AU238="","",IF(AF238&gt;10,"！令和６年度の新加算の「算定対象月」が10か月を超えています。標準的な「算定対象月」は令和６年６月から令和７年３月です。",IF(OR(AA238&lt;&gt;7,AC238&lt;&gt;3),"！算定期間の終わりが令和７年３月になっていません。区分変更を行う場合は、別紙様式2-4に記入してください。","")))</f>
        <v/>
      </c>
      <c r="AT239" s="557"/>
      <c r="AU239" s="1310"/>
      <c r="AV239" s="1311" t="str">
        <f>IF('別紙様式2-2（４・５月分）'!N183="","",'別紙様式2-2（４・５月分）'!N183)</f>
        <v/>
      </c>
      <c r="AW239" s="1312"/>
      <c r="AX239" s="1313"/>
      <c r="AY239" s="1229"/>
      <c r="AZ239" s="1229"/>
      <c r="BA239" s="1229"/>
      <c r="BB239" s="1229"/>
      <c r="BC239" s="1229"/>
      <c r="BD239" s="1229"/>
      <c r="BE239" s="1229"/>
      <c r="BF239" s="1229"/>
      <c r="BG239" s="1229"/>
      <c r="BH239" s="1331"/>
      <c r="BI239" s="1333"/>
      <c r="BJ239" s="1310"/>
      <c r="BK239" s="453" t="str">
        <f>G238</f>
        <v/>
      </c>
    </row>
    <row r="240" spans="1:63" ht="15" customHeight="1">
      <c r="A240" s="1302"/>
      <c r="B240" s="1242"/>
      <c r="C240" s="1243"/>
      <c r="D240" s="1243"/>
      <c r="E240" s="1243"/>
      <c r="F240" s="1244"/>
      <c r="G240" s="1259"/>
      <c r="H240" s="1259"/>
      <c r="I240" s="1259"/>
      <c r="J240" s="1422"/>
      <c r="K240" s="1259"/>
      <c r="L240" s="1283"/>
      <c r="M240" s="1379"/>
      <c r="N240" s="1400"/>
      <c r="O240" s="1380" t="s">
        <v>2025</v>
      </c>
      <c r="P240" s="1382" t="str">
        <f>IFERROR(VLOOKUP('別紙様式2-2（４・５月分）'!AQ182,【参考】数式用!$AR$5:$AT$22,3,FALSE),"")</f>
        <v/>
      </c>
      <c r="Q240" s="1384" t="s">
        <v>2036</v>
      </c>
      <c r="R240" s="1386" t="str">
        <f>IFERROR(VLOOKUP(K238,【参考】数式用!$A$5:$AB$37,MATCH(P240,【参考】数式用!$B$4:$AB$4,0)+1,0),"")</f>
        <v/>
      </c>
      <c r="S240" s="1388" t="s">
        <v>161</v>
      </c>
      <c r="T240" s="1390"/>
      <c r="U240" s="1392" t="str">
        <f>IFERROR(VLOOKUP(K238,【参考】数式用!$A$5:$AB$37,MATCH(T240,【参考】数式用!$B$4:$AB$4,0)+1,0),"")</f>
        <v/>
      </c>
      <c r="V240" s="1394" t="s">
        <v>15</v>
      </c>
      <c r="W240" s="1396">
        <v>7</v>
      </c>
      <c r="X240" s="1370" t="s">
        <v>10</v>
      </c>
      <c r="Y240" s="1396">
        <v>4</v>
      </c>
      <c r="Z240" s="1370" t="s">
        <v>38</v>
      </c>
      <c r="AA240" s="1396">
        <v>8</v>
      </c>
      <c r="AB240" s="1370" t="s">
        <v>10</v>
      </c>
      <c r="AC240" s="1396">
        <v>3</v>
      </c>
      <c r="AD240" s="1370" t="s">
        <v>13</v>
      </c>
      <c r="AE240" s="1370" t="s">
        <v>20</v>
      </c>
      <c r="AF240" s="1370">
        <f>IF(W240&gt;=1,(AA240*12+AC240)-(W240*12+Y240)+1,"")</f>
        <v>12</v>
      </c>
      <c r="AG240" s="1366" t="s">
        <v>33</v>
      </c>
      <c r="AH240" s="1372" t="str">
        <f t="shared" ref="AH240" si="617">IFERROR(ROUNDDOWN(ROUND(L238*U240,0),0)*AF240,"")</f>
        <v/>
      </c>
      <c r="AI240" s="1374" t="str">
        <f t="shared" ref="AI240" si="618">IFERROR(ROUNDDOWN(ROUND((L238*(U240-AW238)),0),0)*AF240,"")</f>
        <v/>
      </c>
      <c r="AJ240" s="1376">
        <f>IFERROR(IF(OR(M238="",M239="",M241=""),0,ROUNDDOWN(ROUNDDOWN(ROUND(L238*VLOOKUP(K238,【参考】数式用!$A$5:$AB$37,MATCH("新加算Ⅳ",【参考】数式用!$B$4:$AB$4,0)+1,0),0),0)*AF240*0.5,0)),"")</f>
        <v>0</v>
      </c>
      <c r="AK240" s="1346" t="str">
        <f t="shared" ref="AK240" si="619">IF(T240&lt;&gt;"","新規に適用","")</f>
        <v/>
      </c>
      <c r="AL240" s="1350">
        <f>IFERROR(IF(OR(M241="ベア加算",M241=""),0, IF(OR(T238="新加算Ⅰ",T238="新加算Ⅱ",T238="新加算Ⅲ",T238="新加算Ⅳ"),0,ROUNDDOWN(ROUND(L238*VLOOKUP(K238,【参考】数式用!$A$5:$I$37,MATCH("ベア加算",【参考】数式用!$B$4:$I$4,0)+1,0),0),0)*AF240)),"")</f>
        <v>0</v>
      </c>
      <c r="AM240" s="1320" t="str">
        <f>IF(AND(T240&lt;&gt;"",AM238=""),"新規に適用",IF(AND(T240&lt;&gt;"",AM238&lt;&gt;""),"継続で適用",""))</f>
        <v/>
      </c>
      <c r="AN240" s="1320" t="str">
        <f>IF(AND(T240&lt;&gt;"",AN238=""),"新規に適用",IF(AND(T240&lt;&gt;"",AN238&lt;&gt;""),"継続で適用",""))</f>
        <v/>
      </c>
      <c r="AO240" s="1368"/>
      <c r="AP240" s="1320" t="str">
        <f>IF(AND(T240&lt;&gt;"",AP238=""),"新規に適用",IF(AND(T240&lt;&gt;"",AP238&lt;&gt;""),"継続で適用",""))</f>
        <v/>
      </c>
      <c r="AQ240" s="1324" t="str">
        <f t="shared" si="597"/>
        <v/>
      </c>
      <c r="AR240" s="1320" t="str">
        <f>IF(AND(T240&lt;&gt;"",AR238=""),"新規に適用",IF(AND(T240&lt;&gt;"",AR238&lt;&gt;""),"継続で適用",""))</f>
        <v/>
      </c>
      <c r="AS240" s="1309"/>
      <c r="AT240" s="557"/>
      <c r="AU240" s="1310" t="str">
        <f>IF(K238&lt;&gt;"","V列に色付け","")</f>
        <v/>
      </c>
      <c r="AV240" s="1311"/>
      <c r="AW240" s="1312"/>
      <c r="AX240" s="87"/>
      <c r="AY240" s="87"/>
      <c r="AZ240" s="87"/>
      <c r="BA240" s="87"/>
      <c r="BB240" s="87"/>
      <c r="BC240" s="87"/>
      <c r="BD240" s="87"/>
      <c r="BE240" s="87"/>
      <c r="BF240" s="87"/>
      <c r="BG240" s="87"/>
      <c r="BH240" s="87"/>
      <c r="BI240" s="87"/>
      <c r="BJ240" s="87"/>
      <c r="BK240" s="453" t="str">
        <f>G238</f>
        <v/>
      </c>
    </row>
    <row r="241" spans="1:63" ht="30" customHeight="1" thickBot="1">
      <c r="A241" s="1275"/>
      <c r="B241" s="1418"/>
      <c r="C241" s="1419"/>
      <c r="D241" s="1419"/>
      <c r="E241" s="1419"/>
      <c r="F241" s="1420"/>
      <c r="G241" s="1260"/>
      <c r="H241" s="1260"/>
      <c r="I241" s="1260"/>
      <c r="J241" s="1423"/>
      <c r="K241" s="1260"/>
      <c r="L241" s="1284"/>
      <c r="M241" s="556" t="str">
        <f>IF('別紙様式2-2（４・５月分）'!P184="","",'別紙様式2-2（４・５月分）'!P184)</f>
        <v/>
      </c>
      <c r="N241" s="1401"/>
      <c r="O241" s="1381"/>
      <c r="P241" s="1383"/>
      <c r="Q241" s="1385"/>
      <c r="R241" s="1387"/>
      <c r="S241" s="1389"/>
      <c r="T241" s="1391"/>
      <c r="U241" s="1393"/>
      <c r="V241" s="1395"/>
      <c r="W241" s="1397"/>
      <c r="X241" s="1371"/>
      <c r="Y241" s="1397"/>
      <c r="Z241" s="1371"/>
      <c r="AA241" s="1397"/>
      <c r="AB241" s="1371"/>
      <c r="AC241" s="1397"/>
      <c r="AD241" s="1371"/>
      <c r="AE241" s="1371"/>
      <c r="AF241" s="1371"/>
      <c r="AG241" s="1367"/>
      <c r="AH241" s="1373"/>
      <c r="AI241" s="1375"/>
      <c r="AJ241" s="1377"/>
      <c r="AK241" s="1347"/>
      <c r="AL241" s="1351"/>
      <c r="AM241" s="1321"/>
      <c r="AN241" s="1321"/>
      <c r="AO241" s="1369"/>
      <c r="AP241" s="1321"/>
      <c r="AQ241" s="1325"/>
      <c r="AR241" s="1321"/>
      <c r="AS241" s="491" t="str">
        <f t="shared" ref="AS241" si="620">IF(AU238="","",IF(OR(T238="",AND(M241="ベア加算なし",OR(T238="新加算Ⅰ",T238="新加算Ⅱ",T238="新加算Ⅲ",T238="新加算Ⅳ"),AM238=""),AND(OR(T238="新加算Ⅰ",T238="新加算Ⅱ",T238="新加算Ⅲ",T238="新加算Ⅳ",T238="新加算Ⅴ（１）",T238="新加算Ⅴ（２）",T238="新加算Ⅴ（３）",T238="新加算Ⅴ（４）",T238="新加算Ⅴ（５）",T238="新加算Ⅴ（６）",T238="新加算Ⅴ（８）",T238="新加算Ⅴ（11）"),AN238=""),AND(OR(T238="新加算Ⅴ（７）",T238="新加算Ⅴ（９）",T238="新加算Ⅴ（10）",T238="新加算Ⅴ（12）",T238="新加算Ⅴ（13）",T238="新加算Ⅴ（14）"),AO238=""),AND(OR(T238="新加算Ⅰ",T238="新加算Ⅱ",T238="新加算Ⅲ",T238="新加算Ⅴ（１）",T238="新加算Ⅴ（３）",T238="新加算Ⅴ（８）"),AP238=""),AND(OR(T238="新加算Ⅰ",T238="新加算Ⅱ",T238="新加算Ⅴ（１）",T238="新加算Ⅴ（２）",T238="新加算Ⅴ（３）",T238="新加算Ⅴ（４）",T238="新加算Ⅴ（５）",T238="新加算Ⅴ（６）",T238="新加算Ⅴ（７）",T238="新加算Ⅴ（９）",T238="新加算Ⅴ（10）",T238="新加算Ⅴ（12）"),AQ238=""),AND(OR(T238="新加算Ⅰ",T238="新加算Ⅴ（１）",T238="新加算Ⅴ（２）",T238="新加算Ⅴ（５）",T238="新加算Ⅴ（７）",T238="新加算Ⅴ（10）"),AR238="")),"！記入が必要な欄（ピンク色のセル）に空欄があります。空欄を埋めてください。",""))</f>
        <v/>
      </c>
      <c r="AT241" s="557"/>
      <c r="AU241" s="1310"/>
      <c r="AV241" s="558" t="str">
        <f>IF('別紙様式2-2（４・５月分）'!N184="","",'別紙様式2-2（４・５月分）'!N184)</f>
        <v/>
      </c>
      <c r="AW241" s="1312"/>
      <c r="AX241" s="87"/>
      <c r="AY241" s="87"/>
      <c r="AZ241" s="87"/>
      <c r="BA241" s="87"/>
      <c r="BB241" s="87"/>
      <c r="BC241" s="87"/>
      <c r="BD241" s="87"/>
      <c r="BE241" s="87"/>
      <c r="BF241" s="87"/>
      <c r="BG241" s="87"/>
      <c r="BH241" s="87"/>
      <c r="BI241" s="87"/>
      <c r="BJ241" s="87"/>
      <c r="BK241" s="453" t="str">
        <f>G238</f>
        <v/>
      </c>
    </row>
    <row r="242" spans="1:63" ht="30" customHeight="1">
      <c r="A242" s="1300">
        <v>58</v>
      </c>
      <c r="B242" s="1239" t="str">
        <f>IF(基本情報入力シート!C111="","",基本情報入力シート!C111)</f>
        <v/>
      </c>
      <c r="C242" s="1240"/>
      <c r="D242" s="1240"/>
      <c r="E242" s="1240"/>
      <c r="F242" s="1241"/>
      <c r="G242" s="1258" t="str">
        <f>IF(基本情報入力シート!M111="","",基本情報入力シート!M111)</f>
        <v/>
      </c>
      <c r="H242" s="1258" t="str">
        <f>IF(基本情報入力シート!R111="","",基本情報入力シート!R111)</f>
        <v/>
      </c>
      <c r="I242" s="1258" t="str">
        <f>IF(基本情報入力シート!W111="","",基本情報入力シート!W111)</f>
        <v/>
      </c>
      <c r="J242" s="1421" t="str">
        <f>IF(基本情報入力シート!X111="","",基本情報入力シート!X111)</f>
        <v/>
      </c>
      <c r="K242" s="1258" t="str">
        <f>IF(基本情報入力シート!Y111="","",基本情報入力シート!Y111)</f>
        <v/>
      </c>
      <c r="L242" s="1282" t="str">
        <f>IF(基本情報入力シート!AB111="","",基本情報入力シート!AB111)</f>
        <v/>
      </c>
      <c r="M242" s="553" t="str">
        <f>IF('別紙様式2-2（４・５月分）'!P185="","",'別紙様式2-2（４・５月分）'!P185)</f>
        <v/>
      </c>
      <c r="N242" s="1398" t="str">
        <f>IF(SUM('別紙様式2-2（４・５月分）'!Q185:Q187)=0,"",SUM('別紙様式2-2（４・５月分）'!Q185:Q187))</f>
        <v/>
      </c>
      <c r="O242" s="1402" t="str">
        <f>IFERROR(VLOOKUP('別紙様式2-2（４・５月分）'!AQ185,【参考】数式用!$AR$5:$AS$22,2,FALSE),"")</f>
        <v/>
      </c>
      <c r="P242" s="1403"/>
      <c r="Q242" s="1404"/>
      <c r="R242" s="1408" t="str">
        <f>IFERROR(VLOOKUP(K242,【参考】数式用!$A$5:$AB$37,MATCH(O242,【参考】数式用!$B$4:$AB$4,0)+1,0),"")</f>
        <v/>
      </c>
      <c r="S242" s="1410" t="s">
        <v>2021</v>
      </c>
      <c r="T242" s="1412"/>
      <c r="U242" s="1414" t="str">
        <f>IFERROR(VLOOKUP(K242,【参考】数式用!$A$5:$AB$37,MATCH(T242,【参考】数式用!$B$4:$AB$4,0)+1,0),"")</f>
        <v/>
      </c>
      <c r="V242" s="1416" t="s">
        <v>15</v>
      </c>
      <c r="W242" s="1354">
        <v>6</v>
      </c>
      <c r="X242" s="1356" t="s">
        <v>10</v>
      </c>
      <c r="Y242" s="1354">
        <v>6</v>
      </c>
      <c r="Z242" s="1356" t="s">
        <v>38</v>
      </c>
      <c r="AA242" s="1354">
        <v>7</v>
      </c>
      <c r="AB242" s="1356" t="s">
        <v>10</v>
      </c>
      <c r="AC242" s="1354">
        <v>3</v>
      </c>
      <c r="AD242" s="1356" t="s">
        <v>13</v>
      </c>
      <c r="AE242" s="1356" t="s">
        <v>20</v>
      </c>
      <c r="AF242" s="1356">
        <f>IF(W242&gt;=1,(AA242*12+AC242)-(W242*12+Y242)+1,"")</f>
        <v>10</v>
      </c>
      <c r="AG242" s="1358" t="s">
        <v>33</v>
      </c>
      <c r="AH242" s="1360" t="str">
        <f t="shared" ref="AH242" si="621">IFERROR(ROUNDDOWN(ROUND(L242*U242,0),0)*AF242,"")</f>
        <v/>
      </c>
      <c r="AI242" s="1362" t="str">
        <f t="shared" ref="AI242" si="622">IFERROR(ROUNDDOWN(ROUND((L242*(U242-AW242)),0),0)*AF242,"")</f>
        <v/>
      </c>
      <c r="AJ242" s="1364">
        <f>IFERROR(IF(OR(M242="",M243="",M245=""),0,ROUNDDOWN(ROUNDDOWN(ROUND(L242*VLOOKUP(K242,【参考】数式用!$A$5:$AB$37,MATCH("新加算Ⅳ",【参考】数式用!$B$4:$AB$4,0)+1,0),0),0)*AF242*0.5,0)),"")</f>
        <v>0</v>
      </c>
      <c r="AK242" s="1348"/>
      <c r="AL242" s="1352">
        <f>IFERROR(IF(OR(M245="ベア加算",M245=""),0, IF(OR(T242="新加算Ⅰ",T242="新加算Ⅱ",T242="新加算Ⅲ",T242="新加算Ⅳ"),ROUNDDOWN(ROUND(L242*VLOOKUP(K242,【参考】数式用!$A$5:$I$37,MATCH("ベア加算",【参考】数式用!$B$4:$I$4,0)+1,0),0),0)*AF242,0)),"")</f>
        <v>0</v>
      </c>
      <c r="AM242" s="1338"/>
      <c r="AN242" s="1344"/>
      <c r="AO242" s="1340"/>
      <c r="AP242" s="1340"/>
      <c r="AQ242" s="1342"/>
      <c r="AR242" s="1322"/>
      <c r="AS242" s="466" t="str">
        <f t="shared" ref="AS242" si="623">IF(AU242="","",IF(U242&lt;N242,"！加算の要件上は問題ありませんが、令和６年４・５月と比較して令和６年６月に加算率が下がる計画になっています。",""))</f>
        <v/>
      </c>
      <c r="AT242" s="557"/>
      <c r="AU242" s="1310" t="str">
        <f>IF(K242&lt;&gt;"","V列に色付け","")</f>
        <v/>
      </c>
      <c r="AV242" s="558" t="str">
        <f>IF('別紙様式2-2（４・５月分）'!N185="","",'別紙様式2-2（４・５月分）'!N185)</f>
        <v/>
      </c>
      <c r="AW242" s="1312" t="str">
        <f>IF(SUM('別紙様式2-2（４・５月分）'!O185:O187)=0,"",SUM('別紙様式2-2（４・５月分）'!O185:O187))</f>
        <v/>
      </c>
      <c r="AX242" s="1313" t="str">
        <f>IFERROR(VLOOKUP(K242,【参考】数式用!$AH$2:$AI$34,2,FALSE),"")</f>
        <v/>
      </c>
      <c r="AY242" s="1229" t="s">
        <v>1959</v>
      </c>
      <c r="AZ242" s="1229" t="s">
        <v>1960</v>
      </c>
      <c r="BA242" s="1229" t="s">
        <v>1961</v>
      </c>
      <c r="BB242" s="1229" t="s">
        <v>1962</v>
      </c>
      <c r="BC242" s="1229" t="str">
        <f>IF(AND(O242&lt;&gt;"新加算Ⅰ",O242&lt;&gt;"新加算Ⅱ",O242&lt;&gt;"新加算Ⅲ",O242&lt;&gt;"新加算Ⅳ"),O242,IF(P244&lt;&gt;"",P244,""))</f>
        <v/>
      </c>
      <c r="BD242" s="1229"/>
      <c r="BE242" s="1229" t="str">
        <f t="shared" ref="BE242" si="624">IF(AL242&lt;&gt;0,IF(AM242="○","入力済","未入力"),"")</f>
        <v/>
      </c>
      <c r="BF242" s="1229" t="str">
        <f>IF(OR(T242="新加算Ⅰ",T242="新加算Ⅱ",T242="新加算Ⅲ",T242="新加算Ⅳ",T242="新加算Ⅴ（１）",T242="新加算Ⅴ（２）",T242="新加算Ⅴ（３）",T242="新加算ⅠⅤ（４）",T242="新加算Ⅴ（５）",T242="新加算Ⅴ（６）",T242="新加算Ⅴ（８）",T242="新加算Ⅴ（11）"),IF(OR(AN242="○",AN242="令和６年度中に満たす"),"入力済","未入力"),"")</f>
        <v/>
      </c>
      <c r="BG242" s="1229" t="str">
        <f>IF(OR(T242="新加算Ⅴ（７）",T242="新加算Ⅴ（９）",T242="新加算Ⅴ（10）",T242="新加算Ⅴ（12）",T242="新加算Ⅴ（13）",T242="新加算Ⅴ（14）"),IF(OR(AO242="○",AO242="令和６年度中に満たす"),"入力済","未入力"),"")</f>
        <v/>
      </c>
      <c r="BH242" s="1330" t="str">
        <f t="shared" ref="BH242" si="625">IF(OR(T242="新加算Ⅰ",T242="新加算Ⅱ",T242="新加算Ⅲ",T242="新加算Ⅴ（１）",T242="新加算Ⅴ（３）",T242="新加算Ⅴ（８）"),IF(OR(AP242="○",AP242="令和６年度中に満たす"),"入力済","未入力"),"")</f>
        <v/>
      </c>
      <c r="BI242" s="1332" t="str">
        <f t="shared" ref="BI242" si="626">IF(OR(T242="新加算Ⅰ",T242="新加算Ⅱ",T242="新加算Ⅴ（１）",T242="新加算Ⅴ（２）",T242="新加算Ⅴ（３）",T242="新加算Ⅴ（４）",T242="新加算Ⅴ（５）",T242="新加算Ⅴ（６）",T242="新加算Ⅴ（７）",T242="新加算Ⅴ（９）",T242="新加算Ⅴ（10）",T242="新加算Ⅴ（12）"),1,"")</f>
        <v/>
      </c>
      <c r="BJ242" s="1310" t="str">
        <f>IF(OR(T242="新加算Ⅰ",T242="新加算Ⅴ（１）",T242="新加算Ⅴ（２）",T242="新加算Ⅴ（５）",T242="新加算Ⅴ（７）",T242="新加算Ⅴ（10）"),IF(AR242="","未入力","入力済"),"")</f>
        <v/>
      </c>
      <c r="BK242" s="453" t="str">
        <f>G242</f>
        <v/>
      </c>
    </row>
    <row r="243" spans="1:63" ht="15" customHeight="1">
      <c r="A243" s="1274"/>
      <c r="B243" s="1242"/>
      <c r="C243" s="1243"/>
      <c r="D243" s="1243"/>
      <c r="E243" s="1243"/>
      <c r="F243" s="1244"/>
      <c r="G243" s="1259"/>
      <c r="H243" s="1259"/>
      <c r="I243" s="1259"/>
      <c r="J243" s="1422"/>
      <c r="K243" s="1259"/>
      <c r="L243" s="1283"/>
      <c r="M243" s="1378" t="str">
        <f>IF('別紙様式2-2（４・５月分）'!P186="","",'別紙様式2-2（４・５月分）'!P186)</f>
        <v/>
      </c>
      <c r="N243" s="1399"/>
      <c r="O243" s="1405"/>
      <c r="P243" s="1406"/>
      <c r="Q243" s="1407"/>
      <c r="R243" s="1409"/>
      <c r="S243" s="1411"/>
      <c r="T243" s="1413"/>
      <c r="U243" s="1415"/>
      <c r="V243" s="1417"/>
      <c r="W243" s="1355"/>
      <c r="X243" s="1357"/>
      <c r="Y243" s="1355"/>
      <c r="Z243" s="1357"/>
      <c r="AA243" s="1355"/>
      <c r="AB243" s="1357"/>
      <c r="AC243" s="1355"/>
      <c r="AD243" s="1357"/>
      <c r="AE243" s="1357"/>
      <c r="AF243" s="1357"/>
      <c r="AG243" s="1359"/>
      <c r="AH243" s="1361"/>
      <c r="AI243" s="1363"/>
      <c r="AJ243" s="1365"/>
      <c r="AK243" s="1349"/>
      <c r="AL243" s="1353"/>
      <c r="AM243" s="1339"/>
      <c r="AN243" s="1345"/>
      <c r="AO243" s="1341"/>
      <c r="AP243" s="1341"/>
      <c r="AQ243" s="1343"/>
      <c r="AR243" s="1323"/>
      <c r="AS243" s="1309" t="str">
        <f t="shared" ref="AS243" si="627">IF(AU242="","",IF(AF242&gt;10,"！令和６年度の新加算の「算定対象月」が10か月を超えています。標準的な「算定対象月」は令和６年６月から令和７年３月です。",IF(OR(AA242&lt;&gt;7,AC242&lt;&gt;3),"！算定期間の終わりが令和７年３月になっていません。区分変更を行う場合は、別紙様式2-4に記入してください。","")))</f>
        <v/>
      </c>
      <c r="AT243" s="557"/>
      <c r="AU243" s="1310"/>
      <c r="AV243" s="1311" t="str">
        <f>IF('別紙様式2-2（４・５月分）'!N186="","",'別紙様式2-2（４・５月分）'!N186)</f>
        <v/>
      </c>
      <c r="AW243" s="1312"/>
      <c r="AX243" s="1313"/>
      <c r="AY243" s="1229"/>
      <c r="AZ243" s="1229"/>
      <c r="BA243" s="1229"/>
      <c r="BB243" s="1229"/>
      <c r="BC243" s="1229"/>
      <c r="BD243" s="1229"/>
      <c r="BE243" s="1229"/>
      <c r="BF243" s="1229"/>
      <c r="BG243" s="1229"/>
      <c r="BH243" s="1331"/>
      <c r="BI243" s="1333"/>
      <c r="BJ243" s="1310"/>
      <c r="BK243" s="453" t="str">
        <f>G242</f>
        <v/>
      </c>
    </row>
    <row r="244" spans="1:63" ht="15" customHeight="1">
      <c r="A244" s="1302"/>
      <c r="B244" s="1242"/>
      <c r="C244" s="1243"/>
      <c r="D244" s="1243"/>
      <c r="E244" s="1243"/>
      <c r="F244" s="1244"/>
      <c r="G244" s="1259"/>
      <c r="H244" s="1259"/>
      <c r="I244" s="1259"/>
      <c r="J244" s="1422"/>
      <c r="K244" s="1259"/>
      <c r="L244" s="1283"/>
      <c r="M244" s="1379"/>
      <c r="N244" s="1400"/>
      <c r="O244" s="1380" t="s">
        <v>2025</v>
      </c>
      <c r="P244" s="1382" t="str">
        <f>IFERROR(VLOOKUP('別紙様式2-2（４・５月分）'!AQ185,【参考】数式用!$AR$5:$AT$22,3,FALSE),"")</f>
        <v/>
      </c>
      <c r="Q244" s="1384" t="s">
        <v>2036</v>
      </c>
      <c r="R244" s="1386" t="str">
        <f>IFERROR(VLOOKUP(K242,【参考】数式用!$A$5:$AB$37,MATCH(P244,【参考】数式用!$B$4:$AB$4,0)+1,0),"")</f>
        <v/>
      </c>
      <c r="S244" s="1388" t="s">
        <v>161</v>
      </c>
      <c r="T244" s="1390"/>
      <c r="U244" s="1392" t="str">
        <f>IFERROR(VLOOKUP(K242,【参考】数式用!$A$5:$AB$37,MATCH(T244,【参考】数式用!$B$4:$AB$4,0)+1,0),"")</f>
        <v/>
      </c>
      <c r="V244" s="1394" t="s">
        <v>15</v>
      </c>
      <c r="W244" s="1396">
        <v>7</v>
      </c>
      <c r="X244" s="1370" t="s">
        <v>10</v>
      </c>
      <c r="Y244" s="1396">
        <v>4</v>
      </c>
      <c r="Z244" s="1370" t="s">
        <v>38</v>
      </c>
      <c r="AA244" s="1396">
        <v>8</v>
      </c>
      <c r="AB244" s="1370" t="s">
        <v>10</v>
      </c>
      <c r="AC244" s="1396">
        <v>3</v>
      </c>
      <c r="AD244" s="1370" t="s">
        <v>13</v>
      </c>
      <c r="AE244" s="1370" t="s">
        <v>20</v>
      </c>
      <c r="AF244" s="1370">
        <f>IF(W244&gt;=1,(AA244*12+AC244)-(W244*12+Y244)+1,"")</f>
        <v>12</v>
      </c>
      <c r="AG244" s="1366" t="s">
        <v>33</v>
      </c>
      <c r="AH244" s="1372" t="str">
        <f t="shared" ref="AH244" si="628">IFERROR(ROUNDDOWN(ROUND(L242*U244,0),0)*AF244,"")</f>
        <v/>
      </c>
      <c r="AI244" s="1374" t="str">
        <f t="shared" ref="AI244" si="629">IFERROR(ROUNDDOWN(ROUND((L242*(U244-AW242)),0),0)*AF244,"")</f>
        <v/>
      </c>
      <c r="AJ244" s="1376">
        <f>IFERROR(IF(OR(M242="",M243="",M245=""),0,ROUNDDOWN(ROUNDDOWN(ROUND(L242*VLOOKUP(K242,【参考】数式用!$A$5:$AB$37,MATCH("新加算Ⅳ",【参考】数式用!$B$4:$AB$4,0)+1,0),0),0)*AF244*0.5,0)),"")</f>
        <v>0</v>
      </c>
      <c r="AK244" s="1346" t="str">
        <f t="shared" ref="AK244" si="630">IF(T244&lt;&gt;"","新規に適用","")</f>
        <v/>
      </c>
      <c r="AL244" s="1350">
        <f>IFERROR(IF(OR(M245="ベア加算",M245=""),0, IF(OR(T242="新加算Ⅰ",T242="新加算Ⅱ",T242="新加算Ⅲ",T242="新加算Ⅳ"),0,ROUNDDOWN(ROUND(L242*VLOOKUP(K242,【参考】数式用!$A$5:$I$37,MATCH("ベア加算",【参考】数式用!$B$4:$I$4,0)+1,0),0),0)*AF244)),"")</f>
        <v>0</v>
      </c>
      <c r="AM244" s="1320" t="str">
        <f>IF(AND(T244&lt;&gt;"",AM242=""),"新規に適用",IF(AND(T244&lt;&gt;"",AM242&lt;&gt;""),"継続で適用",""))</f>
        <v/>
      </c>
      <c r="AN244" s="1320" t="str">
        <f>IF(AND(T244&lt;&gt;"",AN242=""),"新規に適用",IF(AND(T244&lt;&gt;"",AN242&lt;&gt;""),"継続で適用",""))</f>
        <v/>
      </c>
      <c r="AO244" s="1368"/>
      <c r="AP244" s="1320" t="str">
        <f>IF(AND(T244&lt;&gt;"",AP242=""),"新規に適用",IF(AND(T244&lt;&gt;"",AP242&lt;&gt;""),"継続で適用",""))</f>
        <v/>
      </c>
      <c r="AQ244" s="1324" t="str">
        <f t="shared" si="597"/>
        <v/>
      </c>
      <c r="AR244" s="1320" t="str">
        <f>IF(AND(T244&lt;&gt;"",AR242=""),"新規に適用",IF(AND(T244&lt;&gt;"",AR242&lt;&gt;""),"継続で適用",""))</f>
        <v/>
      </c>
      <c r="AS244" s="1309"/>
      <c r="AT244" s="557"/>
      <c r="AU244" s="1310" t="str">
        <f>IF(K242&lt;&gt;"","V列に色付け","")</f>
        <v/>
      </c>
      <c r="AV244" s="1311"/>
      <c r="AW244" s="1312"/>
      <c r="AX244" s="87"/>
      <c r="AY244" s="87"/>
      <c r="AZ244" s="87"/>
      <c r="BA244" s="87"/>
      <c r="BB244" s="87"/>
      <c r="BC244" s="87"/>
      <c r="BD244" s="87"/>
      <c r="BE244" s="87"/>
      <c r="BF244" s="87"/>
      <c r="BG244" s="87"/>
      <c r="BH244" s="87"/>
      <c r="BI244" s="87"/>
      <c r="BJ244" s="87"/>
      <c r="BK244" s="453" t="str">
        <f>G242</f>
        <v/>
      </c>
    </row>
    <row r="245" spans="1:63" ht="30" customHeight="1" thickBot="1">
      <c r="A245" s="1275"/>
      <c r="B245" s="1418"/>
      <c r="C245" s="1419"/>
      <c r="D245" s="1419"/>
      <c r="E245" s="1419"/>
      <c r="F245" s="1420"/>
      <c r="G245" s="1260"/>
      <c r="H245" s="1260"/>
      <c r="I245" s="1260"/>
      <c r="J245" s="1423"/>
      <c r="K245" s="1260"/>
      <c r="L245" s="1284"/>
      <c r="M245" s="556" t="str">
        <f>IF('別紙様式2-2（４・５月分）'!P187="","",'別紙様式2-2（４・５月分）'!P187)</f>
        <v/>
      </c>
      <c r="N245" s="1401"/>
      <c r="O245" s="1381"/>
      <c r="P245" s="1383"/>
      <c r="Q245" s="1385"/>
      <c r="R245" s="1387"/>
      <c r="S245" s="1389"/>
      <c r="T245" s="1391"/>
      <c r="U245" s="1393"/>
      <c r="V245" s="1395"/>
      <c r="W245" s="1397"/>
      <c r="X245" s="1371"/>
      <c r="Y245" s="1397"/>
      <c r="Z245" s="1371"/>
      <c r="AA245" s="1397"/>
      <c r="AB245" s="1371"/>
      <c r="AC245" s="1397"/>
      <c r="AD245" s="1371"/>
      <c r="AE245" s="1371"/>
      <c r="AF245" s="1371"/>
      <c r="AG245" s="1367"/>
      <c r="AH245" s="1373"/>
      <c r="AI245" s="1375"/>
      <c r="AJ245" s="1377"/>
      <c r="AK245" s="1347"/>
      <c r="AL245" s="1351"/>
      <c r="AM245" s="1321"/>
      <c r="AN245" s="1321"/>
      <c r="AO245" s="1369"/>
      <c r="AP245" s="1321"/>
      <c r="AQ245" s="1325"/>
      <c r="AR245" s="1321"/>
      <c r="AS245" s="491" t="str">
        <f t="shared" ref="AS245" si="631">IF(AU242="","",IF(OR(T242="",AND(M245="ベア加算なし",OR(T242="新加算Ⅰ",T242="新加算Ⅱ",T242="新加算Ⅲ",T242="新加算Ⅳ"),AM242=""),AND(OR(T242="新加算Ⅰ",T242="新加算Ⅱ",T242="新加算Ⅲ",T242="新加算Ⅳ",T242="新加算Ⅴ（１）",T242="新加算Ⅴ（２）",T242="新加算Ⅴ（３）",T242="新加算Ⅴ（４）",T242="新加算Ⅴ（５）",T242="新加算Ⅴ（６）",T242="新加算Ⅴ（８）",T242="新加算Ⅴ（11）"),AN242=""),AND(OR(T242="新加算Ⅴ（７）",T242="新加算Ⅴ（９）",T242="新加算Ⅴ（10）",T242="新加算Ⅴ（12）",T242="新加算Ⅴ（13）",T242="新加算Ⅴ（14）"),AO242=""),AND(OR(T242="新加算Ⅰ",T242="新加算Ⅱ",T242="新加算Ⅲ",T242="新加算Ⅴ（１）",T242="新加算Ⅴ（３）",T242="新加算Ⅴ（８）"),AP242=""),AND(OR(T242="新加算Ⅰ",T242="新加算Ⅱ",T242="新加算Ⅴ（１）",T242="新加算Ⅴ（２）",T242="新加算Ⅴ（３）",T242="新加算Ⅴ（４）",T242="新加算Ⅴ（５）",T242="新加算Ⅴ（６）",T242="新加算Ⅴ（７）",T242="新加算Ⅴ（９）",T242="新加算Ⅴ（10）",T242="新加算Ⅴ（12）"),AQ242=""),AND(OR(T242="新加算Ⅰ",T242="新加算Ⅴ（１）",T242="新加算Ⅴ（２）",T242="新加算Ⅴ（５）",T242="新加算Ⅴ（７）",T242="新加算Ⅴ（10）"),AR242="")),"！記入が必要な欄（ピンク色のセル）に空欄があります。空欄を埋めてください。",""))</f>
        <v/>
      </c>
      <c r="AT245" s="557"/>
      <c r="AU245" s="1310"/>
      <c r="AV245" s="558" t="str">
        <f>IF('別紙様式2-2（４・５月分）'!N187="","",'別紙様式2-2（４・５月分）'!N187)</f>
        <v/>
      </c>
      <c r="AW245" s="1312"/>
      <c r="AX245" s="87"/>
      <c r="AY245" s="87"/>
      <c r="AZ245" s="87"/>
      <c r="BA245" s="87"/>
      <c r="BB245" s="87"/>
      <c r="BC245" s="87"/>
      <c r="BD245" s="87"/>
      <c r="BE245" s="87"/>
      <c r="BF245" s="87"/>
      <c r="BG245" s="87"/>
      <c r="BH245" s="87"/>
      <c r="BI245" s="87"/>
      <c r="BJ245" s="87"/>
      <c r="BK245" s="453" t="str">
        <f>G242</f>
        <v/>
      </c>
    </row>
    <row r="246" spans="1:63" ht="30" customHeight="1">
      <c r="A246" s="1273">
        <v>59</v>
      </c>
      <c r="B246" s="1242" t="str">
        <f>IF(基本情報入力シート!C112="","",基本情報入力シート!C112)</f>
        <v/>
      </c>
      <c r="C246" s="1243"/>
      <c r="D246" s="1243"/>
      <c r="E246" s="1243"/>
      <c r="F246" s="1244"/>
      <c r="G246" s="1259" t="str">
        <f>IF(基本情報入力シート!M112="","",基本情報入力シート!M112)</f>
        <v/>
      </c>
      <c r="H246" s="1259" t="str">
        <f>IF(基本情報入力シート!R112="","",基本情報入力シート!R112)</f>
        <v/>
      </c>
      <c r="I246" s="1259" t="str">
        <f>IF(基本情報入力シート!W112="","",基本情報入力シート!W112)</f>
        <v/>
      </c>
      <c r="J246" s="1422" t="str">
        <f>IF(基本情報入力シート!X112="","",基本情報入力シート!X112)</f>
        <v/>
      </c>
      <c r="K246" s="1259" t="str">
        <f>IF(基本情報入力シート!Y112="","",基本情報入力シート!Y112)</f>
        <v/>
      </c>
      <c r="L246" s="1283" t="str">
        <f>IF(基本情報入力シート!AB112="","",基本情報入力シート!AB112)</f>
        <v/>
      </c>
      <c r="M246" s="553" t="str">
        <f>IF('別紙様式2-2（４・５月分）'!P188="","",'別紙様式2-2（４・５月分）'!P188)</f>
        <v/>
      </c>
      <c r="N246" s="1398" t="str">
        <f>IF(SUM('別紙様式2-2（４・５月分）'!Q188:Q190)=0,"",SUM('別紙様式2-2（４・５月分）'!Q188:Q190))</f>
        <v/>
      </c>
      <c r="O246" s="1402" t="str">
        <f>IFERROR(VLOOKUP('別紙様式2-2（４・５月分）'!AQ188,【参考】数式用!$AR$5:$AS$22,2,FALSE),"")</f>
        <v/>
      </c>
      <c r="P246" s="1403"/>
      <c r="Q246" s="1404"/>
      <c r="R246" s="1408" t="str">
        <f>IFERROR(VLOOKUP(K246,【参考】数式用!$A$5:$AB$37,MATCH(O246,【参考】数式用!$B$4:$AB$4,0)+1,0),"")</f>
        <v/>
      </c>
      <c r="S246" s="1410" t="s">
        <v>2021</v>
      </c>
      <c r="T246" s="1412"/>
      <c r="U246" s="1414" t="str">
        <f>IFERROR(VLOOKUP(K246,【参考】数式用!$A$5:$AB$37,MATCH(T246,【参考】数式用!$B$4:$AB$4,0)+1,0),"")</f>
        <v/>
      </c>
      <c r="V246" s="1416" t="s">
        <v>15</v>
      </c>
      <c r="W246" s="1354">
        <v>6</v>
      </c>
      <c r="X246" s="1356" t="s">
        <v>10</v>
      </c>
      <c r="Y246" s="1354">
        <v>6</v>
      </c>
      <c r="Z246" s="1356" t="s">
        <v>38</v>
      </c>
      <c r="AA246" s="1354">
        <v>7</v>
      </c>
      <c r="AB246" s="1356" t="s">
        <v>10</v>
      </c>
      <c r="AC246" s="1354">
        <v>3</v>
      </c>
      <c r="AD246" s="1356" t="s">
        <v>13</v>
      </c>
      <c r="AE246" s="1356" t="s">
        <v>20</v>
      </c>
      <c r="AF246" s="1356">
        <f>IF(W246&gt;=1,(AA246*12+AC246)-(W246*12+Y246)+1,"")</f>
        <v>10</v>
      </c>
      <c r="AG246" s="1358" t="s">
        <v>33</v>
      </c>
      <c r="AH246" s="1360" t="str">
        <f t="shared" ref="AH246" si="632">IFERROR(ROUNDDOWN(ROUND(L246*U246,0),0)*AF246,"")</f>
        <v/>
      </c>
      <c r="AI246" s="1362" t="str">
        <f t="shared" ref="AI246" si="633">IFERROR(ROUNDDOWN(ROUND((L246*(U246-AW246)),0),0)*AF246,"")</f>
        <v/>
      </c>
      <c r="AJ246" s="1364">
        <f>IFERROR(IF(OR(M246="",M247="",M249=""),0,ROUNDDOWN(ROUNDDOWN(ROUND(L246*VLOOKUP(K246,【参考】数式用!$A$5:$AB$37,MATCH("新加算Ⅳ",【参考】数式用!$B$4:$AB$4,0)+1,0),0),0)*AF246*0.5,0)),"")</f>
        <v>0</v>
      </c>
      <c r="AK246" s="1348"/>
      <c r="AL246" s="1352">
        <f>IFERROR(IF(OR(M249="ベア加算",M249=""),0, IF(OR(T246="新加算Ⅰ",T246="新加算Ⅱ",T246="新加算Ⅲ",T246="新加算Ⅳ"),ROUNDDOWN(ROUND(L246*VLOOKUP(K246,【参考】数式用!$A$5:$I$37,MATCH("ベア加算",【参考】数式用!$B$4:$I$4,0)+1,0),0),0)*AF246,0)),"")</f>
        <v>0</v>
      </c>
      <c r="AM246" s="1338"/>
      <c r="AN246" s="1344"/>
      <c r="AO246" s="1340"/>
      <c r="AP246" s="1340"/>
      <c r="AQ246" s="1342"/>
      <c r="AR246" s="1322"/>
      <c r="AS246" s="466" t="str">
        <f t="shared" ref="AS246" si="634">IF(AU246="","",IF(U246&lt;N246,"！加算の要件上は問題ありませんが、令和６年４・５月と比較して令和６年６月に加算率が下がる計画になっています。",""))</f>
        <v/>
      </c>
      <c r="AT246" s="557"/>
      <c r="AU246" s="1310" t="str">
        <f>IF(K246&lt;&gt;"","V列に色付け","")</f>
        <v/>
      </c>
      <c r="AV246" s="558" t="str">
        <f>IF('別紙様式2-2（４・５月分）'!N188="","",'別紙様式2-2（４・５月分）'!N188)</f>
        <v/>
      </c>
      <c r="AW246" s="1312" t="str">
        <f>IF(SUM('別紙様式2-2（４・５月分）'!O188:O190)=0,"",SUM('別紙様式2-2（４・５月分）'!O188:O190))</f>
        <v/>
      </c>
      <c r="AX246" s="1313" t="str">
        <f>IFERROR(VLOOKUP(K246,【参考】数式用!$AH$2:$AI$34,2,FALSE),"")</f>
        <v/>
      </c>
      <c r="AY246" s="1229" t="s">
        <v>1959</v>
      </c>
      <c r="AZ246" s="1229" t="s">
        <v>1960</v>
      </c>
      <c r="BA246" s="1229" t="s">
        <v>1961</v>
      </c>
      <c r="BB246" s="1229" t="s">
        <v>1962</v>
      </c>
      <c r="BC246" s="1229" t="str">
        <f>IF(AND(O246&lt;&gt;"新加算Ⅰ",O246&lt;&gt;"新加算Ⅱ",O246&lt;&gt;"新加算Ⅲ",O246&lt;&gt;"新加算Ⅳ"),O246,IF(P248&lt;&gt;"",P248,""))</f>
        <v/>
      </c>
      <c r="BD246" s="1229"/>
      <c r="BE246" s="1229" t="str">
        <f t="shared" ref="BE246" si="635">IF(AL246&lt;&gt;0,IF(AM246="○","入力済","未入力"),"")</f>
        <v/>
      </c>
      <c r="BF246" s="1229" t="str">
        <f>IF(OR(T246="新加算Ⅰ",T246="新加算Ⅱ",T246="新加算Ⅲ",T246="新加算Ⅳ",T246="新加算Ⅴ（１）",T246="新加算Ⅴ（２）",T246="新加算Ⅴ（３）",T246="新加算ⅠⅤ（４）",T246="新加算Ⅴ（５）",T246="新加算Ⅴ（６）",T246="新加算Ⅴ（８）",T246="新加算Ⅴ（11）"),IF(OR(AN246="○",AN246="令和６年度中に満たす"),"入力済","未入力"),"")</f>
        <v/>
      </c>
      <c r="BG246" s="1229" t="str">
        <f>IF(OR(T246="新加算Ⅴ（７）",T246="新加算Ⅴ（９）",T246="新加算Ⅴ（10）",T246="新加算Ⅴ（12）",T246="新加算Ⅴ（13）",T246="新加算Ⅴ（14）"),IF(OR(AO246="○",AO246="令和６年度中に満たす"),"入力済","未入力"),"")</f>
        <v/>
      </c>
      <c r="BH246" s="1330" t="str">
        <f t="shared" ref="BH246" si="636">IF(OR(T246="新加算Ⅰ",T246="新加算Ⅱ",T246="新加算Ⅲ",T246="新加算Ⅴ（１）",T246="新加算Ⅴ（３）",T246="新加算Ⅴ（８）"),IF(OR(AP246="○",AP246="令和６年度中に満たす"),"入力済","未入力"),"")</f>
        <v/>
      </c>
      <c r="BI246" s="1332" t="str">
        <f t="shared" ref="BI246" si="637">IF(OR(T246="新加算Ⅰ",T246="新加算Ⅱ",T246="新加算Ⅴ（１）",T246="新加算Ⅴ（２）",T246="新加算Ⅴ（３）",T246="新加算Ⅴ（４）",T246="新加算Ⅴ（５）",T246="新加算Ⅴ（６）",T246="新加算Ⅴ（７）",T246="新加算Ⅴ（９）",T246="新加算Ⅴ（10）",T246="新加算Ⅴ（12）"),1,"")</f>
        <v/>
      </c>
      <c r="BJ246" s="1310" t="str">
        <f>IF(OR(T246="新加算Ⅰ",T246="新加算Ⅴ（１）",T246="新加算Ⅴ（２）",T246="新加算Ⅴ（５）",T246="新加算Ⅴ（７）",T246="新加算Ⅴ（10）"),IF(AR246="","未入力","入力済"),"")</f>
        <v/>
      </c>
      <c r="BK246" s="453" t="str">
        <f>G246</f>
        <v/>
      </c>
    </row>
    <row r="247" spans="1:63" ht="15" customHeight="1">
      <c r="A247" s="1274"/>
      <c r="B247" s="1242"/>
      <c r="C247" s="1243"/>
      <c r="D247" s="1243"/>
      <c r="E247" s="1243"/>
      <c r="F247" s="1244"/>
      <c r="G247" s="1259"/>
      <c r="H247" s="1259"/>
      <c r="I247" s="1259"/>
      <c r="J247" s="1422"/>
      <c r="K247" s="1259"/>
      <c r="L247" s="1283"/>
      <c r="M247" s="1378" t="str">
        <f>IF('別紙様式2-2（４・５月分）'!P189="","",'別紙様式2-2（４・５月分）'!P189)</f>
        <v/>
      </c>
      <c r="N247" s="1399"/>
      <c r="O247" s="1405"/>
      <c r="P247" s="1406"/>
      <c r="Q247" s="1407"/>
      <c r="R247" s="1409"/>
      <c r="S247" s="1411"/>
      <c r="T247" s="1413"/>
      <c r="U247" s="1415"/>
      <c r="V247" s="1417"/>
      <c r="W247" s="1355"/>
      <c r="X247" s="1357"/>
      <c r="Y247" s="1355"/>
      <c r="Z247" s="1357"/>
      <c r="AA247" s="1355"/>
      <c r="AB247" s="1357"/>
      <c r="AC247" s="1355"/>
      <c r="AD247" s="1357"/>
      <c r="AE247" s="1357"/>
      <c r="AF247" s="1357"/>
      <c r="AG247" s="1359"/>
      <c r="AH247" s="1361"/>
      <c r="AI247" s="1363"/>
      <c r="AJ247" s="1365"/>
      <c r="AK247" s="1349"/>
      <c r="AL247" s="1353"/>
      <c r="AM247" s="1339"/>
      <c r="AN247" s="1345"/>
      <c r="AO247" s="1341"/>
      <c r="AP247" s="1341"/>
      <c r="AQ247" s="1343"/>
      <c r="AR247" s="1323"/>
      <c r="AS247" s="1309" t="str">
        <f t="shared" ref="AS247" si="638">IF(AU246="","",IF(AF246&gt;10,"！令和６年度の新加算の「算定対象月」が10か月を超えています。標準的な「算定対象月」は令和６年６月から令和７年３月です。",IF(OR(AA246&lt;&gt;7,AC246&lt;&gt;3),"！算定期間の終わりが令和７年３月になっていません。区分変更を行う場合は、別紙様式2-4に記入してください。","")))</f>
        <v/>
      </c>
      <c r="AT247" s="557"/>
      <c r="AU247" s="1310"/>
      <c r="AV247" s="1311" t="str">
        <f>IF('別紙様式2-2（４・５月分）'!N189="","",'別紙様式2-2（４・５月分）'!N189)</f>
        <v/>
      </c>
      <c r="AW247" s="1312"/>
      <c r="AX247" s="1313"/>
      <c r="AY247" s="1229"/>
      <c r="AZ247" s="1229"/>
      <c r="BA247" s="1229"/>
      <c r="BB247" s="1229"/>
      <c r="BC247" s="1229"/>
      <c r="BD247" s="1229"/>
      <c r="BE247" s="1229"/>
      <c r="BF247" s="1229"/>
      <c r="BG247" s="1229"/>
      <c r="BH247" s="1331"/>
      <c r="BI247" s="1333"/>
      <c r="BJ247" s="1310"/>
      <c r="BK247" s="453" t="str">
        <f>G246</f>
        <v/>
      </c>
    </row>
    <row r="248" spans="1:63" ht="15" customHeight="1">
      <c r="A248" s="1302"/>
      <c r="B248" s="1242"/>
      <c r="C248" s="1243"/>
      <c r="D248" s="1243"/>
      <c r="E248" s="1243"/>
      <c r="F248" s="1244"/>
      <c r="G248" s="1259"/>
      <c r="H248" s="1259"/>
      <c r="I248" s="1259"/>
      <c r="J248" s="1422"/>
      <c r="K248" s="1259"/>
      <c r="L248" s="1283"/>
      <c r="M248" s="1379"/>
      <c r="N248" s="1400"/>
      <c r="O248" s="1380" t="s">
        <v>2025</v>
      </c>
      <c r="P248" s="1382" t="str">
        <f>IFERROR(VLOOKUP('別紙様式2-2（４・５月分）'!AQ188,【参考】数式用!$AR$5:$AT$22,3,FALSE),"")</f>
        <v/>
      </c>
      <c r="Q248" s="1384" t="s">
        <v>2036</v>
      </c>
      <c r="R248" s="1386" t="str">
        <f>IFERROR(VLOOKUP(K246,【参考】数式用!$A$5:$AB$37,MATCH(P248,【参考】数式用!$B$4:$AB$4,0)+1,0),"")</f>
        <v/>
      </c>
      <c r="S248" s="1388" t="s">
        <v>161</v>
      </c>
      <c r="T248" s="1390"/>
      <c r="U248" s="1392" t="str">
        <f>IFERROR(VLOOKUP(K246,【参考】数式用!$A$5:$AB$37,MATCH(T248,【参考】数式用!$B$4:$AB$4,0)+1,0),"")</f>
        <v/>
      </c>
      <c r="V248" s="1394" t="s">
        <v>15</v>
      </c>
      <c r="W248" s="1396">
        <v>7</v>
      </c>
      <c r="X248" s="1370" t="s">
        <v>10</v>
      </c>
      <c r="Y248" s="1396">
        <v>4</v>
      </c>
      <c r="Z248" s="1370" t="s">
        <v>38</v>
      </c>
      <c r="AA248" s="1396">
        <v>8</v>
      </c>
      <c r="AB248" s="1370" t="s">
        <v>10</v>
      </c>
      <c r="AC248" s="1396">
        <v>3</v>
      </c>
      <c r="AD248" s="1370" t="s">
        <v>13</v>
      </c>
      <c r="AE248" s="1370" t="s">
        <v>20</v>
      </c>
      <c r="AF248" s="1370">
        <f>IF(W248&gt;=1,(AA248*12+AC248)-(W248*12+Y248)+1,"")</f>
        <v>12</v>
      </c>
      <c r="AG248" s="1366" t="s">
        <v>33</v>
      </c>
      <c r="AH248" s="1372" t="str">
        <f t="shared" ref="AH248" si="639">IFERROR(ROUNDDOWN(ROUND(L246*U248,0),0)*AF248,"")</f>
        <v/>
      </c>
      <c r="AI248" s="1374" t="str">
        <f t="shared" ref="AI248" si="640">IFERROR(ROUNDDOWN(ROUND((L246*(U248-AW246)),0),0)*AF248,"")</f>
        <v/>
      </c>
      <c r="AJ248" s="1376">
        <f>IFERROR(IF(OR(M246="",M247="",M249=""),0,ROUNDDOWN(ROUNDDOWN(ROUND(L246*VLOOKUP(K246,【参考】数式用!$A$5:$AB$37,MATCH("新加算Ⅳ",【参考】数式用!$B$4:$AB$4,0)+1,0),0),0)*AF248*0.5,0)),"")</f>
        <v>0</v>
      </c>
      <c r="AK248" s="1346" t="str">
        <f t="shared" ref="AK248" si="641">IF(T248&lt;&gt;"","新規に適用","")</f>
        <v/>
      </c>
      <c r="AL248" s="1350">
        <f>IFERROR(IF(OR(M249="ベア加算",M249=""),0, IF(OR(T246="新加算Ⅰ",T246="新加算Ⅱ",T246="新加算Ⅲ",T246="新加算Ⅳ"),0,ROUNDDOWN(ROUND(L246*VLOOKUP(K246,【参考】数式用!$A$5:$I$37,MATCH("ベア加算",【参考】数式用!$B$4:$I$4,0)+1,0),0),0)*AF248)),"")</f>
        <v>0</v>
      </c>
      <c r="AM248" s="1320" t="str">
        <f>IF(AND(T248&lt;&gt;"",AM246=""),"新規に適用",IF(AND(T248&lt;&gt;"",AM246&lt;&gt;""),"継続で適用",""))</f>
        <v/>
      </c>
      <c r="AN248" s="1320" t="str">
        <f>IF(AND(T248&lt;&gt;"",AN246=""),"新規に適用",IF(AND(T248&lt;&gt;"",AN246&lt;&gt;""),"継続で適用",""))</f>
        <v/>
      </c>
      <c r="AO248" s="1368"/>
      <c r="AP248" s="1320" t="str">
        <f>IF(AND(T248&lt;&gt;"",AP246=""),"新規に適用",IF(AND(T248&lt;&gt;"",AP246&lt;&gt;""),"継続で適用",""))</f>
        <v/>
      </c>
      <c r="AQ248" s="1324" t="str">
        <f t="shared" si="597"/>
        <v/>
      </c>
      <c r="AR248" s="1320" t="str">
        <f>IF(AND(T248&lt;&gt;"",AR246=""),"新規に適用",IF(AND(T248&lt;&gt;"",AR246&lt;&gt;""),"継続で適用",""))</f>
        <v/>
      </c>
      <c r="AS248" s="1309"/>
      <c r="AT248" s="557"/>
      <c r="AU248" s="1310" t="str">
        <f>IF(K246&lt;&gt;"","V列に色付け","")</f>
        <v/>
      </c>
      <c r="AV248" s="1311"/>
      <c r="AW248" s="1312"/>
      <c r="AX248" s="87"/>
      <c r="AY248" s="87"/>
      <c r="AZ248" s="87"/>
      <c r="BA248" s="87"/>
      <c r="BB248" s="87"/>
      <c r="BC248" s="87"/>
      <c r="BD248" s="87"/>
      <c r="BE248" s="87"/>
      <c r="BF248" s="87"/>
      <c r="BG248" s="87"/>
      <c r="BH248" s="87"/>
      <c r="BI248" s="87"/>
      <c r="BJ248" s="87"/>
      <c r="BK248" s="453" t="str">
        <f>G246</f>
        <v/>
      </c>
    </row>
    <row r="249" spans="1:63" ht="30" customHeight="1" thickBot="1">
      <c r="A249" s="1275"/>
      <c r="B249" s="1418"/>
      <c r="C249" s="1419"/>
      <c r="D249" s="1419"/>
      <c r="E249" s="1419"/>
      <c r="F249" s="1420"/>
      <c r="G249" s="1260"/>
      <c r="H249" s="1260"/>
      <c r="I249" s="1260"/>
      <c r="J249" s="1423"/>
      <c r="K249" s="1260"/>
      <c r="L249" s="1284"/>
      <c r="M249" s="556" t="str">
        <f>IF('別紙様式2-2（４・５月分）'!P190="","",'別紙様式2-2（４・５月分）'!P190)</f>
        <v/>
      </c>
      <c r="N249" s="1401"/>
      <c r="O249" s="1381"/>
      <c r="P249" s="1383"/>
      <c r="Q249" s="1385"/>
      <c r="R249" s="1387"/>
      <c r="S249" s="1389"/>
      <c r="T249" s="1391"/>
      <c r="U249" s="1393"/>
      <c r="V249" s="1395"/>
      <c r="W249" s="1397"/>
      <c r="X249" s="1371"/>
      <c r="Y249" s="1397"/>
      <c r="Z249" s="1371"/>
      <c r="AA249" s="1397"/>
      <c r="AB249" s="1371"/>
      <c r="AC249" s="1397"/>
      <c r="AD249" s="1371"/>
      <c r="AE249" s="1371"/>
      <c r="AF249" s="1371"/>
      <c r="AG249" s="1367"/>
      <c r="AH249" s="1373"/>
      <c r="AI249" s="1375"/>
      <c r="AJ249" s="1377"/>
      <c r="AK249" s="1347"/>
      <c r="AL249" s="1351"/>
      <c r="AM249" s="1321"/>
      <c r="AN249" s="1321"/>
      <c r="AO249" s="1369"/>
      <c r="AP249" s="1321"/>
      <c r="AQ249" s="1325"/>
      <c r="AR249" s="1321"/>
      <c r="AS249" s="491" t="str">
        <f t="shared" ref="AS249" si="642">IF(AU246="","",IF(OR(T246="",AND(M249="ベア加算なし",OR(T246="新加算Ⅰ",T246="新加算Ⅱ",T246="新加算Ⅲ",T246="新加算Ⅳ"),AM246=""),AND(OR(T246="新加算Ⅰ",T246="新加算Ⅱ",T246="新加算Ⅲ",T246="新加算Ⅳ",T246="新加算Ⅴ（１）",T246="新加算Ⅴ（２）",T246="新加算Ⅴ（３）",T246="新加算Ⅴ（４）",T246="新加算Ⅴ（５）",T246="新加算Ⅴ（６）",T246="新加算Ⅴ（８）",T246="新加算Ⅴ（11）"),AN246=""),AND(OR(T246="新加算Ⅴ（７）",T246="新加算Ⅴ（９）",T246="新加算Ⅴ（10）",T246="新加算Ⅴ（12）",T246="新加算Ⅴ（13）",T246="新加算Ⅴ（14）"),AO246=""),AND(OR(T246="新加算Ⅰ",T246="新加算Ⅱ",T246="新加算Ⅲ",T246="新加算Ⅴ（１）",T246="新加算Ⅴ（３）",T246="新加算Ⅴ（８）"),AP246=""),AND(OR(T246="新加算Ⅰ",T246="新加算Ⅱ",T246="新加算Ⅴ（１）",T246="新加算Ⅴ（２）",T246="新加算Ⅴ（３）",T246="新加算Ⅴ（４）",T246="新加算Ⅴ（５）",T246="新加算Ⅴ（６）",T246="新加算Ⅴ（７）",T246="新加算Ⅴ（９）",T246="新加算Ⅴ（10）",T246="新加算Ⅴ（12）"),AQ246=""),AND(OR(T246="新加算Ⅰ",T246="新加算Ⅴ（１）",T246="新加算Ⅴ（２）",T246="新加算Ⅴ（５）",T246="新加算Ⅴ（７）",T246="新加算Ⅴ（10）"),AR246="")),"！記入が必要な欄（ピンク色のセル）に空欄があります。空欄を埋めてください。",""))</f>
        <v/>
      </c>
      <c r="AT249" s="557"/>
      <c r="AU249" s="1310"/>
      <c r="AV249" s="558" t="str">
        <f>IF('別紙様式2-2（４・５月分）'!N190="","",'別紙様式2-2（４・５月分）'!N190)</f>
        <v/>
      </c>
      <c r="AW249" s="1312"/>
      <c r="AX249" s="87"/>
      <c r="AY249" s="87"/>
      <c r="AZ249" s="87"/>
      <c r="BA249" s="87"/>
      <c r="BB249" s="87"/>
      <c r="BC249" s="87"/>
      <c r="BD249" s="87"/>
      <c r="BE249" s="87"/>
      <c r="BF249" s="87"/>
      <c r="BG249" s="87"/>
      <c r="BH249" s="87"/>
      <c r="BI249" s="87"/>
      <c r="BJ249" s="87"/>
      <c r="BK249" s="453" t="str">
        <f>G246</f>
        <v/>
      </c>
    </row>
    <row r="250" spans="1:63" ht="30" customHeight="1">
      <c r="A250" s="1300">
        <v>60</v>
      </c>
      <c r="B250" s="1239" t="str">
        <f>IF(基本情報入力シート!C113="","",基本情報入力シート!C113)</f>
        <v/>
      </c>
      <c r="C250" s="1240"/>
      <c r="D250" s="1240"/>
      <c r="E250" s="1240"/>
      <c r="F250" s="1241"/>
      <c r="G250" s="1258" t="str">
        <f>IF(基本情報入力シート!M113="","",基本情報入力シート!M113)</f>
        <v/>
      </c>
      <c r="H250" s="1258" t="str">
        <f>IF(基本情報入力シート!R113="","",基本情報入力シート!R113)</f>
        <v/>
      </c>
      <c r="I250" s="1258" t="str">
        <f>IF(基本情報入力シート!W113="","",基本情報入力シート!W113)</f>
        <v/>
      </c>
      <c r="J250" s="1421" t="str">
        <f>IF(基本情報入力シート!X113="","",基本情報入力シート!X113)</f>
        <v/>
      </c>
      <c r="K250" s="1258" t="str">
        <f>IF(基本情報入力シート!Y113="","",基本情報入力シート!Y113)</f>
        <v/>
      </c>
      <c r="L250" s="1282" t="str">
        <f>IF(基本情報入力シート!AB113="","",基本情報入力シート!AB113)</f>
        <v/>
      </c>
      <c r="M250" s="553" t="str">
        <f>IF('別紙様式2-2（４・５月分）'!P191="","",'別紙様式2-2（４・５月分）'!P191)</f>
        <v/>
      </c>
      <c r="N250" s="1398" t="str">
        <f>IF(SUM('別紙様式2-2（４・５月分）'!Q191:Q193)=0,"",SUM('別紙様式2-2（４・５月分）'!Q191:Q193))</f>
        <v/>
      </c>
      <c r="O250" s="1402" t="str">
        <f>IFERROR(VLOOKUP('別紙様式2-2（４・５月分）'!AQ191,【参考】数式用!$AR$5:$AS$22,2,FALSE),"")</f>
        <v/>
      </c>
      <c r="P250" s="1403"/>
      <c r="Q250" s="1404"/>
      <c r="R250" s="1408" t="str">
        <f>IFERROR(VLOOKUP(K250,【参考】数式用!$A$5:$AB$37,MATCH(O250,【参考】数式用!$B$4:$AB$4,0)+1,0),"")</f>
        <v/>
      </c>
      <c r="S250" s="1410" t="s">
        <v>2021</v>
      </c>
      <c r="T250" s="1412"/>
      <c r="U250" s="1414" t="str">
        <f>IFERROR(VLOOKUP(K250,【参考】数式用!$A$5:$AB$37,MATCH(T250,【参考】数式用!$B$4:$AB$4,0)+1,0),"")</f>
        <v/>
      </c>
      <c r="V250" s="1416" t="s">
        <v>15</v>
      </c>
      <c r="W250" s="1354">
        <v>6</v>
      </c>
      <c r="X250" s="1356" t="s">
        <v>10</v>
      </c>
      <c r="Y250" s="1354">
        <v>6</v>
      </c>
      <c r="Z250" s="1356" t="s">
        <v>38</v>
      </c>
      <c r="AA250" s="1354">
        <v>7</v>
      </c>
      <c r="AB250" s="1356" t="s">
        <v>10</v>
      </c>
      <c r="AC250" s="1354">
        <v>3</v>
      </c>
      <c r="AD250" s="1356" t="s">
        <v>13</v>
      </c>
      <c r="AE250" s="1356" t="s">
        <v>20</v>
      </c>
      <c r="AF250" s="1356">
        <f>IF(W250&gt;=1,(AA250*12+AC250)-(W250*12+Y250)+1,"")</f>
        <v>10</v>
      </c>
      <c r="AG250" s="1358" t="s">
        <v>33</v>
      </c>
      <c r="AH250" s="1360" t="str">
        <f t="shared" ref="AH250" si="643">IFERROR(ROUNDDOWN(ROUND(L250*U250,0),0)*AF250,"")</f>
        <v/>
      </c>
      <c r="AI250" s="1362" t="str">
        <f t="shared" ref="AI250" si="644">IFERROR(ROUNDDOWN(ROUND((L250*(U250-AW250)),0),0)*AF250,"")</f>
        <v/>
      </c>
      <c r="AJ250" s="1364">
        <f>IFERROR(IF(OR(M250="",M251="",M253=""),0,ROUNDDOWN(ROUNDDOWN(ROUND(L250*VLOOKUP(K250,【参考】数式用!$A$5:$AB$37,MATCH("新加算Ⅳ",【参考】数式用!$B$4:$AB$4,0)+1,0),0),0)*AF250*0.5,0)),"")</f>
        <v>0</v>
      </c>
      <c r="AK250" s="1348"/>
      <c r="AL250" s="1352">
        <f>IFERROR(IF(OR(M253="ベア加算",M253=""),0, IF(OR(T250="新加算Ⅰ",T250="新加算Ⅱ",T250="新加算Ⅲ",T250="新加算Ⅳ"),ROUNDDOWN(ROUND(L250*VLOOKUP(K250,【参考】数式用!$A$5:$I$37,MATCH("ベア加算",【参考】数式用!$B$4:$I$4,0)+1,0),0),0)*AF250,0)),"")</f>
        <v>0</v>
      </c>
      <c r="AM250" s="1338"/>
      <c r="AN250" s="1344"/>
      <c r="AO250" s="1340"/>
      <c r="AP250" s="1340"/>
      <c r="AQ250" s="1342"/>
      <c r="AR250" s="1322"/>
      <c r="AS250" s="466" t="str">
        <f t="shared" ref="AS250" si="645">IF(AU250="","",IF(U250&lt;N250,"！加算の要件上は問題ありませんが、令和６年４・５月と比較して令和６年６月に加算率が下がる計画になっています。",""))</f>
        <v/>
      </c>
      <c r="AT250" s="557"/>
      <c r="AU250" s="1310" t="str">
        <f>IF(K250&lt;&gt;"","V列に色付け","")</f>
        <v/>
      </c>
      <c r="AV250" s="558" t="str">
        <f>IF('別紙様式2-2（４・５月分）'!N191="","",'別紙様式2-2（４・５月分）'!N191)</f>
        <v/>
      </c>
      <c r="AW250" s="1312" t="str">
        <f>IF(SUM('別紙様式2-2（４・５月分）'!O191:O193)=0,"",SUM('別紙様式2-2（４・５月分）'!O191:O193))</f>
        <v/>
      </c>
      <c r="AX250" s="1313" t="str">
        <f>IFERROR(VLOOKUP(K250,【参考】数式用!$AH$2:$AI$34,2,FALSE),"")</f>
        <v/>
      </c>
      <c r="AY250" s="1229" t="s">
        <v>1959</v>
      </c>
      <c r="AZ250" s="1229" t="s">
        <v>1960</v>
      </c>
      <c r="BA250" s="1229" t="s">
        <v>1961</v>
      </c>
      <c r="BB250" s="1229" t="s">
        <v>1962</v>
      </c>
      <c r="BC250" s="1229" t="str">
        <f>IF(AND(O250&lt;&gt;"新加算Ⅰ",O250&lt;&gt;"新加算Ⅱ",O250&lt;&gt;"新加算Ⅲ",O250&lt;&gt;"新加算Ⅳ"),O250,IF(P252&lt;&gt;"",P252,""))</f>
        <v/>
      </c>
      <c r="BD250" s="1229"/>
      <c r="BE250" s="1229" t="str">
        <f t="shared" ref="BE250" si="646">IF(AL250&lt;&gt;0,IF(AM250="○","入力済","未入力"),"")</f>
        <v/>
      </c>
      <c r="BF250" s="1229" t="str">
        <f>IF(OR(T250="新加算Ⅰ",T250="新加算Ⅱ",T250="新加算Ⅲ",T250="新加算Ⅳ",T250="新加算Ⅴ（１）",T250="新加算Ⅴ（２）",T250="新加算Ⅴ（３）",T250="新加算ⅠⅤ（４）",T250="新加算Ⅴ（５）",T250="新加算Ⅴ（６）",T250="新加算Ⅴ（８）",T250="新加算Ⅴ（11）"),IF(OR(AN250="○",AN250="令和６年度中に満たす"),"入力済","未入力"),"")</f>
        <v/>
      </c>
      <c r="BG250" s="1229" t="str">
        <f>IF(OR(T250="新加算Ⅴ（７）",T250="新加算Ⅴ（９）",T250="新加算Ⅴ（10）",T250="新加算Ⅴ（12）",T250="新加算Ⅴ（13）",T250="新加算Ⅴ（14）"),IF(OR(AO250="○",AO250="令和６年度中に満たす"),"入力済","未入力"),"")</f>
        <v/>
      </c>
      <c r="BH250" s="1330" t="str">
        <f t="shared" ref="BH250" si="647">IF(OR(T250="新加算Ⅰ",T250="新加算Ⅱ",T250="新加算Ⅲ",T250="新加算Ⅴ（１）",T250="新加算Ⅴ（３）",T250="新加算Ⅴ（８）"),IF(OR(AP250="○",AP250="令和６年度中に満たす"),"入力済","未入力"),"")</f>
        <v/>
      </c>
      <c r="BI250" s="1332" t="str">
        <f t="shared" ref="BI250" si="648">IF(OR(T250="新加算Ⅰ",T250="新加算Ⅱ",T250="新加算Ⅴ（１）",T250="新加算Ⅴ（２）",T250="新加算Ⅴ（３）",T250="新加算Ⅴ（４）",T250="新加算Ⅴ（５）",T250="新加算Ⅴ（６）",T250="新加算Ⅴ（７）",T250="新加算Ⅴ（９）",T250="新加算Ⅴ（10）",T250="新加算Ⅴ（12）"),1,"")</f>
        <v/>
      </c>
      <c r="BJ250" s="1310" t="str">
        <f>IF(OR(T250="新加算Ⅰ",T250="新加算Ⅴ（１）",T250="新加算Ⅴ（２）",T250="新加算Ⅴ（５）",T250="新加算Ⅴ（７）",T250="新加算Ⅴ（10）"),IF(AR250="","未入力","入力済"),"")</f>
        <v/>
      </c>
      <c r="BK250" s="453" t="str">
        <f>G250</f>
        <v/>
      </c>
    </row>
    <row r="251" spans="1:63" ht="15" customHeight="1">
      <c r="A251" s="1274"/>
      <c r="B251" s="1242"/>
      <c r="C251" s="1243"/>
      <c r="D251" s="1243"/>
      <c r="E251" s="1243"/>
      <c r="F251" s="1244"/>
      <c r="G251" s="1259"/>
      <c r="H251" s="1259"/>
      <c r="I251" s="1259"/>
      <c r="J251" s="1422"/>
      <c r="K251" s="1259"/>
      <c r="L251" s="1283"/>
      <c r="M251" s="1378" t="str">
        <f>IF('別紙様式2-2（４・５月分）'!P192="","",'別紙様式2-2（４・５月分）'!P192)</f>
        <v/>
      </c>
      <c r="N251" s="1399"/>
      <c r="O251" s="1405"/>
      <c r="P251" s="1406"/>
      <c r="Q251" s="1407"/>
      <c r="R251" s="1409"/>
      <c r="S251" s="1411"/>
      <c r="T251" s="1413"/>
      <c r="U251" s="1415"/>
      <c r="V251" s="1417"/>
      <c r="W251" s="1355"/>
      <c r="X251" s="1357"/>
      <c r="Y251" s="1355"/>
      <c r="Z251" s="1357"/>
      <c r="AA251" s="1355"/>
      <c r="AB251" s="1357"/>
      <c r="AC251" s="1355"/>
      <c r="AD251" s="1357"/>
      <c r="AE251" s="1357"/>
      <c r="AF251" s="1357"/>
      <c r="AG251" s="1359"/>
      <c r="AH251" s="1361"/>
      <c r="AI251" s="1363"/>
      <c r="AJ251" s="1365"/>
      <c r="AK251" s="1349"/>
      <c r="AL251" s="1353"/>
      <c r="AM251" s="1339"/>
      <c r="AN251" s="1345"/>
      <c r="AO251" s="1341"/>
      <c r="AP251" s="1341"/>
      <c r="AQ251" s="1343"/>
      <c r="AR251" s="1323"/>
      <c r="AS251" s="1309" t="str">
        <f t="shared" ref="AS251" si="649">IF(AU250="","",IF(AF250&gt;10,"！令和６年度の新加算の「算定対象月」が10か月を超えています。標準的な「算定対象月」は令和６年６月から令和７年３月です。",IF(OR(AA250&lt;&gt;7,AC250&lt;&gt;3),"！算定期間の終わりが令和７年３月になっていません。区分変更を行う場合は、別紙様式2-4に記入してください。","")))</f>
        <v/>
      </c>
      <c r="AT251" s="557"/>
      <c r="AU251" s="1310"/>
      <c r="AV251" s="1311" t="str">
        <f>IF('別紙様式2-2（４・５月分）'!N192="","",'別紙様式2-2（４・５月分）'!N192)</f>
        <v/>
      </c>
      <c r="AW251" s="1312"/>
      <c r="AX251" s="1313"/>
      <c r="AY251" s="1229"/>
      <c r="AZ251" s="1229"/>
      <c r="BA251" s="1229"/>
      <c r="BB251" s="1229"/>
      <c r="BC251" s="1229"/>
      <c r="BD251" s="1229"/>
      <c r="BE251" s="1229"/>
      <c r="BF251" s="1229"/>
      <c r="BG251" s="1229"/>
      <c r="BH251" s="1331"/>
      <c r="BI251" s="1333"/>
      <c r="BJ251" s="1310"/>
      <c r="BK251" s="453" t="str">
        <f>G250</f>
        <v/>
      </c>
    </row>
    <row r="252" spans="1:63" ht="15" customHeight="1">
      <c r="A252" s="1302"/>
      <c r="B252" s="1242"/>
      <c r="C252" s="1243"/>
      <c r="D252" s="1243"/>
      <c r="E252" s="1243"/>
      <c r="F252" s="1244"/>
      <c r="G252" s="1259"/>
      <c r="H252" s="1259"/>
      <c r="I252" s="1259"/>
      <c r="J252" s="1422"/>
      <c r="K252" s="1259"/>
      <c r="L252" s="1283"/>
      <c r="M252" s="1379"/>
      <c r="N252" s="1400"/>
      <c r="O252" s="1380" t="s">
        <v>2025</v>
      </c>
      <c r="P252" s="1382" t="str">
        <f>IFERROR(VLOOKUP('別紙様式2-2（４・５月分）'!AQ191,【参考】数式用!$AR$5:$AT$22,3,FALSE),"")</f>
        <v/>
      </c>
      <c r="Q252" s="1384" t="s">
        <v>2036</v>
      </c>
      <c r="R252" s="1386" t="str">
        <f>IFERROR(VLOOKUP(K250,【参考】数式用!$A$5:$AB$37,MATCH(P252,【参考】数式用!$B$4:$AB$4,0)+1,0),"")</f>
        <v/>
      </c>
      <c r="S252" s="1388" t="s">
        <v>161</v>
      </c>
      <c r="T252" s="1390"/>
      <c r="U252" s="1392" t="str">
        <f>IFERROR(VLOOKUP(K250,【参考】数式用!$A$5:$AB$37,MATCH(T252,【参考】数式用!$B$4:$AB$4,0)+1,0),"")</f>
        <v/>
      </c>
      <c r="V252" s="1394" t="s">
        <v>15</v>
      </c>
      <c r="W252" s="1396">
        <v>7</v>
      </c>
      <c r="X252" s="1370" t="s">
        <v>10</v>
      </c>
      <c r="Y252" s="1396">
        <v>4</v>
      </c>
      <c r="Z252" s="1370" t="s">
        <v>38</v>
      </c>
      <c r="AA252" s="1396">
        <v>8</v>
      </c>
      <c r="AB252" s="1370" t="s">
        <v>10</v>
      </c>
      <c r="AC252" s="1396">
        <v>3</v>
      </c>
      <c r="AD252" s="1370" t="s">
        <v>13</v>
      </c>
      <c r="AE252" s="1370" t="s">
        <v>20</v>
      </c>
      <c r="AF252" s="1370">
        <f>IF(W252&gt;=1,(AA252*12+AC252)-(W252*12+Y252)+1,"")</f>
        <v>12</v>
      </c>
      <c r="AG252" s="1366" t="s">
        <v>33</v>
      </c>
      <c r="AH252" s="1372" t="str">
        <f t="shared" ref="AH252" si="650">IFERROR(ROUNDDOWN(ROUND(L250*U252,0),0)*AF252,"")</f>
        <v/>
      </c>
      <c r="AI252" s="1374" t="str">
        <f t="shared" ref="AI252" si="651">IFERROR(ROUNDDOWN(ROUND((L250*(U252-AW250)),0),0)*AF252,"")</f>
        <v/>
      </c>
      <c r="AJ252" s="1376">
        <f>IFERROR(IF(OR(M250="",M251="",M253=""),0,ROUNDDOWN(ROUNDDOWN(ROUND(L250*VLOOKUP(K250,【参考】数式用!$A$5:$AB$37,MATCH("新加算Ⅳ",【参考】数式用!$B$4:$AB$4,0)+1,0),0),0)*AF252*0.5,0)),"")</f>
        <v>0</v>
      </c>
      <c r="AK252" s="1346" t="str">
        <f t="shared" ref="AK252" si="652">IF(T252&lt;&gt;"","新規に適用","")</f>
        <v/>
      </c>
      <c r="AL252" s="1350">
        <f>IFERROR(IF(OR(M253="ベア加算",M253=""),0, IF(OR(T250="新加算Ⅰ",T250="新加算Ⅱ",T250="新加算Ⅲ",T250="新加算Ⅳ"),0,ROUNDDOWN(ROUND(L250*VLOOKUP(K250,【参考】数式用!$A$5:$I$37,MATCH("ベア加算",【参考】数式用!$B$4:$I$4,0)+1,0),0),0)*AF252)),"")</f>
        <v>0</v>
      </c>
      <c r="AM252" s="1320" t="str">
        <f>IF(AND(T252&lt;&gt;"",AM250=""),"新規に適用",IF(AND(T252&lt;&gt;"",AM250&lt;&gt;""),"継続で適用",""))</f>
        <v/>
      </c>
      <c r="AN252" s="1320" t="str">
        <f>IF(AND(T252&lt;&gt;"",AN250=""),"新規に適用",IF(AND(T252&lt;&gt;"",AN250&lt;&gt;""),"継続で適用",""))</f>
        <v/>
      </c>
      <c r="AO252" s="1368"/>
      <c r="AP252" s="1320" t="str">
        <f>IF(AND(T252&lt;&gt;"",AP250=""),"新規に適用",IF(AND(T252&lt;&gt;"",AP250&lt;&gt;""),"継続で適用",""))</f>
        <v/>
      </c>
      <c r="AQ252" s="1324" t="str">
        <f t="shared" si="597"/>
        <v/>
      </c>
      <c r="AR252" s="1320" t="str">
        <f>IF(AND(T252&lt;&gt;"",AR250=""),"新規に適用",IF(AND(T252&lt;&gt;"",AR250&lt;&gt;""),"継続で適用",""))</f>
        <v/>
      </c>
      <c r="AS252" s="1309"/>
      <c r="AT252" s="557"/>
      <c r="AU252" s="1310" t="str">
        <f>IF(K250&lt;&gt;"","V列に色付け","")</f>
        <v/>
      </c>
      <c r="AV252" s="1311"/>
      <c r="AW252" s="1312"/>
      <c r="AX252" s="87"/>
      <c r="AY252" s="87"/>
      <c r="AZ252" s="87"/>
      <c r="BA252" s="87"/>
      <c r="BB252" s="87"/>
      <c r="BC252" s="87"/>
      <c r="BD252" s="87"/>
      <c r="BE252" s="87"/>
      <c r="BF252" s="87"/>
      <c r="BG252" s="87"/>
      <c r="BH252" s="87"/>
      <c r="BI252" s="87"/>
      <c r="BJ252" s="87"/>
      <c r="BK252" s="453" t="str">
        <f>G250</f>
        <v/>
      </c>
    </row>
    <row r="253" spans="1:63" ht="30" customHeight="1" thickBot="1">
      <c r="A253" s="1275"/>
      <c r="B253" s="1418"/>
      <c r="C253" s="1419"/>
      <c r="D253" s="1419"/>
      <c r="E253" s="1419"/>
      <c r="F253" s="1420"/>
      <c r="G253" s="1260"/>
      <c r="H253" s="1260"/>
      <c r="I253" s="1260"/>
      <c r="J253" s="1423"/>
      <c r="K253" s="1260"/>
      <c r="L253" s="1284"/>
      <c r="M253" s="556" t="str">
        <f>IF('別紙様式2-2（４・５月分）'!P193="","",'別紙様式2-2（４・５月分）'!P193)</f>
        <v/>
      </c>
      <c r="N253" s="1401"/>
      <c r="O253" s="1381"/>
      <c r="P253" s="1383"/>
      <c r="Q253" s="1385"/>
      <c r="R253" s="1387"/>
      <c r="S253" s="1389"/>
      <c r="T253" s="1391"/>
      <c r="U253" s="1393"/>
      <c r="V253" s="1395"/>
      <c r="W253" s="1397"/>
      <c r="X253" s="1371"/>
      <c r="Y253" s="1397"/>
      <c r="Z253" s="1371"/>
      <c r="AA253" s="1397"/>
      <c r="AB253" s="1371"/>
      <c r="AC253" s="1397"/>
      <c r="AD253" s="1371"/>
      <c r="AE253" s="1371"/>
      <c r="AF253" s="1371"/>
      <c r="AG253" s="1367"/>
      <c r="AH253" s="1373"/>
      <c r="AI253" s="1375"/>
      <c r="AJ253" s="1377"/>
      <c r="AK253" s="1347"/>
      <c r="AL253" s="1351"/>
      <c r="AM253" s="1321"/>
      <c r="AN253" s="1321"/>
      <c r="AO253" s="1369"/>
      <c r="AP253" s="1321"/>
      <c r="AQ253" s="1325"/>
      <c r="AR253" s="1321"/>
      <c r="AS253" s="491" t="str">
        <f t="shared" ref="AS253" si="653">IF(AU250="","",IF(OR(T250="",AND(M253="ベア加算なし",OR(T250="新加算Ⅰ",T250="新加算Ⅱ",T250="新加算Ⅲ",T250="新加算Ⅳ"),AM250=""),AND(OR(T250="新加算Ⅰ",T250="新加算Ⅱ",T250="新加算Ⅲ",T250="新加算Ⅳ",T250="新加算Ⅴ（１）",T250="新加算Ⅴ（２）",T250="新加算Ⅴ（３）",T250="新加算Ⅴ（４）",T250="新加算Ⅴ（５）",T250="新加算Ⅴ（６）",T250="新加算Ⅴ（８）",T250="新加算Ⅴ（11）"),AN250=""),AND(OR(T250="新加算Ⅴ（７）",T250="新加算Ⅴ（９）",T250="新加算Ⅴ（10）",T250="新加算Ⅴ（12）",T250="新加算Ⅴ（13）",T250="新加算Ⅴ（14）"),AO250=""),AND(OR(T250="新加算Ⅰ",T250="新加算Ⅱ",T250="新加算Ⅲ",T250="新加算Ⅴ（１）",T250="新加算Ⅴ（３）",T250="新加算Ⅴ（８）"),AP250=""),AND(OR(T250="新加算Ⅰ",T250="新加算Ⅱ",T250="新加算Ⅴ（１）",T250="新加算Ⅴ（２）",T250="新加算Ⅴ（３）",T250="新加算Ⅴ（４）",T250="新加算Ⅴ（５）",T250="新加算Ⅴ（６）",T250="新加算Ⅴ（７）",T250="新加算Ⅴ（９）",T250="新加算Ⅴ（10）",T250="新加算Ⅴ（12）"),AQ250=""),AND(OR(T250="新加算Ⅰ",T250="新加算Ⅴ（１）",T250="新加算Ⅴ（２）",T250="新加算Ⅴ（５）",T250="新加算Ⅴ（７）",T250="新加算Ⅴ（10）"),AR250="")),"！記入が必要な欄（ピンク色のセル）に空欄があります。空欄を埋めてください。",""))</f>
        <v/>
      </c>
      <c r="AT253" s="557"/>
      <c r="AU253" s="1310"/>
      <c r="AV253" s="558" t="str">
        <f>IF('別紙様式2-2（４・５月分）'!N193="","",'別紙様式2-2（４・５月分）'!N193)</f>
        <v/>
      </c>
      <c r="AW253" s="1312"/>
      <c r="AX253" s="87"/>
      <c r="AY253" s="87"/>
      <c r="AZ253" s="87"/>
      <c r="BA253" s="87"/>
      <c r="BB253" s="87"/>
      <c r="BC253" s="87"/>
      <c r="BD253" s="87"/>
      <c r="BE253" s="87"/>
      <c r="BF253" s="87"/>
      <c r="BG253" s="87"/>
      <c r="BH253" s="87"/>
      <c r="BI253" s="87"/>
      <c r="BJ253" s="87"/>
      <c r="BK253" s="453" t="str">
        <f>G250</f>
        <v/>
      </c>
    </row>
    <row r="254" spans="1:63" ht="30" customHeight="1">
      <c r="A254" s="1273">
        <v>61</v>
      </c>
      <c r="B254" s="1242" t="str">
        <f>IF(基本情報入力シート!C114="","",基本情報入力シート!C114)</f>
        <v/>
      </c>
      <c r="C254" s="1243"/>
      <c r="D254" s="1243"/>
      <c r="E254" s="1243"/>
      <c r="F254" s="1244"/>
      <c r="G254" s="1259" t="str">
        <f>IF(基本情報入力シート!M114="","",基本情報入力シート!M114)</f>
        <v/>
      </c>
      <c r="H254" s="1259" t="str">
        <f>IF(基本情報入力シート!R114="","",基本情報入力シート!R114)</f>
        <v/>
      </c>
      <c r="I254" s="1259" t="str">
        <f>IF(基本情報入力シート!W114="","",基本情報入力シート!W114)</f>
        <v/>
      </c>
      <c r="J254" s="1422" t="str">
        <f>IF(基本情報入力シート!X114="","",基本情報入力シート!X114)</f>
        <v/>
      </c>
      <c r="K254" s="1259" t="str">
        <f>IF(基本情報入力シート!Y114="","",基本情報入力シート!Y114)</f>
        <v/>
      </c>
      <c r="L254" s="1283" t="str">
        <f>IF(基本情報入力シート!AB114="","",基本情報入力シート!AB114)</f>
        <v/>
      </c>
      <c r="M254" s="553" t="str">
        <f>IF('別紙様式2-2（４・５月分）'!P194="","",'別紙様式2-2（４・５月分）'!P194)</f>
        <v/>
      </c>
      <c r="N254" s="1398" t="str">
        <f>IF(SUM('別紙様式2-2（４・５月分）'!Q194:Q196)=0,"",SUM('別紙様式2-2（４・５月分）'!Q194:Q196))</f>
        <v/>
      </c>
      <c r="O254" s="1402" t="str">
        <f>IFERROR(VLOOKUP('別紙様式2-2（４・５月分）'!AQ194,【参考】数式用!$AR$5:$AS$22,2,FALSE),"")</f>
        <v/>
      </c>
      <c r="P254" s="1403"/>
      <c r="Q254" s="1404"/>
      <c r="R254" s="1408" t="str">
        <f>IFERROR(VLOOKUP(K254,【参考】数式用!$A$5:$AB$37,MATCH(O254,【参考】数式用!$B$4:$AB$4,0)+1,0),"")</f>
        <v/>
      </c>
      <c r="S254" s="1410" t="s">
        <v>2021</v>
      </c>
      <c r="T254" s="1412"/>
      <c r="U254" s="1414" t="str">
        <f>IFERROR(VLOOKUP(K254,【参考】数式用!$A$5:$AB$37,MATCH(T254,【参考】数式用!$B$4:$AB$4,0)+1,0),"")</f>
        <v/>
      </c>
      <c r="V254" s="1416" t="s">
        <v>15</v>
      </c>
      <c r="W254" s="1354">
        <v>6</v>
      </c>
      <c r="X254" s="1356" t="s">
        <v>10</v>
      </c>
      <c r="Y254" s="1354">
        <v>6</v>
      </c>
      <c r="Z254" s="1356" t="s">
        <v>38</v>
      </c>
      <c r="AA254" s="1354">
        <v>7</v>
      </c>
      <c r="AB254" s="1356" t="s">
        <v>10</v>
      </c>
      <c r="AC254" s="1354">
        <v>3</v>
      </c>
      <c r="AD254" s="1356" t="s">
        <v>13</v>
      </c>
      <c r="AE254" s="1356" t="s">
        <v>20</v>
      </c>
      <c r="AF254" s="1356">
        <f>IF(W254&gt;=1,(AA254*12+AC254)-(W254*12+Y254)+1,"")</f>
        <v>10</v>
      </c>
      <c r="AG254" s="1358" t="s">
        <v>33</v>
      </c>
      <c r="AH254" s="1360" t="str">
        <f t="shared" ref="AH254" si="654">IFERROR(ROUNDDOWN(ROUND(L254*U254,0),0)*AF254,"")</f>
        <v/>
      </c>
      <c r="AI254" s="1362" t="str">
        <f t="shared" ref="AI254" si="655">IFERROR(ROUNDDOWN(ROUND((L254*(U254-AW254)),0),0)*AF254,"")</f>
        <v/>
      </c>
      <c r="AJ254" s="1364">
        <f>IFERROR(IF(OR(M254="",M255="",M257=""),0,ROUNDDOWN(ROUNDDOWN(ROUND(L254*VLOOKUP(K254,【参考】数式用!$A$5:$AB$37,MATCH("新加算Ⅳ",【参考】数式用!$B$4:$AB$4,0)+1,0),0),0)*AF254*0.5,0)),"")</f>
        <v>0</v>
      </c>
      <c r="AK254" s="1348"/>
      <c r="AL254" s="1352">
        <f>IFERROR(IF(OR(M257="ベア加算",M257=""),0, IF(OR(T254="新加算Ⅰ",T254="新加算Ⅱ",T254="新加算Ⅲ",T254="新加算Ⅳ"),ROUNDDOWN(ROUND(L254*VLOOKUP(K254,【参考】数式用!$A$5:$I$37,MATCH("ベア加算",【参考】数式用!$B$4:$I$4,0)+1,0),0),0)*AF254,0)),"")</f>
        <v>0</v>
      </c>
      <c r="AM254" s="1338"/>
      <c r="AN254" s="1344"/>
      <c r="AO254" s="1340"/>
      <c r="AP254" s="1340"/>
      <c r="AQ254" s="1342"/>
      <c r="AR254" s="1322"/>
      <c r="AS254" s="466" t="str">
        <f t="shared" ref="AS254" si="656">IF(AU254="","",IF(U254&lt;N254,"！加算の要件上は問題ありませんが、令和６年４・５月と比較して令和６年６月に加算率が下がる計画になっています。",""))</f>
        <v/>
      </c>
      <c r="AT254" s="557"/>
      <c r="AU254" s="1310" t="str">
        <f>IF(K254&lt;&gt;"","V列に色付け","")</f>
        <v/>
      </c>
      <c r="AV254" s="558" t="str">
        <f>IF('別紙様式2-2（４・５月分）'!N194="","",'別紙様式2-2（４・５月分）'!N194)</f>
        <v/>
      </c>
      <c r="AW254" s="1312" t="str">
        <f>IF(SUM('別紙様式2-2（４・５月分）'!O194:O196)=0,"",SUM('別紙様式2-2（４・５月分）'!O194:O196))</f>
        <v/>
      </c>
      <c r="AX254" s="1313" t="str">
        <f>IFERROR(VLOOKUP(K254,【参考】数式用!$AH$2:$AI$34,2,FALSE),"")</f>
        <v/>
      </c>
      <c r="AY254" s="1229" t="s">
        <v>1959</v>
      </c>
      <c r="AZ254" s="1229" t="s">
        <v>1960</v>
      </c>
      <c r="BA254" s="1229" t="s">
        <v>1961</v>
      </c>
      <c r="BB254" s="1229" t="s">
        <v>1962</v>
      </c>
      <c r="BC254" s="1229" t="str">
        <f>IF(AND(O254&lt;&gt;"新加算Ⅰ",O254&lt;&gt;"新加算Ⅱ",O254&lt;&gt;"新加算Ⅲ",O254&lt;&gt;"新加算Ⅳ"),O254,IF(P256&lt;&gt;"",P256,""))</f>
        <v/>
      </c>
      <c r="BD254" s="1229"/>
      <c r="BE254" s="1229" t="str">
        <f t="shared" ref="BE254" si="657">IF(AL254&lt;&gt;0,IF(AM254="○","入力済","未入力"),"")</f>
        <v/>
      </c>
      <c r="BF254" s="1229" t="str">
        <f>IF(OR(T254="新加算Ⅰ",T254="新加算Ⅱ",T254="新加算Ⅲ",T254="新加算Ⅳ",T254="新加算Ⅴ（１）",T254="新加算Ⅴ（２）",T254="新加算Ⅴ（３）",T254="新加算ⅠⅤ（４）",T254="新加算Ⅴ（５）",T254="新加算Ⅴ（６）",T254="新加算Ⅴ（８）",T254="新加算Ⅴ（11）"),IF(OR(AN254="○",AN254="令和６年度中に満たす"),"入力済","未入力"),"")</f>
        <v/>
      </c>
      <c r="BG254" s="1229" t="str">
        <f>IF(OR(T254="新加算Ⅴ（７）",T254="新加算Ⅴ（９）",T254="新加算Ⅴ（10）",T254="新加算Ⅴ（12）",T254="新加算Ⅴ（13）",T254="新加算Ⅴ（14）"),IF(OR(AO254="○",AO254="令和６年度中に満たす"),"入力済","未入力"),"")</f>
        <v/>
      </c>
      <c r="BH254" s="1330" t="str">
        <f t="shared" ref="BH254" si="658">IF(OR(T254="新加算Ⅰ",T254="新加算Ⅱ",T254="新加算Ⅲ",T254="新加算Ⅴ（１）",T254="新加算Ⅴ（３）",T254="新加算Ⅴ（８）"),IF(OR(AP254="○",AP254="令和６年度中に満たす"),"入力済","未入力"),"")</f>
        <v/>
      </c>
      <c r="BI254" s="1332" t="str">
        <f t="shared" ref="BI254" si="659">IF(OR(T254="新加算Ⅰ",T254="新加算Ⅱ",T254="新加算Ⅴ（１）",T254="新加算Ⅴ（２）",T254="新加算Ⅴ（３）",T254="新加算Ⅴ（４）",T254="新加算Ⅴ（５）",T254="新加算Ⅴ（６）",T254="新加算Ⅴ（７）",T254="新加算Ⅴ（９）",T254="新加算Ⅴ（10）",T254="新加算Ⅴ（12）"),1,"")</f>
        <v/>
      </c>
      <c r="BJ254" s="1310" t="str">
        <f>IF(OR(T254="新加算Ⅰ",T254="新加算Ⅴ（１）",T254="新加算Ⅴ（２）",T254="新加算Ⅴ（５）",T254="新加算Ⅴ（７）",T254="新加算Ⅴ（10）"),IF(AR254="","未入力","入力済"),"")</f>
        <v/>
      </c>
      <c r="BK254" s="453" t="str">
        <f>G254</f>
        <v/>
      </c>
    </row>
    <row r="255" spans="1:63" ht="15" customHeight="1">
      <c r="A255" s="1274"/>
      <c r="B255" s="1242"/>
      <c r="C255" s="1243"/>
      <c r="D255" s="1243"/>
      <c r="E255" s="1243"/>
      <c r="F255" s="1244"/>
      <c r="G255" s="1259"/>
      <c r="H255" s="1259"/>
      <c r="I255" s="1259"/>
      <c r="J255" s="1422"/>
      <c r="K255" s="1259"/>
      <c r="L255" s="1283"/>
      <c r="M255" s="1378" t="str">
        <f>IF('別紙様式2-2（４・５月分）'!P195="","",'別紙様式2-2（４・５月分）'!P195)</f>
        <v/>
      </c>
      <c r="N255" s="1399"/>
      <c r="O255" s="1405"/>
      <c r="P255" s="1406"/>
      <c r="Q255" s="1407"/>
      <c r="R255" s="1409"/>
      <c r="S255" s="1411"/>
      <c r="T255" s="1413"/>
      <c r="U255" s="1415"/>
      <c r="V255" s="1417"/>
      <c r="W255" s="1355"/>
      <c r="X255" s="1357"/>
      <c r="Y255" s="1355"/>
      <c r="Z255" s="1357"/>
      <c r="AA255" s="1355"/>
      <c r="AB255" s="1357"/>
      <c r="AC255" s="1355"/>
      <c r="AD255" s="1357"/>
      <c r="AE255" s="1357"/>
      <c r="AF255" s="1357"/>
      <c r="AG255" s="1359"/>
      <c r="AH255" s="1361"/>
      <c r="AI255" s="1363"/>
      <c r="AJ255" s="1365"/>
      <c r="AK255" s="1349"/>
      <c r="AL255" s="1353"/>
      <c r="AM255" s="1339"/>
      <c r="AN255" s="1345"/>
      <c r="AO255" s="1341"/>
      <c r="AP255" s="1341"/>
      <c r="AQ255" s="1343"/>
      <c r="AR255" s="1323"/>
      <c r="AS255" s="1309" t="str">
        <f t="shared" ref="AS255" si="660">IF(AU254="","",IF(AF254&gt;10,"！令和６年度の新加算の「算定対象月」が10か月を超えています。標準的な「算定対象月」は令和６年６月から令和７年３月です。",IF(OR(AA254&lt;&gt;7,AC254&lt;&gt;3),"！算定期間の終わりが令和７年３月になっていません。区分変更を行う場合は、別紙様式2-4に記入してください。","")))</f>
        <v/>
      </c>
      <c r="AT255" s="557"/>
      <c r="AU255" s="1310"/>
      <c r="AV255" s="1311" t="str">
        <f>IF('別紙様式2-2（４・５月分）'!N195="","",'別紙様式2-2（４・５月分）'!N195)</f>
        <v/>
      </c>
      <c r="AW255" s="1312"/>
      <c r="AX255" s="1313"/>
      <c r="AY255" s="1229"/>
      <c r="AZ255" s="1229"/>
      <c r="BA255" s="1229"/>
      <c r="BB255" s="1229"/>
      <c r="BC255" s="1229"/>
      <c r="BD255" s="1229"/>
      <c r="BE255" s="1229"/>
      <c r="BF255" s="1229"/>
      <c r="BG255" s="1229"/>
      <c r="BH255" s="1331"/>
      <c r="BI255" s="1333"/>
      <c r="BJ255" s="1310"/>
      <c r="BK255" s="453" t="str">
        <f>G254</f>
        <v/>
      </c>
    </row>
    <row r="256" spans="1:63" ht="15" customHeight="1">
      <c r="A256" s="1302"/>
      <c r="B256" s="1242"/>
      <c r="C256" s="1243"/>
      <c r="D256" s="1243"/>
      <c r="E256" s="1243"/>
      <c r="F256" s="1244"/>
      <c r="G256" s="1259"/>
      <c r="H256" s="1259"/>
      <c r="I256" s="1259"/>
      <c r="J256" s="1422"/>
      <c r="K256" s="1259"/>
      <c r="L256" s="1283"/>
      <c r="M256" s="1379"/>
      <c r="N256" s="1400"/>
      <c r="O256" s="1380" t="s">
        <v>2025</v>
      </c>
      <c r="P256" s="1382" t="str">
        <f>IFERROR(VLOOKUP('別紙様式2-2（４・５月分）'!AQ194,【参考】数式用!$AR$5:$AT$22,3,FALSE),"")</f>
        <v/>
      </c>
      <c r="Q256" s="1384" t="s">
        <v>2036</v>
      </c>
      <c r="R256" s="1386" t="str">
        <f>IFERROR(VLOOKUP(K254,【参考】数式用!$A$5:$AB$37,MATCH(P256,【参考】数式用!$B$4:$AB$4,0)+1,0),"")</f>
        <v/>
      </c>
      <c r="S256" s="1388" t="s">
        <v>161</v>
      </c>
      <c r="T256" s="1390"/>
      <c r="U256" s="1392" t="str">
        <f>IFERROR(VLOOKUP(K254,【参考】数式用!$A$5:$AB$37,MATCH(T256,【参考】数式用!$B$4:$AB$4,0)+1,0),"")</f>
        <v/>
      </c>
      <c r="V256" s="1394" t="s">
        <v>15</v>
      </c>
      <c r="W256" s="1396">
        <v>7</v>
      </c>
      <c r="X256" s="1370" t="s">
        <v>10</v>
      </c>
      <c r="Y256" s="1396">
        <v>4</v>
      </c>
      <c r="Z256" s="1370" t="s">
        <v>38</v>
      </c>
      <c r="AA256" s="1396">
        <v>8</v>
      </c>
      <c r="AB256" s="1370" t="s">
        <v>10</v>
      </c>
      <c r="AC256" s="1396">
        <v>3</v>
      </c>
      <c r="AD256" s="1370" t="s">
        <v>13</v>
      </c>
      <c r="AE256" s="1370" t="s">
        <v>20</v>
      </c>
      <c r="AF256" s="1370">
        <f>IF(W256&gt;=1,(AA256*12+AC256)-(W256*12+Y256)+1,"")</f>
        <v>12</v>
      </c>
      <c r="AG256" s="1366" t="s">
        <v>33</v>
      </c>
      <c r="AH256" s="1372" t="str">
        <f t="shared" ref="AH256" si="661">IFERROR(ROUNDDOWN(ROUND(L254*U256,0),0)*AF256,"")</f>
        <v/>
      </c>
      <c r="AI256" s="1374" t="str">
        <f t="shared" ref="AI256" si="662">IFERROR(ROUNDDOWN(ROUND((L254*(U256-AW254)),0),0)*AF256,"")</f>
        <v/>
      </c>
      <c r="AJ256" s="1376">
        <f>IFERROR(IF(OR(M254="",M255="",M257=""),0,ROUNDDOWN(ROUNDDOWN(ROUND(L254*VLOOKUP(K254,【参考】数式用!$A$5:$AB$37,MATCH("新加算Ⅳ",【参考】数式用!$B$4:$AB$4,0)+1,0),0),0)*AF256*0.5,0)),"")</f>
        <v>0</v>
      </c>
      <c r="AK256" s="1346" t="str">
        <f t="shared" ref="AK256" si="663">IF(T256&lt;&gt;"","新規に適用","")</f>
        <v/>
      </c>
      <c r="AL256" s="1350">
        <f>IFERROR(IF(OR(M257="ベア加算",M257=""),0, IF(OR(T254="新加算Ⅰ",T254="新加算Ⅱ",T254="新加算Ⅲ",T254="新加算Ⅳ"),0,ROUNDDOWN(ROUND(L254*VLOOKUP(K254,【参考】数式用!$A$5:$I$37,MATCH("ベア加算",【参考】数式用!$B$4:$I$4,0)+1,0),0),0)*AF256)),"")</f>
        <v>0</v>
      </c>
      <c r="AM256" s="1320" t="str">
        <f>IF(AND(T256&lt;&gt;"",AM254=""),"新規に適用",IF(AND(T256&lt;&gt;"",AM254&lt;&gt;""),"継続で適用",""))</f>
        <v/>
      </c>
      <c r="AN256" s="1320" t="str">
        <f>IF(AND(T256&lt;&gt;"",AN254=""),"新規に適用",IF(AND(T256&lt;&gt;"",AN254&lt;&gt;""),"継続で適用",""))</f>
        <v/>
      </c>
      <c r="AO256" s="1368"/>
      <c r="AP256" s="1320" t="str">
        <f>IF(AND(T256&lt;&gt;"",AP254=""),"新規に適用",IF(AND(T256&lt;&gt;"",AP254&lt;&gt;""),"継続で適用",""))</f>
        <v/>
      </c>
      <c r="AQ256" s="1324" t="str">
        <f t="shared" si="597"/>
        <v/>
      </c>
      <c r="AR256" s="1320" t="str">
        <f>IF(AND(T256&lt;&gt;"",AR254=""),"新規に適用",IF(AND(T256&lt;&gt;"",AR254&lt;&gt;""),"継続で適用",""))</f>
        <v/>
      </c>
      <c r="AS256" s="1309"/>
      <c r="AT256" s="557"/>
      <c r="AU256" s="1310" t="str">
        <f>IF(K254&lt;&gt;"","V列に色付け","")</f>
        <v/>
      </c>
      <c r="AV256" s="1311"/>
      <c r="AW256" s="1312"/>
      <c r="AX256" s="87"/>
      <c r="AY256" s="87"/>
      <c r="AZ256" s="87"/>
      <c r="BA256" s="87"/>
      <c r="BB256" s="87"/>
      <c r="BC256" s="87"/>
      <c r="BD256" s="87"/>
      <c r="BE256" s="87"/>
      <c r="BF256" s="87"/>
      <c r="BG256" s="87"/>
      <c r="BH256" s="87"/>
      <c r="BI256" s="87"/>
      <c r="BJ256" s="87"/>
      <c r="BK256" s="453" t="str">
        <f>G254</f>
        <v/>
      </c>
    </row>
    <row r="257" spans="1:63" ht="30" customHeight="1" thickBot="1">
      <c r="A257" s="1275"/>
      <c r="B257" s="1418"/>
      <c r="C257" s="1419"/>
      <c r="D257" s="1419"/>
      <c r="E257" s="1419"/>
      <c r="F257" s="1420"/>
      <c r="G257" s="1260"/>
      <c r="H257" s="1260"/>
      <c r="I257" s="1260"/>
      <c r="J257" s="1423"/>
      <c r="K257" s="1260"/>
      <c r="L257" s="1284"/>
      <c r="M257" s="556" t="str">
        <f>IF('別紙様式2-2（４・５月分）'!P196="","",'別紙様式2-2（４・５月分）'!P196)</f>
        <v/>
      </c>
      <c r="N257" s="1401"/>
      <c r="O257" s="1381"/>
      <c r="P257" s="1383"/>
      <c r="Q257" s="1385"/>
      <c r="R257" s="1387"/>
      <c r="S257" s="1389"/>
      <c r="T257" s="1391"/>
      <c r="U257" s="1393"/>
      <c r="V257" s="1395"/>
      <c r="W257" s="1397"/>
      <c r="X257" s="1371"/>
      <c r="Y257" s="1397"/>
      <c r="Z257" s="1371"/>
      <c r="AA257" s="1397"/>
      <c r="AB257" s="1371"/>
      <c r="AC257" s="1397"/>
      <c r="AD257" s="1371"/>
      <c r="AE257" s="1371"/>
      <c r="AF257" s="1371"/>
      <c r="AG257" s="1367"/>
      <c r="AH257" s="1373"/>
      <c r="AI257" s="1375"/>
      <c r="AJ257" s="1377"/>
      <c r="AK257" s="1347"/>
      <c r="AL257" s="1351"/>
      <c r="AM257" s="1321"/>
      <c r="AN257" s="1321"/>
      <c r="AO257" s="1369"/>
      <c r="AP257" s="1321"/>
      <c r="AQ257" s="1325"/>
      <c r="AR257" s="1321"/>
      <c r="AS257" s="491" t="str">
        <f t="shared" ref="AS257" si="664">IF(AU254="","",IF(OR(T254="",AND(M257="ベア加算なし",OR(T254="新加算Ⅰ",T254="新加算Ⅱ",T254="新加算Ⅲ",T254="新加算Ⅳ"),AM254=""),AND(OR(T254="新加算Ⅰ",T254="新加算Ⅱ",T254="新加算Ⅲ",T254="新加算Ⅳ",T254="新加算Ⅴ（１）",T254="新加算Ⅴ（２）",T254="新加算Ⅴ（３）",T254="新加算Ⅴ（４）",T254="新加算Ⅴ（５）",T254="新加算Ⅴ（６）",T254="新加算Ⅴ（８）",T254="新加算Ⅴ（11）"),AN254=""),AND(OR(T254="新加算Ⅴ（７）",T254="新加算Ⅴ（９）",T254="新加算Ⅴ（10）",T254="新加算Ⅴ（12）",T254="新加算Ⅴ（13）",T254="新加算Ⅴ（14）"),AO254=""),AND(OR(T254="新加算Ⅰ",T254="新加算Ⅱ",T254="新加算Ⅲ",T254="新加算Ⅴ（１）",T254="新加算Ⅴ（３）",T254="新加算Ⅴ（８）"),AP254=""),AND(OR(T254="新加算Ⅰ",T254="新加算Ⅱ",T254="新加算Ⅴ（１）",T254="新加算Ⅴ（２）",T254="新加算Ⅴ（３）",T254="新加算Ⅴ（４）",T254="新加算Ⅴ（５）",T254="新加算Ⅴ（６）",T254="新加算Ⅴ（７）",T254="新加算Ⅴ（９）",T254="新加算Ⅴ（10）",T254="新加算Ⅴ（12）"),AQ254=""),AND(OR(T254="新加算Ⅰ",T254="新加算Ⅴ（１）",T254="新加算Ⅴ（２）",T254="新加算Ⅴ（５）",T254="新加算Ⅴ（７）",T254="新加算Ⅴ（10）"),AR254="")),"！記入が必要な欄（ピンク色のセル）に空欄があります。空欄を埋めてください。",""))</f>
        <v/>
      </c>
      <c r="AT257" s="557"/>
      <c r="AU257" s="1310"/>
      <c r="AV257" s="558" t="str">
        <f>IF('別紙様式2-2（４・５月分）'!N196="","",'別紙様式2-2（４・５月分）'!N196)</f>
        <v/>
      </c>
      <c r="AW257" s="1312"/>
      <c r="AX257" s="87"/>
      <c r="AY257" s="87"/>
      <c r="AZ257" s="87"/>
      <c r="BA257" s="87"/>
      <c r="BB257" s="87"/>
      <c r="BC257" s="87"/>
      <c r="BD257" s="87"/>
      <c r="BE257" s="87"/>
      <c r="BF257" s="87"/>
      <c r="BG257" s="87"/>
      <c r="BH257" s="87"/>
      <c r="BI257" s="87"/>
      <c r="BJ257" s="87"/>
      <c r="BK257" s="453" t="str">
        <f>G254</f>
        <v/>
      </c>
    </row>
    <row r="258" spans="1:63" ht="30" customHeight="1">
      <c r="A258" s="1300">
        <v>62</v>
      </c>
      <c r="B258" s="1239" t="str">
        <f>IF(基本情報入力シート!C115="","",基本情報入力シート!C115)</f>
        <v/>
      </c>
      <c r="C258" s="1240"/>
      <c r="D258" s="1240"/>
      <c r="E258" s="1240"/>
      <c r="F258" s="1241"/>
      <c r="G258" s="1258" t="str">
        <f>IF(基本情報入力シート!M115="","",基本情報入力シート!M115)</f>
        <v/>
      </c>
      <c r="H258" s="1258" t="str">
        <f>IF(基本情報入力シート!R115="","",基本情報入力シート!R115)</f>
        <v/>
      </c>
      <c r="I258" s="1258" t="str">
        <f>IF(基本情報入力シート!W115="","",基本情報入力シート!W115)</f>
        <v/>
      </c>
      <c r="J258" s="1421" t="str">
        <f>IF(基本情報入力シート!X115="","",基本情報入力シート!X115)</f>
        <v/>
      </c>
      <c r="K258" s="1258" t="str">
        <f>IF(基本情報入力シート!Y115="","",基本情報入力シート!Y115)</f>
        <v/>
      </c>
      <c r="L258" s="1282" t="str">
        <f>IF(基本情報入力シート!AB115="","",基本情報入力シート!AB115)</f>
        <v/>
      </c>
      <c r="M258" s="553" t="str">
        <f>IF('別紙様式2-2（４・５月分）'!P197="","",'別紙様式2-2（４・５月分）'!P197)</f>
        <v/>
      </c>
      <c r="N258" s="1398" t="str">
        <f>IF(SUM('別紙様式2-2（４・５月分）'!Q197:Q199)=0,"",SUM('別紙様式2-2（４・５月分）'!Q197:Q199))</f>
        <v/>
      </c>
      <c r="O258" s="1402" t="str">
        <f>IFERROR(VLOOKUP('別紙様式2-2（４・５月分）'!AQ197,【参考】数式用!$AR$5:$AS$22,2,FALSE),"")</f>
        <v/>
      </c>
      <c r="P258" s="1403"/>
      <c r="Q258" s="1404"/>
      <c r="R258" s="1408" t="str">
        <f>IFERROR(VLOOKUP(K258,【参考】数式用!$A$5:$AB$37,MATCH(O258,【参考】数式用!$B$4:$AB$4,0)+1,0),"")</f>
        <v/>
      </c>
      <c r="S258" s="1410" t="s">
        <v>2021</v>
      </c>
      <c r="T258" s="1412"/>
      <c r="U258" s="1414" t="str">
        <f>IFERROR(VLOOKUP(K258,【参考】数式用!$A$5:$AB$37,MATCH(T258,【参考】数式用!$B$4:$AB$4,0)+1,0),"")</f>
        <v/>
      </c>
      <c r="V258" s="1416" t="s">
        <v>15</v>
      </c>
      <c r="W258" s="1354">
        <v>6</v>
      </c>
      <c r="X258" s="1356" t="s">
        <v>10</v>
      </c>
      <c r="Y258" s="1354">
        <v>6</v>
      </c>
      <c r="Z258" s="1356" t="s">
        <v>38</v>
      </c>
      <c r="AA258" s="1354">
        <v>7</v>
      </c>
      <c r="AB258" s="1356" t="s">
        <v>10</v>
      </c>
      <c r="AC258" s="1354">
        <v>3</v>
      </c>
      <c r="AD258" s="1356" t="s">
        <v>13</v>
      </c>
      <c r="AE258" s="1356" t="s">
        <v>20</v>
      </c>
      <c r="AF258" s="1356">
        <f>IF(W258&gt;=1,(AA258*12+AC258)-(W258*12+Y258)+1,"")</f>
        <v>10</v>
      </c>
      <c r="AG258" s="1358" t="s">
        <v>33</v>
      </c>
      <c r="AH258" s="1360" t="str">
        <f t="shared" ref="AH258" si="665">IFERROR(ROUNDDOWN(ROUND(L258*U258,0),0)*AF258,"")</f>
        <v/>
      </c>
      <c r="AI258" s="1362" t="str">
        <f t="shared" ref="AI258" si="666">IFERROR(ROUNDDOWN(ROUND((L258*(U258-AW258)),0),0)*AF258,"")</f>
        <v/>
      </c>
      <c r="AJ258" s="1364">
        <f>IFERROR(IF(OR(M258="",M259="",M261=""),0,ROUNDDOWN(ROUNDDOWN(ROUND(L258*VLOOKUP(K258,【参考】数式用!$A$5:$AB$37,MATCH("新加算Ⅳ",【参考】数式用!$B$4:$AB$4,0)+1,0),0),0)*AF258*0.5,0)),"")</f>
        <v>0</v>
      </c>
      <c r="AK258" s="1348"/>
      <c r="AL258" s="1352">
        <f>IFERROR(IF(OR(M261="ベア加算",M261=""),0, IF(OR(T258="新加算Ⅰ",T258="新加算Ⅱ",T258="新加算Ⅲ",T258="新加算Ⅳ"),ROUNDDOWN(ROUND(L258*VLOOKUP(K258,【参考】数式用!$A$5:$I$37,MATCH("ベア加算",【参考】数式用!$B$4:$I$4,0)+1,0),0),0)*AF258,0)),"")</f>
        <v>0</v>
      </c>
      <c r="AM258" s="1338"/>
      <c r="AN258" s="1344"/>
      <c r="AO258" s="1340"/>
      <c r="AP258" s="1340"/>
      <c r="AQ258" s="1342"/>
      <c r="AR258" s="1322"/>
      <c r="AS258" s="466" t="str">
        <f t="shared" ref="AS258" si="667">IF(AU258="","",IF(U258&lt;N258,"！加算の要件上は問題ありませんが、令和６年４・５月と比較して令和６年６月に加算率が下がる計画になっています。",""))</f>
        <v/>
      </c>
      <c r="AT258" s="557"/>
      <c r="AU258" s="1310" t="str">
        <f>IF(K258&lt;&gt;"","V列に色付け","")</f>
        <v/>
      </c>
      <c r="AV258" s="558" t="str">
        <f>IF('別紙様式2-2（４・５月分）'!N197="","",'別紙様式2-2（４・５月分）'!N197)</f>
        <v/>
      </c>
      <c r="AW258" s="1312" t="str">
        <f>IF(SUM('別紙様式2-2（４・５月分）'!O197:O199)=0,"",SUM('別紙様式2-2（４・５月分）'!O197:O199))</f>
        <v/>
      </c>
      <c r="AX258" s="1313" t="str">
        <f>IFERROR(VLOOKUP(K258,【参考】数式用!$AH$2:$AI$34,2,FALSE),"")</f>
        <v/>
      </c>
      <c r="AY258" s="1229" t="s">
        <v>1959</v>
      </c>
      <c r="AZ258" s="1229" t="s">
        <v>1960</v>
      </c>
      <c r="BA258" s="1229" t="s">
        <v>1961</v>
      </c>
      <c r="BB258" s="1229" t="s">
        <v>1962</v>
      </c>
      <c r="BC258" s="1229" t="str">
        <f>IF(AND(O258&lt;&gt;"新加算Ⅰ",O258&lt;&gt;"新加算Ⅱ",O258&lt;&gt;"新加算Ⅲ",O258&lt;&gt;"新加算Ⅳ"),O258,IF(P260&lt;&gt;"",P260,""))</f>
        <v/>
      </c>
      <c r="BD258" s="1229"/>
      <c r="BE258" s="1229" t="str">
        <f t="shared" ref="BE258" si="668">IF(AL258&lt;&gt;0,IF(AM258="○","入力済","未入力"),"")</f>
        <v/>
      </c>
      <c r="BF258" s="1229" t="str">
        <f>IF(OR(T258="新加算Ⅰ",T258="新加算Ⅱ",T258="新加算Ⅲ",T258="新加算Ⅳ",T258="新加算Ⅴ（１）",T258="新加算Ⅴ（２）",T258="新加算Ⅴ（３）",T258="新加算ⅠⅤ（４）",T258="新加算Ⅴ（５）",T258="新加算Ⅴ（６）",T258="新加算Ⅴ（８）",T258="新加算Ⅴ（11）"),IF(OR(AN258="○",AN258="令和６年度中に満たす"),"入力済","未入力"),"")</f>
        <v/>
      </c>
      <c r="BG258" s="1229" t="str">
        <f>IF(OR(T258="新加算Ⅴ（７）",T258="新加算Ⅴ（９）",T258="新加算Ⅴ（10）",T258="新加算Ⅴ（12）",T258="新加算Ⅴ（13）",T258="新加算Ⅴ（14）"),IF(OR(AO258="○",AO258="令和６年度中に満たす"),"入力済","未入力"),"")</f>
        <v/>
      </c>
      <c r="BH258" s="1330" t="str">
        <f t="shared" ref="BH258" si="669">IF(OR(T258="新加算Ⅰ",T258="新加算Ⅱ",T258="新加算Ⅲ",T258="新加算Ⅴ（１）",T258="新加算Ⅴ（３）",T258="新加算Ⅴ（８）"),IF(OR(AP258="○",AP258="令和６年度中に満たす"),"入力済","未入力"),"")</f>
        <v/>
      </c>
      <c r="BI258" s="1332" t="str">
        <f t="shared" ref="BI258" si="670">IF(OR(T258="新加算Ⅰ",T258="新加算Ⅱ",T258="新加算Ⅴ（１）",T258="新加算Ⅴ（２）",T258="新加算Ⅴ（３）",T258="新加算Ⅴ（４）",T258="新加算Ⅴ（５）",T258="新加算Ⅴ（６）",T258="新加算Ⅴ（７）",T258="新加算Ⅴ（９）",T258="新加算Ⅴ（10）",T258="新加算Ⅴ（12）"),1,"")</f>
        <v/>
      </c>
      <c r="BJ258" s="1310" t="str">
        <f>IF(OR(T258="新加算Ⅰ",T258="新加算Ⅴ（１）",T258="新加算Ⅴ（２）",T258="新加算Ⅴ（５）",T258="新加算Ⅴ（７）",T258="新加算Ⅴ（10）"),IF(AR258="","未入力","入力済"),"")</f>
        <v/>
      </c>
      <c r="BK258" s="453" t="str">
        <f>G258</f>
        <v/>
      </c>
    </row>
    <row r="259" spans="1:63" ht="15" customHeight="1">
      <c r="A259" s="1274"/>
      <c r="B259" s="1242"/>
      <c r="C259" s="1243"/>
      <c r="D259" s="1243"/>
      <c r="E259" s="1243"/>
      <c r="F259" s="1244"/>
      <c r="G259" s="1259"/>
      <c r="H259" s="1259"/>
      <c r="I259" s="1259"/>
      <c r="J259" s="1422"/>
      <c r="K259" s="1259"/>
      <c r="L259" s="1283"/>
      <c r="M259" s="1378" t="str">
        <f>IF('別紙様式2-2（４・５月分）'!P198="","",'別紙様式2-2（４・５月分）'!P198)</f>
        <v/>
      </c>
      <c r="N259" s="1399"/>
      <c r="O259" s="1405"/>
      <c r="P259" s="1406"/>
      <c r="Q259" s="1407"/>
      <c r="R259" s="1409"/>
      <c r="S259" s="1411"/>
      <c r="T259" s="1413"/>
      <c r="U259" s="1415"/>
      <c r="V259" s="1417"/>
      <c r="W259" s="1355"/>
      <c r="X259" s="1357"/>
      <c r="Y259" s="1355"/>
      <c r="Z259" s="1357"/>
      <c r="AA259" s="1355"/>
      <c r="AB259" s="1357"/>
      <c r="AC259" s="1355"/>
      <c r="AD259" s="1357"/>
      <c r="AE259" s="1357"/>
      <c r="AF259" s="1357"/>
      <c r="AG259" s="1359"/>
      <c r="AH259" s="1361"/>
      <c r="AI259" s="1363"/>
      <c r="AJ259" s="1365"/>
      <c r="AK259" s="1349"/>
      <c r="AL259" s="1353"/>
      <c r="AM259" s="1339"/>
      <c r="AN259" s="1345"/>
      <c r="AO259" s="1341"/>
      <c r="AP259" s="1341"/>
      <c r="AQ259" s="1343"/>
      <c r="AR259" s="1323"/>
      <c r="AS259" s="1309" t="str">
        <f t="shared" ref="AS259" si="671">IF(AU258="","",IF(AF258&gt;10,"！令和６年度の新加算の「算定対象月」が10か月を超えています。標準的な「算定対象月」は令和６年６月から令和７年３月です。",IF(OR(AA258&lt;&gt;7,AC258&lt;&gt;3),"！算定期間の終わりが令和７年３月になっていません。区分変更を行う場合は、別紙様式2-4に記入してください。","")))</f>
        <v/>
      </c>
      <c r="AT259" s="557"/>
      <c r="AU259" s="1310"/>
      <c r="AV259" s="1311" t="str">
        <f>IF('別紙様式2-2（４・５月分）'!N198="","",'別紙様式2-2（４・５月分）'!N198)</f>
        <v/>
      </c>
      <c r="AW259" s="1312"/>
      <c r="AX259" s="1313"/>
      <c r="AY259" s="1229"/>
      <c r="AZ259" s="1229"/>
      <c r="BA259" s="1229"/>
      <c r="BB259" s="1229"/>
      <c r="BC259" s="1229"/>
      <c r="BD259" s="1229"/>
      <c r="BE259" s="1229"/>
      <c r="BF259" s="1229"/>
      <c r="BG259" s="1229"/>
      <c r="BH259" s="1331"/>
      <c r="BI259" s="1333"/>
      <c r="BJ259" s="1310"/>
      <c r="BK259" s="453" t="str">
        <f>G258</f>
        <v/>
      </c>
    </row>
    <row r="260" spans="1:63" ht="15" customHeight="1">
      <c r="A260" s="1302"/>
      <c r="B260" s="1242"/>
      <c r="C260" s="1243"/>
      <c r="D260" s="1243"/>
      <c r="E260" s="1243"/>
      <c r="F260" s="1244"/>
      <c r="G260" s="1259"/>
      <c r="H260" s="1259"/>
      <c r="I260" s="1259"/>
      <c r="J260" s="1422"/>
      <c r="K260" s="1259"/>
      <c r="L260" s="1283"/>
      <c r="M260" s="1379"/>
      <c r="N260" s="1400"/>
      <c r="O260" s="1380" t="s">
        <v>2025</v>
      </c>
      <c r="P260" s="1382" t="str">
        <f>IFERROR(VLOOKUP('別紙様式2-2（４・５月分）'!AQ197,【参考】数式用!$AR$5:$AT$22,3,FALSE),"")</f>
        <v/>
      </c>
      <c r="Q260" s="1384" t="s">
        <v>2036</v>
      </c>
      <c r="R260" s="1386" t="str">
        <f>IFERROR(VLOOKUP(K258,【参考】数式用!$A$5:$AB$37,MATCH(P260,【参考】数式用!$B$4:$AB$4,0)+1,0),"")</f>
        <v/>
      </c>
      <c r="S260" s="1388" t="s">
        <v>161</v>
      </c>
      <c r="T260" s="1390"/>
      <c r="U260" s="1392" t="str">
        <f>IFERROR(VLOOKUP(K258,【参考】数式用!$A$5:$AB$37,MATCH(T260,【参考】数式用!$B$4:$AB$4,0)+1,0),"")</f>
        <v/>
      </c>
      <c r="V260" s="1394" t="s">
        <v>15</v>
      </c>
      <c r="W260" s="1396">
        <v>7</v>
      </c>
      <c r="X260" s="1370" t="s">
        <v>10</v>
      </c>
      <c r="Y260" s="1396">
        <v>4</v>
      </c>
      <c r="Z260" s="1370" t="s">
        <v>38</v>
      </c>
      <c r="AA260" s="1396">
        <v>8</v>
      </c>
      <c r="AB260" s="1370" t="s">
        <v>10</v>
      </c>
      <c r="AC260" s="1396">
        <v>3</v>
      </c>
      <c r="AD260" s="1370" t="s">
        <v>13</v>
      </c>
      <c r="AE260" s="1370" t="s">
        <v>20</v>
      </c>
      <c r="AF260" s="1370">
        <f>IF(W260&gt;=1,(AA260*12+AC260)-(W260*12+Y260)+1,"")</f>
        <v>12</v>
      </c>
      <c r="AG260" s="1366" t="s">
        <v>33</v>
      </c>
      <c r="AH260" s="1372" t="str">
        <f t="shared" ref="AH260" si="672">IFERROR(ROUNDDOWN(ROUND(L258*U260,0),0)*AF260,"")</f>
        <v/>
      </c>
      <c r="AI260" s="1374" t="str">
        <f t="shared" ref="AI260" si="673">IFERROR(ROUNDDOWN(ROUND((L258*(U260-AW258)),0),0)*AF260,"")</f>
        <v/>
      </c>
      <c r="AJ260" s="1376">
        <f>IFERROR(IF(OR(M258="",M259="",M261=""),0,ROUNDDOWN(ROUNDDOWN(ROUND(L258*VLOOKUP(K258,【参考】数式用!$A$5:$AB$37,MATCH("新加算Ⅳ",【参考】数式用!$B$4:$AB$4,0)+1,0),0),0)*AF260*0.5,0)),"")</f>
        <v>0</v>
      </c>
      <c r="AK260" s="1346" t="str">
        <f t="shared" ref="AK260" si="674">IF(T260&lt;&gt;"","新規に適用","")</f>
        <v/>
      </c>
      <c r="AL260" s="1350">
        <f>IFERROR(IF(OR(M261="ベア加算",M261=""),0, IF(OR(T258="新加算Ⅰ",T258="新加算Ⅱ",T258="新加算Ⅲ",T258="新加算Ⅳ"),0,ROUNDDOWN(ROUND(L258*VLOOKUP(K258,【参考】数式用!$A$5:$I$37,MATCH("ベア加算",【参考】数式用!$B$4:$I$4,0)+1,0),0),0)*AF260)),"")</f>
        <v>0</v>
      </c>
      <c r="AM260" s="1320" t="str">
        <f>IF(AND(T260&lt;&gt;"",AM258=""),"新規に適用",IF(AND(T260&lt;&gt;"",AM258&lt;&gt;""),"継続で適用",""))</f>
        <v/>
      </c>
      <c r="AN260" s="1320" t="str">
        <f>IF(AND(T260&lt;&gt;"",AN258=""),"新規に適用",IF(AND(T260&lt;&gt;"",AN258&lt;&gt;""),"継続で適用",""))</f>
        <v/>
      </c>
      <c r="AO260" s="1368"/>
      <c r="AP260" s="1320" t="str">
        <f>IF(AND(T260&lt;&gt;"",AP258=""),"新規に適用",IF(AND(T260&lt;&gt;"",AP258&lt;&gt;""),"継続で適用",""))</f>
        <v/>
      </c>
      <c r="AQ260" s="1324" t="str">
        <f t="shared" si="597"/>
        <v/>
      </c>
      <c r="AR260" s="1320" t="str">
        <f>IF(AND(T260&lt;&gt;"",AR258=""),"新規に適用",IF(AND(T260&lt;&gt;"",AR258&lt;&gt;""),"継続で適用",""))</f>
        <v/>
      </c>
      <c r="AS260" s="1309"/>
      <c r="AT260" s="557"/>
      <c r="AU260" s="1310" t="str">
        <f>IF(K258&lt;&gt;"","V列に色付け","")</f>
        <v/>
      </c>
      <c r="AV260" s="1311"/>
      <c r="AW260" s="1312"/>
      <c r="AX260" s="87"/>
      <c r="AY260" s="87"/>
      <c r="AZ260" s="87"/>
      <c r="BA260" s="87"/>
      <c r="BB260" s="87"/>
      <c r="BC260" s="87"/>
      <c r="BD260" s="87"/>
      <c r="BE260" s="87"/>
      <c r="BF260" s="87"/>
      <c r="BG260" s="87"/>
      <c r="BH260" s="87"/>
      <c r="BI260" s="87"/>
      <c r="BJ260" s="87"/>
      <c r="BK260" s="453" t="str">
        <f>G258</f>
        <v/>
      </c>
    </row>
    <row r="261" spans="1:63" ht="30" customHeight="1" thickBot="1">
      <c r="A261" s="1275"/>
      <c r="B261" s="1418"/>
      <c r="C261" s="1419"/>
      <c r="D261" s="1419"/>
      <c r="E261" s="1419"/>
      <c r="F261" s="1420"/>
      <c r="G261" s="1260"/>
      <c r="H261" s="1260"/>
      <c r="I261" s="1260"/>
      <c r="J261" s="1423"/>
      <c r="K261" s="1260"/>
      <c r="L261" s="1284"/>
      <c r="M261" s="556" t="str">
        <f>IF('別紙様式2-2（４・５月分）'!P199="","",'別紙様式2-2（４・５月分）'!P199)</f>
        <v/>
      </c>
      <c r="N261" s="1401"/>
      <c r="O261" s="1381"/>
      <c r="P261" s="1383"/>
      <c r="Q261" s="1385"/>
      <c r="R261" s="1387"/>
      <c r="S261" s="1389"/>
      <c r="T261" s="1391"/>
      <c r="U261" s="1393"/>
      <c r="V261" s="1395"/>
      <c r="W261" s="1397"/>
      <c r="X261" s="1371"/>
      <c r="Y261" s="1397"/>
      <c r="Z261" s="1371"/>
      <c r="AA261" s="1397"/>
      <c r="AB261" s="1371"/>
      <c r="AC261" s="1397"/>
      <c r="AD261" s="1371"/>
      <c r="AE261" s="1371"/>
      <c r="AF261" s="1371"/>
      <c r="AG261" s="1367"/>
      <c r="AH261" s="1373"/>
      <c r="AI261" s="1375"/>
      <c r="AJ261" s="1377"/>
      <c r="AK261" s="1347"/>
      <c r="AL261" s="1351"/>
      <c r="AM261" s="1321"/>
      <c r="AN261" s="1321"/>
      <c r="AO261" s="1369"/>
      <c r="AP261" s="1321"/>
      <c r="AQ261" s="1325"/>
      <c r="AR261" s="1321"/>
      <c r="AS261" s="491" t="str">
        <f t="shared" ref="AS261" si="675">IF(AU258="","",IF(OR(T258="",AND(M261="ベア加算なし",OR(T258="新加算Ⅰ",T258="新加算Ⅱ",T258="新加算Ⅲ",T258="新加算Ⅳ"),AM258=""),AND(OR(T258="新加算Ⅰ",T258="新加算Ⅱ",T258="新加算Ⅲ",T258="新加算Ⅳ",T258="新加算Ⅴ（１）",T258="新加算Ⅴ（２）",T258="新加算Ⅴ（３）",T258="新加算Ⅴ（４）",T258="新加算Ⅴ（５）",T258="新加算Ⅴ（６）",T258="新加算Ⅴ（８）",T258="新加算Ⅴ（11）"),AN258=""),AND(OR(T258="新加算Ⅴ（７）",T258="新加算Ⅴ（９）",T258="新加算Ⅴ（10）",T258="新加算Ⅴ（12）",T258="新加算Ⅴ（13）",T258="新加算Ⅴ（14）"),AO258=""),AND(OR(T258="新加算Ⅰ",T258="新加算Ⅱ",T258="新加算Ⅲ",T258="新加算Ⅴ（１）",T258="新加算Ⅴ（３）",T258="新加算Ⅴ（８）"),AP258=""),AND(OR(T258="新加算Ⅰ",T258="新加算Ⅱ",T258="新加算Ⅴ（１）",T258="新加算Ⅴ（２）",T258="新加算Ⅴ（３）",T258="新加算Ⅴ（４）",T258="新加算Ⅴ（５）",T258="新加算Ⅴ（６）",T258="新加算Ⅴ（７）",T258="新加算Ⅴ（９）",T258="新加算Ⅴ（10）",T258="新加算Ⅴ（12）"),AQ258=""),AND(OR(T258="新加算Ⅰ",T258="新加算Ⅴ（１）",T258="新加算Ⅴ（２）",T258="新加算Ⅴ（５）",T258="新加算Ⅴ（７）",T258="新加算Ⅴ（10）"),AR258="")),"！記入が必要な欄（ピンク色のセル）に空欄があります。空欄を埋めてください。",""))</f>
        <v/>
      </c>
      <c r="AT261" s="557"/>
      <c r="AU261" s="1310"/>
      <c r="AV261" s="558" t="str">
        <f>IF('別紙様式2-2（４・５月分）'!N199="","",'別紙様式2-2（４・５月分）'!N199)</f>
        <v/>
      </c>
      <c r="AW261" s="1312"/>
      <c r="AX261" s="87"/>
      <c r="AY261" s="87"/>
      <c r="AZ261" s="87"/>
      <c r="BA261" s="87"/>
      <c r="BB261" s="87"/>
      <c r="BC261" s="87"/>
      <c r="BD261" s="87"/>
      <c r="BE261" s="87"/>
      <c r="BF261" s="87"/>
      <c r="BG261" s="87"/>
      <c r="BH261" s="87"/>
      <c r="BI261" s="87"/>
      <c r="BJ261" s="87"/>
      <c r="BK261" s="453" t="str">
        <f>G258</f>
        <v/>
      </c>
    </row>
    <row r="262" spans="1:63" ht="30" customHeight="1">
      <c r="A262" s="1273">
        <v>63</v>
      </c>
      <c r="B262" s="1242" t="str">
        <f>IF(基本情報入力シート!C116="","",基本情報入力シート!C116)</f>
        <v/>
      </c>
      <c r="C262" s="1243"/>
      <c r="D262" s="1243"/>
      <c r="E262" s="1243"/>
      <c r="F262" s="1244"/>
      <c r="G262" s="1259" t="str">
        <f>IF(基本情報入力シート!M116="","",基本情報入力シート!M116)</f>
        <v/>
      </c>
      <c r="H262" s="1259" t="str">
        <f>IF(基本情報入力シート!R116="","",基本情報入力シート!R116)</f>
        <v/>
      </c>
      <c r="I262" s="1259" t="str">
        <f>IF(基本情報入力シート!W116="","",基本情報入力シート!W116)</f>
        <v/>
      </c>
      <c r="J262" s="1422" t="str">
        <f>IF(基本情報入力シート!X116="","",基本情報入力シート!X116)</f>
        <v/>
      </c>
      <c r="K262" s="1259" t="str">
        <f>IF(基本情報入力シート!Y116="","",基本情報入力シート!Y116)</f>
        <v/>
      </c>
      <c r="L262" s="1283" t="str">
        <f>IF(基本情報入力シート!AB116="","",基本情報入力シート!AB116)</f>
        <v/>
      </c>
      <c r="M262" s="553" t="str">
        <f>IF('別紙様式2-2（４・５月分）'!P200="","",'別紙様式2-2（４・５月分）'!P200)</f>
        <v/>
      </c>
      <c r="N262" s="1398" t="str">
        <f>IF(SUM('別紙様式2-2（４・５月分）'!Q200:Q202)=0,"",SUM('別紙様式2-2（４・５月分）'!Q200:Q202))</f>
        <v/>
      </c>
      <c r="O262" s="1402" t="str">
        <f>IFERROR(VLOOKUP('別紙様式2-2（４・５月分）'!AQ200,【参考】数式用!$AR$5:$AS$22,2,FALSE),"")</f>
        <v/>
      </c>
      <c r="P262" s="1403"/>
      <c r="Q262" s="1404"/>
      <c r="R262" s="1408" t="str">
        <f>IFERROR(VLOOKUP(K262,【参考】数式用!$A$5:$AB$37,MATCH(O262,【参考】数式用!$B$4:$AB$4,0)+1,0),"")</f>
        <v/>
      </c>
      <c r="S262" s="1410" t="s">
        <v>2021</v>
      </c>
      <c r="T262" s="1412"/>
      <c r="U262" s="1414" t="str">
        <f>IFERROR(VLOOKUP(K262,【参考】数式用!$A$5:$AB$37,MATCH(T262,【参考】数式用!$B$4:$AB$4,0)+1,0),"")</f>
        <v/>
      </c>
      <c r="V262" s="1416" t="s">
        <v>15</v>
      </c>
      <c r="W262" s="1354">
        <v>6</v>
      </c>
      <c r="X262" s="1356" t="s">
        <v>10</v>
      </c>
      <c r="Y262" s="1354">
        <v>6</v>
      </c>
      <c r="Z262" s="1356" t="s">
        <v>38</v>
      </c>
      <c r="AA262" s="1354">
        <v>7</v>
      </c>
      <c r="AB262" s="1356" t="s">
        <v>10</v>
      </c>
      <c r="AC262" s="1354">
        <v>3</v>
      </c>
      <c r="AD262" s="1356" t="s">
        <v>13</v>
      </c>
      <c r="AE262" s="1356" t="s">
        <v>20</v>
      </c>
      <c r="AF262" s="1356">
        <f>IF(W262&gt;=1,(AA262*12+AC262)-(W262*12+Y262)+1,"")</f>
        <v>10</v>
      </c>
      <c r="AG262" s="1358" t="s">
        <v>33</v>
      </c>
      <c r="AH262" s="1360" t="str">
        <f t="shared" ref="AH262" si="676">IFERROR(ROUNDDOWN(ROUND(L262*U262,0),0)*AF262,"")</f>
        <v/>
      </c>
      <c r="AI262" s="1362" t="str">
        <f t="shared" ref="AI262" si="677">IFERROR(ROUNDDOWN(ROUND((L262*(U262-AW262)),0),0)*AF262,"")</f>
        <v/>
      </c>
      <c r="AJ262" s="1364">
        <f>IFERROR(IF(OR(M262="",M263="",M265=""),0,ROUNDDOWN(ROUNDDOWN(ROUND(L262*VLOOKUP(K262,【参考】数式用!$A$5:$AB$37,MATCH("新加算Ⅳ",【参考】数式用!$B$4:$AB$4,0)+1,0),0),0)*AF262*0.5,0)),"")</f>
        <v>0</v>
      </c>
      <c r="AK262" s="1348"/>
      <c r="AL262" s="1352">
        <f>IFERROR(IF(OR(M265="ベア加算",M265=""),0, IF(OR(T262="新加算Ⅰ",T262="新加算Ⅱ",T262="新加算Ⅲ",T262="新加算Ⅳ"),ROUNDDOWN(ROUND(L262*VLOOKUP(K262,【参考】数式用!$A$5:$I$37,MATCH("ベア加算",【参考】数式用!$B$4:$I$4,0)+1,0),0),0)*AF262,0)),"")</f>
        <v>0</v>
      </c>
      <c r="AM262" s="1338"/>
      <c r="AN262" s="1344"/>
      <c r="AO262" s="1340"/>
      <c r="AP262" s="1340"/>
      <c r="AQ262" s="1342"/>
      <c r="AR262" s="1322"/>
      <c r="AS262" s="466" t="str">
        <f t="shared" ref="AS262" si="678">IF(AU262="","",IF(U262&lt;N262,"！加算の要件上は問題ありませんが、令和６年４・５月と比較して令和６年６月に加算率が下がる計画になっています。",""))</f>
        <v/>
      </c>
      <c r="AT262" s="557"/>
      <c r="AU262" s="1310" t="str">
        <f>IF(K262&lt;&gt;"","V列に色付け","")</f>
        <v/>
      </c>
      <c r="AV262" s="558" t="str">
        <f>IF('別紙様式2-2（４・５月分）'!N200="","",'別紙様式2-2（４・５月分）'!N200)</f>
        <v/>
      </c>
      <c r="AW262" s="1312" t="str">
        <f>IF(SUM('別紙様式2-2（４・５月分）'!O200:O202)=0,"",SUM('別紙様式2-2（４・５月分）'!O200:O202))</f>
        <v/>
      </c>
      <c r="AX262" s="1313" t="str">
        <f>IFERROR(VLOOKUP(K262,【参考】数式用!$AH$2:$AI$34,2,FALSE),"")</f>
        <v/>
      </c>
      <c r="AY262" s="1229" t="s">
        <v>1959</v>
      </c>
      <c r="AZ262" s="1229" t="s">
        <v>1960</v>
      </c>
      <c r="BA262" s="1229" t="s">
        <v>1961</v>
      </c>
      <c r="BB262" s="1229" t="s">
        <v>1962</v>
      </c>
      <c r="BC262" s="1229" t="str">
        <f>IF(AND(O262&lt;&gt;"新加算Ⅰ",O262&lt;&gt;"新加算Ⅱ",O262&lt;&gt;"新加算Ⅲ",O262&lt;&gt;"新加算Ⅳ"),O262,IF(P264&lt;&gt;"",P264,""))</f>
        <v/>
      </c>
      <c r="BD262" s="1229"/>
      <c r="BE262" s="1229" t="str">
        <f t="shared" ref="BE262" si="679">IF(AL262&lt;&gt;0,IF(AM262="○","入力済","未入力"),"")</f>
        <v/>
      </c>
      <c r="BF262" s="1229" t="str">
        <f>IF(OR(T262="新加算Ⅰ",T262="新加算Ⅱ",T262="新加算Ⅲ",T262="新加算Ⅳ",T262="新加算Ⅴ（１）",T262="新加算Ⅴ（２）",T262="新加算Ⅴ（３）",T262="新加算ⅠⅤ（４）",T262="新加算Ⅴ（５）",T262="新加算Ⅴ（６）",T262="新加算Ⅴ（８）",T262="新加算Ⅴ（11）"),IF(OR(AN262="○",AN262="令和６年度中に満たす"),"入力済","未入力"),"")</f>
        <v/>
      </c>
      <c r="BG262" s="1229" t="str">
        <f>IF(OR(T262="新加算Ⅴ（７）",T262="新加算Ⅴ（９）",T262="新加算Ⅴ（10）",T262="新加算Ⅴ（12）",T262="新加算Ⅴ（13）",T262="新加算Ⅴ（14）"),IF(OR(AO262="○",AO262="令和６年度中に満たす"),"入力済","未入力"),"")</f>
        <v/>
      </c>
      <c r="BH262" s="1330" t="str">
        <f t="shared" ref="BH262" si="680">IF(OR(T262="新加算Ⅰ",T262="新加算Ⅱ",T262="新加算Ⅲ",T262="新加算Ⅴ（１）",T262="新加算Ⅴ（３）",T262="新加算Ⅴ（８）"),IF(OR(AP262="○",AP262="令和６年度中に満たす"),"入力済","未入力"),"")</f>
        <v/>
      </c>
      <c r="BI262" s="1332" t="str">
        <f t="shared" ref="BI262" si="681">IF(OR(T262="新加算Ⅰ",T262="新加算Ⅱ",T262="新加算Ⅴ（１）",T262="新加算Ⅴ（２）",T262="新加算Ⅴ（３）",T262="新加算Ⅴ（４）",T262="新加算Ⅴ（５）",T262="新加算Ⅴ（６）",T262="新加算Ⅴ（７）",T262="新加算Ⅴ（９）",T262="新加算Ⅴ（10）",T262="新加算Ⅴ（12）"),1,"")</f>
        <v/>
      </c>
      <c r="BJ262" s="1310" t="str">
        <f>IF(OR(T262="新加算Ⅰ",T262="新加算Ⅴ（１）",T262="新加算Ⅴ（２）",T262="新加算Ⅴ（５）",T262="新加算Ⅴ（７）",T262="新加算Ⅴ（10）"),IF(AR262="","未入力","入力済"),"")</f>
        <v/>
      </c>
      <c r="BK262" s="453" t="str">
        <f>G262</f>
        <v/>
      </c>
    </row>
    <row r="263" spans="1:63" ht="15" customHeight="1">
      <c r="A263" s="1274"/>
      <c r="B263" s="1242"/>
      <c r="C263" s="1243"/>
      <c r="D263" s="1243"/>
      <c r="E263" s="1243"/>
      <c r="F263" s="1244"/>
      <c r="G263" s="1259"/>
      <c r="H263" s="1259"/>
      <c r="I263" s="1259"/>
      <c r="J263" s="1422"/>
      <c r="K263" s="1259"/>
      <c r="L263" s="1283"/>
      <c r="M263" s="1378" t="str">
        <f>IF('別紙様式2-2（４・５月分）'!P201="","",'別紙様式2-2（４・５月分）'!P201)</f>
        <v/>
      </c>
      <c r="N263" s="1399"/>
      <c r="O263" s="1405"/>
      <c r="P263" s="1406"/>
      <c r="Q263" s="1407"/>
      <c r="R263" s="1409"/>
      <c r="S263" s="1411"/>
      <c r="T263" s="1413"/>
      <c r="U263" s="1415"/>
      <c r="V263" s="1417"/>
      <c r="W263" s="1355"/>
      <c r="X263" s="1357"/>
      <c r="Y263" s="1355"/>
      <c r="Z263" s="1357"/>
      <c r="AA263" s="1355"/>
      <c r="AB263" s="1357"/>
      <c r="AC263" s="1355"/>
      <c r="AD263" s="1357"/>
      <c r="AE263" s="1357"/>
      <c r="AF263" s="1357"/>
      <c r="AG263" s="1359"/>
      <c r="AH263" s="1361"/>
      <c r="AI263" s="1363"/>
      <c r="AJ263" s="1365"/>
      <c r="AK263" s="1349"/>
      <c r="AL263" s="1353"/>
      <c r="AM263" s="1339"/>
      <c r="AN263" s="1345"/>
      <c r="AO263" s="1341"/>
      <c r="AP263" s="1341"/>
      <c r="AQ263" s="1343"/>
      <c r="AR263" s="1323"/>
      <c r="AS263" s="1309" t="str">
        <f t="shared" ref="AS263" si="682">IF(AU262="","",IF(AF262&gt;10,"！令和６年度の新加算の「算定対象月」が10か月を超えています。標準的な「算定対象月」は令和６年６月から令和７年３月です。",IF(OR(AA262&lt;&gt;7,AC262&lt;&gt;3),"！算定期間の終わりが令和７年３月になっていません。区分変更を行う場合は、別紙様式2-4に記入してください。","")))</f>
        <v/>
      </c>
      <c r="AT263" s="557"/>
      <c r="AU263" s="1310"/>
      <c r="AV263" s="1311" t="str">
        <f>IF('別紙様式2-2（４・５月分）'!N201="","",'別紙様式2-2（４・５月分）'!N201)</f>
        <v/>
      </c>
      <c r="AW263" s="1312"/>
      <c r="AX263" s="1313"/>
      <c r="AY263" s="1229"/>
      <c r="AZ263" s="1229"/>
      <c r="BA263" s="1229"/>
      <c r="BB263" s="1229"/>
      <c r="BC263" s="1229"/>
      <c r="BD263" s="1229"/>
      <c r="BE263" s="1229"/>
      <c r="BF263" s="1229"/>
      <c r="BG263" s="1229"/>
      <c r="BH263" s="1331"/>
      <c r="BI263" s="1333"/>
      <c r="BJ263" s="1310"/>
      <c r="BK263" s="453" t="str">
        <f>G262</f>
        <v/>
      </c>
    </row>
    <row r="264" spans="1:63" ht="15" customHeight="1">
      <c r="A264" s="1302"/>
      <c r="B264" s="1242"/>
      <c r="C264" s="1243"/>
      <c r="D264" s="1243"/>
      <c r="E264" s="1243"/>
      <c r="F264" s="1244"/>
      <c r="G264" s="1259"/>
      <c r="H264" s="1259"/>
      <c r="I264" s="1259"/>
      <c r="J264" s="1422"/>
      <c r="K264" s="1259"/>
      <c r="L264" s="1283"/>
      <c r="M264" s="1379"/>
      <c r="N264" s="1400"/>
      <c r="O264" s="1380" t="s">
        <v>2025</v>
      </c>
      <c r="P264" s="1382" t="str">
        <f>IFERROR(VLOOKUP('別紙様式2-2（４・５月分）'!AQ200,【参考】数式用!$AR$5:$AT$22,3,FALSE),"")</f>
        <v/>
      </c>
      <c r="Q264" s="1384" t="s">
        <v>2036</v>
      </c>
      <c r="R264" s="1386" t="str">
        <f>IFERROR(VLOOKUP(K262,【参考】数式用!$A$5:$AB$37,MATCH(P264,【参考】数式用!$B$4:$AB$4,0)+1,0),"")</f>
        <v/>
      </c>
      <c r="S264" s="1388" t="s">
        <v>161</v>
      </c>
      <c r="T264" s="1390"/>
      <c r="U264" s="1392" t="str">
        <f>IFERROR(VLOOKUP(K262,【参考】数式用!$A$5:$AB$37,MATCH(T264,【参考】数式用!$B$4:$AB$4,0)+1,0),"")</f>
        <v/>
      </c>
      <c r="V264" s="1394" t="s">
        <v>15</v>
      </c>
      <c r="W264" s="1396">
        <v>7</v>
      </c>
      <c r="X264" s="1370" t="s">
        <v>10</v>
      </c>
      <c r="Y264" s="1396">
        <v>4</v>
      </c>
      <c r="Z264" s="1370" t="s">
        <v>38</v>
      </c>
      <c r="AA264" s="1396">
        <v>8</v>
      </c>
      <c r="AB264" s="1370" t="s">
        <v>10</v>
      </c>
      <c r="AC264" s="1396">
        <v>3</v>
      </c>
      <c r="AD264" s="1370" t="s">
        <v>13</v>
      </c>
      <c r="AE264" s="1370" t="s">
        <v>20</v>
      </c>
      <c r="AF264" s="1370">
        <f>IF(W264&gt;=1,(AA264*12+AC264)-(W264*12+Y264)+1,"")</f>
        <v>12</v>
      </c>
      <c r="AG264" s="1366" t="s">
        <v>33</v>
      </c>
      <c r="AH264" s="1372" t="str">
        <f t="shared" ref="AH264" si="683">IFERROR(ROUNDDOWN(ROUND(L262*U264,0),0)*AF264,"")</f>
        <v/>
      </c>
      <c r="AI264" s="1374" t="str">
        <f t="shared" ref="AI264" si="684">IFERROR(ROUNDDOWN(ROUND((L262*(U264-AW262)),0),0)*AF264,"")</f>
        <v/>
      </c>
      <c r="AJ264" s="1376">
        <f>IFERROR(IF(OR(M262="",M263="",M265=""),0,ROUNDDOWN(ROUNDDOWN(ROUND(L262*VLOOKUP(K262,【参考】数式用!$A$5:$AB$37,MATCH("新加算Ⅳ",【参考】数式用!$B$4:$AB$4,0)+1,0),0),0)*AF264*0.5,0)),"")</f>
        <v>0</v>
      </c>
      <c r="AK264" s="1346" t="str">
        <f t="shared" ref="AK264" si="685">IF(T264&lt;&gt;"","新規に適用","")</f>
        <v/>
      </c>
      <c r="AL264" s="1350">
        <f>IFERROR(IF(OR(M265="ベア加算",M265=""),0, IF(OR(T262="新加算Ⅰ",T262="新加算Ⅱ",T262="新加算Ⅲ",T262="新加算Ⅳ"),0,ROUNDDOWN(ROUND(L262*VLOOKUP(K262,【参考】数式用!$A$5:$I$37,MATCH("ベア加算",【参考】数式用!$B$4:$I$4,0)+1,0),0),0)*AF264)),"")</f>
        <v>0</v>
      </c>
      <c r="AM264" s="1320" t="str">
        <f>IF(AND(T264&lt;&gt;"",AM262=""),"新規に適用",IF(AND(T264&lt;&gt;"",AM262&lt;&gt;""),"継続で適用",""))</f>
        <v/>
      </c>
      <c r="AN264" s="1320" t="str">
        <f>IF(AND(T264&lt;&gt;"",AN262=""),"新規に適用",IF(AND(T264&lt;&gt;"",AN262&lt;&gt;""),"継続で適用",""))</f>
        <v/>
      </c>
      <c r="AO264" s="1368"/>
      <c r="AP264" s="1320" t="str">
        <f>IF(AND(T264&lt;&gt;"",AP262=""),"新規に適用",IF(AND(T264&lt;&gt;"",AP262&lt;&gt;""),"継続で適用",""))</f>
        <v/>
      </c>
      <c r="AQ264" s="1324" t="str">
        <f t="shared" si="597"/>
        <v/>
      </c>
      <c r="AR264" s="1320" t="str">
        <f>IF(AND(T264&lt;&gt;"",AR262=""),"新規に適用",IF(AND(T264&lt;&gt;"",AR262&lt;&gt;""),"継続で適用",""))</f>
        <v/>
      </c>
      <c r="AS264" s="1309"/>
      <c r="AT264" s="557"/>
      <c r="AU264" s="1310" t="str">
        <f>IF(K262&lt;&gt;"","V列に色付け","")</f>
        <v/>
      </c>
      <c r="AV264" s="1311"/>
      <c r="AW264" s="1312"/>
      <c r="AX264" s="87"/>
      <c r="AY264" s="87"/>
      <c r="AZ264" s="87"/>
      <c r="BA264" s="87"/>
      <c r="BB264" s="87"/>
      <c r="BC264" s="87"/>
      <c r="BD264" s="87"/>
      <c r="BE264" s="87"/>
      <c r="BF264" s="87"/>
      <c r="BG264" s="87"/>
      <c r="BH264" s="87"/>
      <c r="BI264" s="87"/>
      <c r="BJ264" s="87"/>
      <c r="BK264" s="453" t="str">
        <f>G262</f>
        <v/>
      </c>
    </row>
    <row r="265" spans="1:63" ht="30" customHeight="1" thickBot="1">
      <c r="A265" s="1275"/>
      <c r="B265" s="1418"/>
      <c r="C265" s="1419"/>
      <c r="D265" s="1419"/>
      <c r="E265" s="1419"/>
      <c r="F265" s="1420"/>
      <c r="G265" s="1260"/>
      <c r="H265" s="1260"/>
      <c r="I265" s="1260"/>
      <c r="J265" s="1423"/>
      <c r="K265" s="1260"/>
      <c r="L265" s="1284"/>
      <c r="M265" s="556" t="str">
        <f>IF('別紙様式2-2（４・５月分）'!P202="","",'別紙様式2-2（４・５月分）'!P202)</f>
        <v/>
      </c>
      <c r="N265" s="1401"/>
      <c r="O265" s="1381"/>
      <c r="P265" s="1383"/>
      <c r="Q265" s="1385"/>
      <c r="R265" s="1387"/>
      <c r="S265" s="1389"/>
      <c r="T265" s="1391"/>
      <c r="U265" s="1393"/>
      <c r="V265" s="1395"/>
      <c r="W265" s="1397"/>
      <c r="X265" s="1371"/>
      <c r="Y265" s="1397"/>
      <c r="Z265" s="1371"/>
      <c r="AA265" s="1397"/>
      <c r="AB265" s="1371"/>
      <c r="AC265" s="1397"/>
      <c r="AD265" s="1371"/>
      <c r="AE265" s="1371"/>
      <c r="AF265" s="1371"/>
      <c r="AG265" s="1367"/>
      <c r="AH265" s="1373"/>
      <c r="AI265" s="1375"/>
      <c r="AJ265" s="1377"/>
      <c r="AK265" s="1347"/>
      <c r="AL265" s="1351"/>
      <c r="AM265" s="1321"/>
      <c r="AN265" s="1321"/>
      <c r="AO265" s="1369"/>
      <c r="AP265" s="1321"/>
      <c r="AQ265" s="1325"/>
      <c r="AR265" s="1321"/>
      <c r="AS265" s="491" t="str">
        <f t="shared" ref="AS265" si="686">IF(AU262="","",IF(OR(T262="",AND(M265="ベア加算なし",OR(T262="新加算Ⅰ",T262="新加算Ⅱ",T262="新加算Ⅲ",T262="新加算Ⅳ"),AM262=""),AND(OR(T262="新加算Ⅰ",T262="新加算Ⅱ",T262="新加算Ⅲ",T262="新加算Ⅳ",T262="新加算Ⅴ（１）",T262="新加算Ⅴ（２）",T262="新加算Ⅴ（３）",T262="新加算Ⅴ（４）",T262="新加算Ⅴ（５）",T262="新加算Ⅴ（６）",T262="新加算Ⅴ（８）",T262="新加算Ⅴ（11）"),AN262=""),AND(OR(T262="新加算Ⅴ（７）",T262="新加算Ⅴ（９）",T262="新加算Ⅴ（10）",T262="新加算Ⅴ（12）",T262="新加算Ⅴ（13）",T262="新加算Ⅴ（14）"),AO262=""),AND(OR(T262="新加算Ⅰ",T262="新加算Ⅱ",T262="新加算Ⅲ",T262="新加算Ⅴ（１）",T262="新加算Ⅴ（３）",T262="新加算Ⅴ（８）"),AP262=""),AND(OR(T262="新加算Ⅰ",T262="新加算Ⅱ",T262="新加算Ⅴ（１）",T262="新加算Ⅴ（２）",T262="新加算Ⅴ（３）",T262="新加算Ⅴ（４）",T262="新加算Ⅴ（５）",T262="新加算Ⅴ（６）",T262="新加算Ⅴ（７）",T262="新加算Ⅴ（９）",T262="新加算Ⅴ（10）",T262="新加算Ⅴ（12）"),AQ262=""),AND(OR(T262="新加算Ⅰ",T262="新加算Ⅴ（１）",T262="新加算Ⅴ（２）",T262="新加算Ⅴ（５）",T262="新加算Ⅴ（７）",T262="新加算Ⅴ（10）"),AR262="")),"！記入が必要な欄（ピンク色のセル）に空欄があります。空欄を埋めてください。",""))</f>
        <v/>
      </c>
      <c r="AT265" s="557"/>
      <c r="AU265" s="1310"/>
      <c r="AV265" s="558" t="str">
        <f>IF('別紙様式2-2（４・５月分）'!N202="","",'別紙様式2-2（４・５月分）'!N202)</f>
        <v/>
      </c>
      <c r="AW265" s="1312"/>
      <c r="AX265" s="87"/>
      <c r="AY265" s="87"/>
      <c r="AZ265" s="87"/>
      <c r="BA265" s="87"/>
      <c r="BB265" s="87"/>
      <c r="BC265" s="87"/>
      <c r="BD265" s="87"/>
      <c r="BE265" s="87"/>
      <c r="BF265" s="87"/>
      <c r="BG265" s="87"/>
      <c r="BH265" s="87"/>
      <c r="BI265" s="87"/>
      <c r="BJ265" s="87"/>
      <c r="BK265" s="453" t="str">
        <f>G262</f>
        <v/>
      </c>
    </row>
    <row r="266" spans="1:63" ht="30" customHeight="1">
      <c r="A266" s="1300">
        <v>64</v>
      </c>
      <c r="B266" s="1239" t="str">
        <f>IF(基本情報入力シート!C117="","",基本情報入力シート!C117)</f>
        <v/>
      </c>
      <c r="C266" s="1240"/>
      <c r="D266" s="1240"/>
      <c r="E266" s="1240"/>
      <c r="F266" s="1241"/>
      <c r="G266" s="1258" t="str">
        <f>IF(基本情報入力シート!M117="","",基本情報入力シート!M117)</f>
        <v/>
      </c>
      <c r="H266" s="1258" t="str">
        <f>IF(基本情報入力シート!R117="","",基本情報入力シート!R117)</f>
        <v/>
      </c>
      <c r="I266" s="1258" t="str">
        <f>IF(基本情報入力シート!W117="","",基本情報入力シート!W117)</f>
        <v/>
      </c>
      <c r="J266" s="1421" t="str">
        <f>IF(基本情報入力シート!X117="","",基本情報入力シート!X117)</f>
        <v/>
      </c>
      <c r="K266" s="1258" t="str">
        <f>IF(基本情報入力シート!Y117="","",基本情報入力シート!Y117)</f>
        <v/>
      </c>
      <c r="L266" s="1282" t="str">
        <f>IF(基本情報入力シート!AB117="","",基本情報入力シート!AB117)</f>
        <v/>
      </c>
      <c r="M266" s="553" t="str">
        <f>IF('別紙様式2-2（４・５月分）'!P203="","",'別紙様式2-2（４・５月分）'!P203)</f>
        <v/>
      </c>
      <c r="N266" s="1398" t="str">
        <f>IF(SUM('別紙様式2-2（４・５月分）'!Q203:Q205)=0,"",SUM('別紙様式2-2（４・５月分）'!Q203:Q205))</f>
        <v/>
      </c>
      <c r="O266" s="1402" t="str">
        <f>IFERROR(VLOOKUP('別紙様式2-2（４・５月分）'!AQ203,【参考】数式用!$AR$5:$AS$22,2,FALSE),"")</f>
        <v/>
      </c>
      <c r="P266" s="1403"/>
      <c r="Q266" s="1404"/>
      <c r="R266" s="1408" t="str">
        <f>IFERROR(VLOOKUP(K266,【参考】数式用!$A$5:$AB$37,MATCH(O266,【参考】数式用!$B$4:$AB$4,0)+1,0),"")</f>
        <v/>
      </c>
      <c r="S266" s="1410" t="s">
        <v>2021</v>
      </c>
      <c r="T266" s="1412"/>
      <c r="U266" s="1414" t="str">
        <f>IFERROR(VLOOKUP(K266,【参考】数式用!$A$5:$AB$37,MATCH(T266,【参考】数式用!$B$4:$AB$4,0)+1,0),"")</f>
        <v/>
      </c>
      <c r="V266" s="1416" t="s">
        <v>15</v>
      </c>
      <c r="W266" s="1354">
        <v>6</v>
      </c>
      <c r="X266" s="1356" t="s">
        <v>10</v>
      </c>
      <c r="Y266" s="1354">
        <v>6</v>
      </c>
      <c r="Z266" s="1356" t="s">
        <v>38</v>
      </c>
      <c r="AA266" s="1354">
        <v>7</v>
      </c>
      <c r="AB266" s="1356" t="s">
        <v>10</v>
      </c>
      <c r="AC266" s="1354">
        <v>3</v>
      </c>
      <c r="AD266" s="1356" t="s">
        <v>13</v>
      </c>
      <c r="AE266" s="1356" t="s">
        <v>20</v>
      </c>
      <c r="AF266" s="1356">
        <f>IF(W266&gt;=1,(AA266*12+AC266)-(W266*12+Y266)+1,"")</f>
        <v>10</v>
      </c>
      <c r="AG266" s="1358" t="s">
        <v>33</v>
      </c>
      <c r="AH266" s="1360" t="str">
        <f t="shared" ref="AH266" si="687">IFERROR(ROUNDDOWN(ROUND(L266*U266,0),0)*AF266,"")</f>
        <v/>
      </c>
      <c r="AI266" s="1362" t="str">
        <f t="shared" ref="AI266" si="688">IFERROR(ROUNDDOWN(ROUND((L266*(U266-AW266)),0),0)*AF266,"")</f>
        <v/>
      </c>
      <c r="AJ266" s="1364">
        <f>IFERROR(IF(OR(M266="",M267="",M269=""),0,ROUNDDOWN(ROUNDDOWN(ROUND(L266*VLOOKUP(K266,【参考】数式用!$A$5:$AB$37,MATCH("新加算Ⅳ",【参考】数式用!$B$4:$AB$4,0)+1,0),0),0)*AF266*0.5,0)),"")</f>
        <v>0</v>
      </c>
      <c r="AK266" s="1348"/>
      <c r="AL266" s="1352">
        <f>IFERROR(IF(OR(M269="ベア加算",M269=""),0, IF(OR(T266="新加算Ⅰ",T266="新加算Ⅱ",T266="新加算Ⅲ",T266="新加算Ⅳ"),ROUNDDOWN(ROUND(L266*VLOOKUP(K266,【参考】数式用!$A$5:$I$37,MATCH("ベア加算",【参考】数式用!$B$4:$I$4,0)+1,0),0),0)*AF266,0)),"")</f>
        <v>0</v>
      </c>
      <c r="AM266" s="1338"/>
      <c r="AN266" s="1344"/>
      <c r="AO266" s="1340"/>
      <c r="AP266" s="1340"/>
      <c r="AQ266" s="1342"/>
      <c r="AR266" s="1322"/>
      <c r="AS266" s="466" t="str">
        <f t="shared" ref="AS266" si="689">IF(AU266="","",IF(U266&lt;N266,"！加算の要件上は問題ありませんが、令和６年４・５月と比較して令和６年６月に加算率が下がる計画になっています。",""))</f>
        <v/>
      </c>
      <c r="AT266" s="557"/>
      <c r="AU266" s="1310" t="str">
        <f>IF(K266&lt;&gt;"","V列に色付け","")</f>
        <v/>
      </c>
      <c r="AV266" s="558" t="str">
        <f>IF('別紙様式2-2（４・５月分）'!N203="","",'別紙様式2-2（４・５月分）'!N203)</f>
        <v/>
      </c>
      <c r="AW266" s="1312" t="str">
        <f>IF(SUM('別紙様式2-2（４・５月分）'!O203:O205)=0,"",SUM('別紙様式2-2（４・５月分）'!O203:O205))</f>
        <v/>
      </c>
      <c r="AX266" s="1313" t="str">
        <f>IFERROR(VLOOKUP(K266,【参考】数式用!$AH$2:$AI$34,2,FALSE),"")</f>
        <v/>
      </c>
      <c r="AY266" s="1229" t="s">
        <v>1959</v>
      </c>
      <c r="AZ266" s="1229" t="s">
        <v>1960</v>
      </c>
      <c r="BA266" s="1229" t="s">
        <v>1961</v>
      </c>
      <c r="BB266" s="1229" t="s">
        <v>1962</v>
      </c>
      <c r="BC266" s="1229" t="str">
        <f>IF(AND(O266&lt;&gt;"新加算Ⅰ",O266&lt;&gt;"新加算Ⅱ",O266&lt;&gt;"新加算Ⅲ",O266&lt;&gt;"新加算Ⅳ"),O266,IF(P268&lt;&gt;"",P268,""))</f>
        <v/>
      </c>
      <c r="BD266" s="1229"/>
      <c r="BE266" s="1229" t="str">
        <f t="shared" ref="BE266" si="690">IF(AL266&lt;&gt;0,IF(AM266="○","入力済","未入力"),"")</f>
        <v/>
      </c>
      <c r="BF266" s="1229" t="str">
        <f>IF(OR(T266="新加算Ⅰ",T266="新加算Ⅱ",T266="新加算Ⅲ",T266="新加算Ⅳ",T266="新加算Ⅴ（１）",T266="新加算Ⅴ（２）",T266="新加算Ⅴ（３）",T266="新加算ⅠⅤ（４）",T266="新加算Ⅴ（５）",T266="新加算Ⅴ（６）",T266="新加算Ⅴ（８）",T266="新加算Ⅴ（11）"),IF(OR(AN266="○",AN266="令和６年度中に満たす"),"入力済","未入力"),"")</f>
        <v/>
      </c>
      <c r="BG266" s="1229" t="str">
        <f>IF(OR(T266="新加算Ⅴ（７）",T266="新加算Ⅴ（９）",T266="新加算Ⅴ（10）",T266="新加算Ⅴ（12）",T266="新加算Ⅴ（13）",T266="新加算Ⅴ（14）"),IF(OR(AO266="○",AO266="令和６年度中に満たす"),"入力済","未入力"),"")</f>
        <v/>
      </c>
      <c r="BH266" s="1330" t="str">
        <f t="shared" ref="BH266" si="691">IF(OR(T266="新加算Ⅰ",T266="新加算Ⅱ",T266="新加算Ⅲ",T266="新加算Ⅴ（１）",T266="新加算Ⅴ（３）",T266="新加算Ⅴ（８）"),IF(OR(AP266="○",AP266="令和６年度中に満たす"),"入力済","未入力"),"")</f>
        <v/>
      </c>
      <c r="BI266" s="1332" t="str">
        <f t="shared" ref="BI266" si="692">IF(OR(T266="新加算Ⅰ",T266="新加算Ⅱ",T266="新加算Ⅴ（１）",T266="新加算Ⅴ（２）",T266="新加算Ⅴ（３）",T266="新加算Ⅴ（４）",T266="新加算Ⅴ（５）",T266="新加算Ⅴ（６）",T266="新加算Ⅴ（７）",T266="新加算Ⅴ（９）",T266="新加算Ⅴ（10）",T266="新加算Ⅴ（12）"),1,"")</f>
        <v/>
      </c>
      <c r="BJ266" s="1310" t="str">
        <f>IF(OR(T266="新加算Ⅰ",T266="新加算Ⅴ（１）",T266="新加算Ⅴ（２）",T266="新加算Ⅴ（５）",T266="新加算Ⅴ（７）",T266="新加算Ⅴ（10）"),IF(AR266="","未入力","入力済"),"")</f>
        <v/>
      </c>
      <c r="BK266" s="453" t="str">
        <f>G266</f>
        <v/>
      </c>
    </row>
    <row r="267" spans="1:63" ht="15" customHeight="1">
      <c r="A267" s="1274"/>
      <c r="B267" s="1242"/>
      <c r="C267" s="1243"/>
      <c r="D267" s="1243"/>
      <c r="E267" s="1243"/>
      <c r="F267" s="1244"/>
      <c r="G267" s="1259"/>
      <c r="H267" s="1259"/>
      <c r="I267" s="1259"/>
      <c r="J267" s="1422"/>
      <c r="K267" s="1259"/>
      <c r="L267" s="1283"/>
      <c r="M267" s="1378" t="str">
        <f>IF('別紙様式2-2（４・５月分）'!P204="","",'別紙様式2-2（４・５月分）'!P204)</f>
        <v/>
      </c>
      <c r="N267" s="1399"/>
      <c r="O267" s="1405"/>
      <c r="P267" s="1406"/>
      <c r="Q267" s="1407"/>
      <c r="R267" s="1409"/>
      <c r="S267" s="1411"/>
      <c r="T267" s="1413"/>
      <c r="U267" s="1415"/>
      <c r="V267" s="1417"/>
      <c r="W267" s="1355"/>
      <c r="X267" s="1357"/>
      <c r="Y267" s="1355"/>
      <c r="Z267" s="1357"/>
      <c r="AA267" s="1355"/>
      <c r="AB267" s="1357"/>
      <c r="AC267" s="1355"/>
      <c r="AD267" s="1357"/>
      <c r="AE267" s="1357"/>
      <c r="AF267" s="1357"/>
      <c r="AG267" s="1359"/>
      <c r="AH267" s="1361"/>
      <c r="AI267" s="1363"/>
      <c r="AJ267" s="1365"/>
      <c r="AK267" s="1349"/>
      <c r="AL267" s="1353"/>
      <c r="AM267" s="1339"/>
      <c r="AN267" s="1345"/>
      <c r="AO267" s="1341"/>
      <c r="AP267" s="1341"/>
      <c r="AQ267" s="1343"/>
      <c r="AR267" s="1323"/>
      <c r="AS267" s="1309" t="str">
        <f t="shared" ref="AS267" si="693">IF(AU266="","",IF(AF266&gt;10,"！令和６年度の新加算の「算定対象月」が10か月を超えています。標準的な「算定対象月」は令和６年６月から令和７年３月です。",IF(OR(AA266&lt;&gt;7,AC266&lt;&gt;3),"！算定期間の終わりが令和７年３月になっていません。区分変更を行う場合は、別紙様式2-4に記入してください。","")))</f>
        <v/>
      </c>
      <c r="AT267" s="557"/>
      <c r="AU267" s="1310"/>
      <c r="AV267" s="1311" t="str">
        <f>IF('別紙様式2-2（４・５月分）'!N204="","",'別紙様式2-2（４・５月分）'!N204)</f>
        <v/>
      </c>
      <c r="AW267" s="1312"/>
      <c r="AX267" s="1313"/>
      <c r="AY267" s="1229"/>
      <c r="AZ267" s="1229"/>
      <c r="BA267" s="1229"/>
      <c r="BB267" s="1229"/>
      <c r="BC267" s="1229"/>
      <c r="BD267" s="1229"/>
      <c r="BE267" s="1229"/>
      <c r="BF267" s="1229"/>
      <c r="BG267" s="1229"/>
      <c r="BH267" s="1331"/>
      <c r="BI267" s="1333"/>
      <c r="BJ267" s="1310"/>
      <c r="BK267" s="453" t="str">
        <f>G266</f>
        <v/>
      </c>
    </row>
    <row r="268" spans="1:63" ht="15" customHeight="1">
      <c r="A268" s="1302"/>
      <c r="B268" s="1242"/>
      <c r="C268" s="1243"/>
      <c r="D268" s="1243"/>
      <c r="E268" s="1243"/>
      <c r="F268" s="1244"/>
      <c r="G268" s="1259"/>
      <c r="H268" s="1259"/>
      <c r="I268" s="1259"/>
      <c r="J268" s="1422"/>
      <c r="K268" s="1259"/>
      <c r="L268" s="1283"/>
      <c r="M268" s="1379"/>
      <c r="N268" s="1400"/>
      <c r="O268" s="1380" t="s">
        <v>2025</v>
      </c>
      <c r="P268" s="1382" t="str">
        <f>IFERROR(VLOOKUP('別紙様式2-2（４・５月分）'!AQ203,【参考】数式用!$AR$5:$AT$22,3,FALSE),"")</f>
        <v/>
      </c>
      <c r="Q268" s="1384" t="s">
        <v>2036</v>
      </c>
      <c r="R268" s="1386" t="str">
        <f>IFERROR(VLOOKUP(K266,【参考】数式用!$A$5:$AB$37,MATCH(P268,【参考】数式用!$B$4:$AB$4,0)+1,0),"")</f>
        <v/>
      </c>
      <c r="S268" s="1388" t="s">
        <v>161</v>
      </c>
      <c r="T268" s="1390"/>
      <c r="U268" s="1392" t="str">
        <f>IFERROR(VLOOKUP(K266,【参考】数式用!$A$5:$AB$37,MATCH(T268,【参考】数式用!$B$4:$AB$4,0)+1,0),"")</f>
        <v/>
      </c>
      <c r="V268" s="1394" t="s">
        <v>15</v>
      </c>
      <c r="W268" s="1396">
        <v>7</v>
      </c>
      <c r="X268" s="1370" t="s">
        <v>10</v>
      </c>
      <c r="Y268" s="1396">
        <v>4</v>
      </c>
      <c r="Z268" s="1370" t="s">
        <v>38</v>
      </c>
      <c r="AA268" s="1396">
        <v>8</v>
      </c>
      <c r="AB268" s="1370" t="s">
        <v>10</v>
      </c>
      <c r="AC268" s="1396">
        <v>3</v>
      </c>
      <c r="AD268" s="1370" t="s">
        <v>13</v>
      </c>
      <c r="AE268" s="1370" t="s">
        <v>20</v>
      </c>
      <c r="AF268" s="1370">
        <f>IF(W268&gt;=1,(AA268*12+AC268)-(W268*12+Y268)+1,"")</f>
        <v>12</v>
      </c>
      <c r="AG268" s="1366" t="s">
        <v>33</v>
      </c>
      <c r="AH268" s="1372" t="str">
        <f t="shared" ref="AH268" si="694">IFERROR(ROUNDDOWN(ROUND(L266*U268,0),0)*AF268,"")</f>
        <v/>
      </c>
      <c r="AI268" s="1374" t="str">
        <f t="shared" ref="AI268" si="695">IFERROR(ROUNDDOWN(ROUND((L266*(U268-AW266)),0),0)*AF268,"")</f>
        <v/>
      </c>
      <c r="AJ268" s="1376">
        <f>IFERROR(IF(OR(M266="",M267="",M269=""),0,ROUNDDOWN(ROUNDDOWN(ROUND(L266*VLOOKUP(K266,【参考】数式用!$A$5:$AB$37,MATCH("新加算Ⅳ",【参考】数式用!$B$4:$AB$4,0)+1,0),0),0)*AF268*0.5,0)),"")</f>
        <v>0</v>
      </c>
      <c r="AK268" s="1346" t="str">
        <f t="shared" ref="AK268" si="696">IF(T268&lt;&gt;"","新規に適用","")</f>
        <v/>
      </c>
      <c r="AL268" s="1350">
        <f>IFERROR(IF(OR(M269="ベア加算",M269=""),0, IF(OR(T266="新加算Ⅰ",T266="新加算Ⅱ",T266="新加算Ⅲ",T266="新加算Ⅳ"),0,ROUNDDOWN(ROUND(L266*VLOOKUP(K266,【参考】数式用!$A$5:$I$37,MATCH("ベア加算",【参考】数式用!$B$4:$I$4,0)+1,0),0),0)*AF268)),"")</f>
        <v>0</v>
      </c>
      <c r="AM268" s="1320" t="str">
        <f>IF(AND(T268&lt;&gt;"",AM266=""),"新規に適用",IF(AND(T268&lt;&gt;"",AM266&lt;&gt;""),"継続で適用",""))</f>
        <v/>
      </c>
      <c r="AN268" s="1320" t="str">
        <f>IF(AND(T268&lt;&gt;"",AN266=""),"新規に適用",IF(AND(T268&lt;&gt;"",AN266&lt;&gt;""),"継続で適用",""))</f>
        <v/>
      </c>
      <c r="AO268" s="1368"/>
      <c r="AP268" s="1320" t="str">
        <f>IF(AND(T268&lt;&gt;"",AP266=""),"新規に適用",IF(AND(T268&lt;&gt;"",AP266&lt;&gt;""),"継続で適用",""))</f>
        <v/>
      </c>
      <c r="AQ268" s="1324" t="str">
        <f t="shared" si="597"/>
        <v/>
      </c>
      <c r="AR268" s="1320" t="str">
        <f>IF(AND(T268&lt;&gt;"",AR266=""),"新規に適用",IF(AND(T268&lt;&gt;"",AR266&lt;&gt;""),"継続で適用",""))</f>
        <v/>
      </c>
      <c r="AS268" s="1309"/>
      <c r="AT268" s="557"/>
      <c r="AU268" s="1310" t="str">
        <f>IF(K266&lt;&gt;"","V列に色付け","")</f>
        <v/>
      </c>
      <c r="AV268" s="1311"/>
      <c r="AW268" s="1312"/>
      <c r="AX268" s="87"/>
      <c r="AY268" s="87"/>
      <c r="AZ268" s="87"/>
      <c r="BA268" s="87"/>
      <c r="BB268" s="87"/>
      <c r="BC268" s="87"/>
      <c r="BD268" s="87"/>
      <c r="BE268" s="87"/>
      <c r="BF268" s="87"/>
      <c r="BG268" s="87"/>
      <c r="BH268" s="87"/>
      <c r="BI268" s="87"/>
      <c r="BJ268" s="87"/>
      <c r="BK268" s="453" t="str">
        <f>G266</f>
        <v/>
      </c>
    </row>
    <row r="269" spans="1:63" ht="30" customHeight="1" thickBot="1">
      <c r="A269" s="1275"/>
      <c r="B269" s="1418"/>
      <c r="C269" s="1419"/>
      <c r="D269" s="1419"/>
      <c r="E269" s="1419"/>
      <c r="F269" s="1420"/>
      <c r="G269" s="1260"/>
      <c r="H269" s="1260"/>
      <c r="I269" s="1260"/>
      <c r="J269" s="1423"/>
      <c r="K269" s="1260"/>
      <c r="L269" s="1284"/>
      <c r="M269" s="556" t="str">
        <f>IF('別紙様式2-2（４・５月分）'!P205="","",'別紙様式2-2（４・５月分）'!P205)</f>
        <v/>
      </c>
      <c r="N269" s="1401"/>
      <c r="O269" s="1381"/>
      <c r="P269" s="1383"/>
      <c r="Q269" s="1385"/>
      <c r="R269" s="1387"/>
      <c r="S269" s="1389"/>
      <c r="T269" s="1391"/>
      <c r="U269" s="1393"/>
      <c r="V269" s="1395"/>
      <c r="W269" s="1397"/>
      <c r="X269" s="1371"/>
      <c r="Y269" s="1397"/>
      <c r="Z269" s="1371"/>
      <c r="AA269" s="1397"/>
      <c r="AB269" s="1371"/>
      <c r="AC269" s="1397"/>
      <c r="AD269" s="1371"/>
      <c r="AE269" s="1371"/>
      <c r="AF269" s="1371"/>
      <c r="AG269" s="1367"/>
      <c r="AH269" s="1373"/>
      <c r="AI269" s="1375"/>
      <c r="AJ269" s="1377"/>
      <c r="AK269" s="1347"/>
      <c r="AL269" s="1351"/>
      <c r="AM269" s="1321"/>
      <c r="AN269" s="1321"/>
      <c r="AO269" s="1369"/>
      <c r="AP269" s="1321"/>
      <c r="AQ269" s="1325"/>
      <c r="AR269" s="1321"/>
      <c r="AS269" s="491" t="str">
        <f t="shared" ref="AS269" si="697">IF(AU266="","",IF(OR(T266="",AND(M269="ベア加算なし",OR(T266="新加算Ⅰ",T266="新加算Ⅱ",T266="新加算Ⅲ",T266="新加算Ⅳ"),AM266=""),AND(OR(T266="新加算Ⅰ",T266="新加算Ⅱ",T266="新加算Ⅲ",T266="新加算Ⅳ",T266="新加算Ⅴ（１）",T266="新加算Ⅴ（２）",T266="新加算Ⅴ（３）",T266="新加算Ⅴ（４）",T266="新加算Ⅴ（５）",T266="新加算Ⅴ（６）",T266="新加算Ⅴ（８）",T266="新加算Ⅴ（11）"),AN266=""),AND(OR(T266="新加算Ⅴ（７）",T266="新加算Ⅴ（９）",T266="新加算Ⅴ（10）",T266="新加算Ⅴ（12）",T266="新加算Ⅴ（13）",T266="新加算Ⅴ（14）"),AO266=""),AND(OR(T266="新加算Ⅰ",T266="新加算Ⅱ",T266="新加算Ⅲ",T266="新加算Ⅴ（１）",T266="新加算Ⅴ（３）",T266="新加算Ⅴ（８）"),AP266=""),AND(OR(T266="新加算Ⅰ",T266="新加算Ⅱ",T266="新加算Ⅴ（１）",T266="新加算Ⅴ（２）",T266="新加算Ⅴ（３）",T266="新加算Ⅴ（４）",T266="新加算Ⅴ（５）",T266="新加算Ⅴ（６）",T266="新加算Ⅴ（７）",T266="新加算Ⅴ（９）",T266="新加算Ⅴ（10）",T266="新加算Ⅴ（12）"),AQ266=""),AND(OR(T266="新加算Ⅰ",T266="新加算Ⅴ（１）",T266="新加算Ⅴ（２）",T266="新加算Ⅴ（５）",T266="新加算Ⅴ（７）",T266="新加算Ⅴ（10）"),AR266="")),"！記入が必要な欄（ピンク色のセル）に空欄があります。空欄を埋めてください。",""))</f>
        <v/>
      </c>
      <c r="AT269" s="557"/>
      <c r="AU269" s="1310"/>
      <c r="AV269" s="558" t="str">
        <f>IF('別紙様式2-2（４・５月分）'!N205="","",'別紙様式2-2（４・５月分）'!N205)</f>
        <v/>
      </c>
      <c r="AW269" s="1312"/>
      <c r="AX269" s="87"/>
      <c r="AY269" s="87"/>
      <c r="AZ269" s="87"/>
      <c r="BA269" s="87"/>
      <c r="BB269" s="87"/>
      <c r="BC269" s="87"/>
      <c r="BD269" s="87"/>
      <c r="BE269" s="87"/>
      <c r="BF269" s="87"/>
      <c r="BG269" s="87"/>
      <c r="BH269" s="87"/>
      <c r="BI269" s="87"/>
      <c r="BJ269" s="87"/>
      <c r="BK269" s="453" t="str">
        <f>G266</f>
        <v/>
      </c>
    </row>
    <row r="270" spans="1:63" ht="30" customHeight="1">
      <c r="A270" s="1273">
        <v>65</v>
      </c>
      <c r="B270" s="1242" t="str">
        <f>IF(基本情報入力シート!C118="","",基本情報入力シート!C118)</f>
        <v/>
      </c>
      <c r="C270" s="1243"/>
      <c r="D270" s="1243"/>
      <c r="E270" s="1243"/>
      <c r="F270" s="1244"/>
      <c r="G270" s="1259" t="str">
        <f>IF(基本情報入力シート!M118="","",基本情報入力シート!M118)</f>
        <v/>
      </c>
      <c r="H270" s="1259" t="str">
        <f>IF(基本情報入力シート!R118="","",基本情報入力シート!R118)</f>
        <v/>
      </c>
      <c r="I270" s="1259" t="str">
        <f>IF(基本情報入力シート!W118="","",基本情報入力シート!W118)</f>
        <v/>
      </c>
      <c r="J270" s="1422" t="str">
        <f>IF(基本情報入力シート!X118="","",基本情報入力シート!X118)</f>
        <v/>
      </c>
      <c r="K270" s="1259" t="str">
        <f>IF(基本情報入力シート!Y118="","",基本情報入力シート!Y118)</f>
        <v/>
      </c>
      <c r="L270" s="1283" t="str">
        <f>IF(基本情報入力シート!AB118="","",基本情報入力シート!AB118)</f>
        <v/>
      </c>
      <c r="M270" s="553" t="str">
        <f>IF('別紙様式2-2（４・５月分）'!P206="","",'別紙様式2-2（４・５月分）'!P206)</f>
        <v/>
      </c>
      <c r="N270" s="1398" t="str">
        <f>IF(SUM('別紙様式2-2（４・５月分）'!Q206:Q208)=0,"",SUM('別紙様式2-2（４・５月分）'!Q206:Q208))</f>
        <v/>
      </c>
      <c r="O270" s="1402" t="str">
        <f>IFERROR(VLOOKUP('別紙様式2-2（４・５月分）'!AQ206,【参考】数式用!$AR$5:$AS$22,2,FALSE),"")</f>
        <v/>
      </c>
      <c r="P270" s="1403"/>
      <c r="Q270" s="1404"/>
      <c r="R270" s="1408" t="str">
        <f>IFERROR(VLOOKUP(K270,【参考】数式用!$A$5:$AB$37,MATCH(O270,【参考】数式用!$B$4:$AB$4,0)+1,0),"")</f>
        <v/>
      </c>
      <c r="S270" s="1410" t="s">
        <v>2021</v>
      </c>
      <c r="T270" s="1412"/>
      <c r="U270" s="1414" t="str">
        <f>IFERROR(VLOOKUP(K270,【参考】数式用!$A$5:$AB$37,MATCH(T270,【参考】数式用!$B$4:$AB$4,0)+1,0),"")</f>
        <v/>
      </c>
      <c r="V270" s="1416" t="s">
        <v>15</v>
      </c>
      <c r="W270" s="1354">
        <v>6</v>
      </c>
      <c r="X270" s="1356" t="s">
        <v>10</v>
      </c>
      <c r="Y270" s="1354">
        <v>6</v>
      </c>
      <c r="Z270" s="1356" t="s">
        <v>38</v>
      </c>
      <c r="AA270" s="1354">
        <v>7</v>
      </c>
      <c r="AB270" s="1356" t="s">
        <v>10</v>
      </c>
      <c r="AC270" s="1354">
        <v>3</v>
      </c>
      <c r="AD270" s="1356" t="s">
        <v>13</v>
      </c>
      <c r="AE270" s="1356" t="s">
        <v>20</v>
      </c>
      <c r="AF270" s="1356">
        <f>IF(W270&gt;=1,(AA270*12+AC270)-(W270*12+Y270)+1,"")</f>
        <v>10</v>
      </c>
      <c r="AG270" s="1358" t="s">
        <v>33</v>
      </c>
      <c r="AH270" s="1360" t="str">
        <f t="shared" ref="AH270" si="698">IFERROR(ROUNDDOWN(ROUND(L270*U270,0),0)*AF270,"")</f>
        <v/>
      </c>
      <c r="AI270" s="1362" t="str">
        <f t="shared" ref="AI270" si="699">IFERROR(ROUNDDOWN(ROUND((L270*(U270-AW270)),0),0)*AF270,"")</f>
        <v/>
      </c>
      <c r="AJ270" s="1364">
        <f>IFERROR(IF(OR(M270="",M271="",M273=""),0,ROUNDDOWN(ROUNDDOWN(ROUND(L270*VLOOKUP(K270,【参考】数式用!$A$5:$AB$37,MATCH("新加算Ⅳ",【参考】数式用!$B$4:$AB$4,0)+1,0),0),0)*AF270*0.5,0)),"")</f>
        <v>0</v>
      </c>
      <c r="AK270" s="1348"/>
      <c r="AL270" s="1352">
        <f>IFERROR(IF(OR(M273="ベア加算",M273=""),0, IF(OR(T270="新加算Ⅰ",T270="新加算Ⅱ",T270="新加算Ⅲ",T270="新加算Ⅳ"),ROUNDDOWN(ROUND(L270*VLOOKUP(K270,【参考】数式用!$A$5:$I$37,MATCH("ベア加算",【参考】数式用!$B$4:$I$4,0)+1,0),0),0)*AF270,0)),"")</f>
        <v>0</v>
      </c>
      <c r="AM270" s="1338"/>
      <c r="AN270" s="1344"/>
      <c r="AO270" s="1340"/>
      <c r="AP270" s="1340"/>
      <c r="AQ270" s="1342"/>
      <c r="AR270" s="1322"/>
      <c r="AS270" s="466" t="str">
        <f t="shared" ref="AS270" si="700">IF(AU270="","",IF(U270&lt;N270,"！加算の要件上は問題ありませんが、令和６年４・５月と比較して令和６年６月に加算率が下がる計画になっています。",""))</f>
        <v/>
      </c>
      <c r="AT270" s="557"/>
      <c r="AU270" s="1310" t="str">
        <f>IF(K270&lt;&gt;"","V列に色付け","")</f>
        <v/>
      </c>
      <c r="AV270" s="558" t="str">
        <f>IF('別紙様式2-2（４・５月分）'!N206="","",'別紙様式2-2（４・５月分）'!N206)</f>
        <v/>
      </c>
      <c r="AW270" s="1312" t="str">
        <f>IF(SUM('別紙様式2-2（４・５月分）'!O206:O208)=0,"",SUM('別紙様式2-2（４・５月分）'!O206:O208))</f>
        <v/>
      </c>
      <c r="AX270" s="1313" t="str">
        <f>IFERROR(VLOOKUP(K270,【参考】数式用!$AH$2:$AI$34,2,FALSE),"")</f>
        <v/>
      </c>
      <c r="AY270" s="1229" t="s">
        <v>1959</v>
      </c>
      <c r="AZ270" s="1229" t="s">
        <v>1960</v>
      </c>
      <c r="BA270" s="1229" t="s">
        <v>1961</v>
      </c>
      <c r="BB270" s="1229" t="s">
        <v>1962</v>
      </c>
      <c r="BC270" s="1229" t="str">
        <f>IF(AND(O270&lt;&gt;"新加算Ⅰ",O270&lt;&gt;"新加算Ⅱ",O270&lt;&gt;"新加算Ⅲ",O270&lt;&gt;"新加算Ⅳ"),O270,IF(P272&lt;&gt;"",P272,""))</f>
        <v/>
      </c>
      <c r="BD270" s="1229"/>
      <c r="BE270" s="1229" t="str">
        <f t="shared" ref="BE270" si="701">IF(AL270&lt;&gt;0,IF(AM270="○","入力済","未入力"),"")</f>
        <v/>
      </c>
      <c r="BF270" s="1229" t="str">
        <f>IF(OR(T270="新加算Ⅰ",T270="新加算Ⅱ",T270="新加算Ⅲ",T270="新加算Ⅳ",T270="新加算Ⅴ（１）",T270="新加算Ⅴ（２）",T270="新加算Ⅴ（３）",T270="新加算ⅠⅤ（４）",T270="新加算Ⅴ（５）",T270="新加算Ⅴ（６）",T270="新加算Ⅴ（８）",T270="新加算Ⅴ（11）"),IF(OR(AN270="○",AN270="令和６年度中に満たす"),"入力済","未入力"),"")</f>
        <v/>
      </c>
      <c r="BG270" s="1229" t="str">
        <f>IF(OR(T270="新加算Ⅴ（７）",T270="新加算Ⅴ（９）",T270="新加算Ⅴ（10）",T270="新加算Ⅴ（12）",T270="新加算Ⅴ（13）",T270="新加算Ⅴ（14）"),IF(OR(AO270="○",AO270="令和６年度中に満たす"),"入力済","未入力"),"")</f>
        <v/>
      </c>
      <c r="BH270" s="1330" t="str">
        <f t="shared" ref="BH270" si="702">IF(OR(T270="新加算Ⅰ",T270="新加算Ⅱ",T270="新加算Ⅲ",T270="新加算Ⅴ（１）",T270="新加算Ⅴ（３）",T270="新加算Ⅴ（８）"),IF(OR(AP270="○",AP270="令和６年度中に満たす"),"入力済","未入力"),"")</f>
        <v/>
      </c>
      <c r="BI270" s="1332" t="str">
        <f t="shared" ref="BI270" si="703">IF(OR(T270="新加算Ⅰ",T270="新加算Ⅱ",T270="新加算Ⅴ（１）",T270="新加算Ⅴ（２）",T270="新加算Ⅴ（３）",T270="新加算Ⅴ（４）",T270="新加算Ⅴ（５）",T270="新加算Ⅴ（６）",T270="新加算Ⅴ（７）",T270="新加算Ⅴ（９）",T270="新加算Ⅴ（10）",T270="新加算Ⅴ（12）"),1,"")</f>
        <v/>
      </c>
      <c r="BJ270" s="1310" t="str">
        <f>IF(OR(T270="新加算Ⅰ",T270="新加算Ⅴ（１）",T270="新加算Ⅴ（２）",T270="新加算Ⅴ（５）",T270="新加算Ⅴ（７）",T270="新加算Ⅴ（10）"),IF(AR270="","未入力","入力済"),"")</f>
        <v/>
      </c>
      <c r="BK270" s="453" t="str">
        <f>G270</f>
        <v/>
      </c>
    </row>
    <row r="271" spans="1:63" ht="15" customHeight="1">
      <c r="A271" s="1274"/>
      <c r="B271" s="1242"/>
      <c r="C271" s="1243"/>
      <c r="D271" s="1243"/>
      <c r="E271" s="1243"/>
      <c r="F271" s="1244"/>
      <c r="G271" s="1259"/>
      <c r="H271" s="1259"/>
      <c r="I271" s="1259"/>
      <c r="J271" s="1422"/>
      <c r="K271" s="1259"/>
      <c r="L271" s="1283"/>
      <c r="M271" s="1378" t="str">
        <f>IF('別紙様式2-2（４・５月分）'!P207="","",'別紙様式2-2（４・５月分）'!P207)</f>
        <v/>
      </c>
      <c r="N271" s="1399"/>
      <c r="O271" s="1405"/>
      <c r="P271" s="1406"/>
      <c r="Q271" s="1407"/>
      <c r="R271" s="1409"/>
      <c r="S271" s="1411"/>
      <c r="T271" s="1413"/>
      <c r="U271" s="1415"/>
      <c r="V271" s="1417"/>
      <c r="W271" s="1355"/>
      <c r="X271" s="1357"/>
      <c r="Y271" s="1355"/>
      <c r="Z271" s="1357"/>
      <c r="AA271" s="1355"/>
      <c r="AB271" s="1357"/>
      <c r="AC271" s="1355"/>
      <c r="AD271" s="1357"/>
      <c r="AE271" s="1357"/>
      <c r="AF271" s="1357"/>
      <c r="AG271" s="1359"/>
      <c r="AH271" s="1361"/>
      <c r="AI271" s="1363"/>
      <c r="AJ271" s="1365"/>
      <c r="AK271" s="1349"/>
      <c r="AL271" s="1353"/>
      <c r="AM271" s="1339"/>
      <c r="AN271" s="1345"/>
      <c r="AO271" s="1341"/>
      <c r="AP271" s="1341"/>
      <c r="AQ271" s="1343"/>
      <c r="AR271" s="1323"/>
      <c r="AS271" s="1309" t="str">
        <f t="shared" ref="AS271" si="704">IF(AU270="","",IF(AF270&gt;10,"！令和６年度の新加算の「算定対象月」が10か月を超えています。標準的な「算定対象月」は令和６年６月から令和７年３月です。",IF(OR(AA270&lt;&gt;7,AC270&lt;&gt;3),"！算定期間の終わりが令和７年３月になっていません。区分変更を行う場合は、別紙様式2-4に記入してください。","")))</f>
        <v/>
      </c>
      <c r="AT271" s="557"/>
      <c r="AU271" s="1310"/>
      <c r="AV271" s="1311" t="str">
        <f>IF('別紙様式2-2（４・５月分）'!N207="","",'別紙様式2-2（４・５月分）'!N207)</f>
        <v/>
      </c>
      <c r="AW271" s="1312"/>
      <c r="AX271" s="1313"/>
      <c r="AY271" s="1229"/>
      <c r="AZ271" s="1229"/>
      <c r="BA271" s="1229"/>
      <c r="BB271" s="1229"/>
      <c r="BC271" s="1229"/>
      <c r="BD271" s="1229"/>
      <c r="BE271" s="1229"/>
      <c r="BF271" s="1229"/>
      <c r="BG271" s="1229"/>
      <c r="BH271" s="1331"/>
      <c r="BI271" s="1333"/>
      <c r="BJ271" s="1310"/>
      <c r="BK271" s="453" t="str">
        <f>G270</f>
        <v/>
      </c>
    </row>
    <row r="272" spans="1:63" ht="15" customHeight="1">
      <c r="A272" s="1302"/>
      <c r="B272" s="1242"/>
      <c r="C272" s="1243"/>
      <c r="D272" s="1243"/>
      <c r="E272" s="1243"/>
      <c r="F272" s="1244"/>
      <c r="G272" s="1259"/>
      <c r="H272" s="1259"/>
      <c r="I272" s="1259"/>
      <c r="J272" s="1422"/>
      <c r="K272" s="1259"/>
      <c r="L272" s="1283"/>
      <c r="M272" s="1379"/>
      <c r="N272" s="1400"/>
      <c r="O272" s="1380" t="s">
        <v>2025</v>
      </c>
      <c r="P272" s="1382" t="str">
        <f>IFERROR(VLOOKUP('別紙様式2-2（４・５月分）'!AQ206,【参考】数式用!$AR$5:$AT$22,3,FALSE),"")</f>
        <v/>
      </c>
      <c r="Q272" s="1384" t="s">
        <v>2036</v>
      </c>
      <c r="R272" s="1386" t="str">
        <f>IFERROR(VLOOKUP(K270,【参考】数式用!$A$5:$AB$37,MATCH(P272,【参考】数式用!$B$4:$AB$4,0)+1,0),"")</f>
        <v/>
      </c>
      <c r="S272" s="1388" t="s">
        <v>161</v>
      </c>
      <c r="T272" s="1390"/>
      <c r="U272" s="1392" t="str">
        <f>IFERROR(VLOOKUP(K270,【参考】数式用!$A$5:$AB$37,MATCH(T272,【参考】数式用!$B$4:$AB$4,0)+1,0),"")</f>
        <v/>
      </c>
      <c r="V272" s="1394" t="s">
        <v>15</v>
      </c>
      <c r="W272" s="1396">
        <v>7</v>
      </c>
      <c r="X272" s="1370" t="s">
        <v>10</v>
      </c>
      <c r="Y272" s="1396">
        <v>4</v>
      </c>
      <c r="Z272" s="1370" t="s">
        <v>38</v>
      </c>
      <c r="AA272" s="1396">
        <v>8</v>
      </c>
      <c r="AB272" s="1370" t="s">
        <v>10</v>
      </c>
      <c r="AC272" s="1396">
        <v>3</v>
      </c>
      <c r="AD272" s="1370" t="s">
        <v>13</v>
      </c>
      <c r="AE272" s="1370" t="s">
        <v>20</v>
      </c>
      <c r="AF272" s="1370">
        <f>IF(W272&gt;=1,(AA272*12+AC272)-(W272*12+Y272)+1,"")</f>
        <v>12</v>
      </c>
      <c r="AG272" s="1366" t="s">
        <v>33</v>
      </c>
      <c r="AH272" s="1372" t="str">
        <f t="shared" ref="AH272" si="705">IFERROR(ROUNDDOWN(ROUND(L270*U272,0),0)*AF272,"")</f>
        <v/>
      </c>
      <c r="AI272" s="1374" t="str">
        <f t="shared" ref="AI272" si="706">IFERROR(ROUNDDOWN(ROUND((L270*(U272-AW270)),0),0)*AF272,"")</f>
        <v/>
      </c>
      <c r="AJ272" s="1376">
        <f>IFERROR(IF(OR(M270="",M271="",M273=""),0,ROUNDDOWN(ROUNDDOWN(ROUND(L270*VLOOKUP(K270,【参考】数式用!$A$5:$AB$37,MATCH("新加算Ⅳ",【参考】数式用!$B$4:$AB$4,0)+1,0),0),0)*AF272*0.5,0)),"")</f>
        <v>0</v>
      </c>
      <c r="AK272" s="1346" t="str">
        <f t="shared" ref="AK272" si="707">IF(T272&lt;&gt;"","新規に適用","")</f>
        <v/>
      </c>
      <c r="AL272" s="1350">
        <f>IFERROR(IF(OR(M273="ベア加算",M273=""),0, IF(OR(T270="新加算Ⅰ",T270="新加算Ⅱ",T270="新加算Ⅲ",T270="新加算Ⅳ"),0,ROUNDDOWN(ROUND(L270*VLOOKUP(K270,【参考】数式用!$A$5:$I$37,MATCH("ベア加算",【参考】数式用!$B$4:$I$4,0)+1,0),0),0)*AF272)),"")</f>
        <v>0</v>
      </c>
      <c r="AM272" s="1320" t="str">
        <f>IF(AND(T272&lt;&gt;"",AM270=""),"新規に適用",IF(AND(T272&lt;&gt;"",AM270&lt;&gt;""),"継続で適用",""))</f>
        <v/>
      </c>
      <c r="AN272" s="1320" t="str">
        <f>IF(AND(T272&lt;&gt;"",AN270=""),"新規に適用",IF(AND(T272&lt;&gt;"",AN270&lt;&gt;""),"継続で適用",""))</f>
        <v/>
      </c>
      <c r="AO272" s="1368"/>
      <c r="AP272" s="1320" t="str">
        <f>IF(AND(T272&lt;&gt;"",AP270=""),"新規に適用",IF(AND(T272&lt;&gt;"",AP270&lt;&gt;""),"継続で適用",""))</f>
        <v/>
      </c>
      <c r="AQ272" s="1324" t="str">
        <f t="shared" si="597"/>
        <v/>
      </c>
      <c r="AR272" s="1320" t="str">
        <f>IF(AND(T272&lt;&gt;"",AR270=""),"新規に適用",IF(AND(T272&lt;&gt;"",AR270&lt;&gt;""),"継続で適用",""))</f>
        <v/>
      </c>
      <c r="AS272" s="1309"/>
      <c r="AT272" s="557"/>
      <c r="AU272" s="1310" t="str">
        <f>IF(K270&lt;&gt;"","V列に色付け","")</f>
        <v/>
      </c>
      <c r="AV272" s="1311"/>
      <c r="AW272" s="1312"/>
      <c r="AX272" s="87"/>
      <c r="AY272" s="87"/>
      <c r="AZ272" s="87"/>
      <c r="BA272" s="87"/>
      <c r="BB272" s="87"/>
      <c r="BC272" s="87"/>
      <c r="BD272" s="87"/>
      <c r="BE272" s="87"/>
      <c r="BF272" s="87"/>
      <c r="BG272" s="87"/>
      <c r="BH272" s="87"/>
      <c r="BI272" s="87"/>
      <c r="BJ272" s="87"/>
      <c r="BK272" s="453" t="str">
        <f>G270</f>
        <v/>
      </c>
    </row>
    <row r="273" spans="1:63" ht="30" customHeight="1" thickBot="1">
      <c r="A273" s="1275"/>
      <c r="B273" s="1418"/>
      <c r="C273" s="1419"/>
      <c r="D273" s="1419"/>
      <c r="E273" s="1419"/>
      <c r="F273" s="1420"/>
      <c r="G273" s="1260"/>
      <c r="H273" s="1260"/>
      <c r="I273" s="1260"/>
      <c r="J273" s="1423"/>
      <c r="K273" s="1260"/>
      <c r="L273" s="1284"/>
      <c r="M273" s="556" t="str">
        <f>IF('別紙様式2-2（４・５月分）'!P208="","",'別紙様式2-2（４・５月分）'!P208)</f>
        <v/>
      </c>
      <c r="N273" s="1401"/>
      <c r="O273" s="1381"/>
      <c r="P273" s="1383"/>
      <c r="Q273" s="1385"/>
      <c r="R273" s="1387"/>
      <c r="S273" s="1389"/>
      <c r="T273" s="1391"/>
      <c r="U273" s="1393"/>
      <c r="V273" s="1395"/>
      <c r="W273" s="1397"/>
      <c r="X273" s="1371"/>
      <c r="Y273" s="1397"/>
      <c r="Z273" s="1371"/>
      <c r="AA273" s="1397"/>
      <c r="AB273" s="1371"/>
      <c r="AC273" s="1397"/>
      <c r="AD273" s="1371"/>
      <c r="AE273" s="1371"/>
      <c r="AF273" s="1371"/>
      <c r="AG273" s="1367"/>
      <c r="AH273" s="1373"/>
      <c r="AI273" s="1375"/>
      <c r="AJ273" s="1377"/>
      <c r="AK273" s="1347"/>
      <c r="AL273" s="1351"/>
      <c r="AM273" s="1321"/>
      <c r="AN273" s="1321"/>
      <c r="AO273" s="1369"/>
      <c r="AP273" s="1321"/>
      <c r="AQ273" s="1325"/>
      <c r="AR273" s="1321"/>
      <c r="AS273" s="491" t="str">
        <f t="shared" ref="AS273" si="708">IF(AU270="","",IF(OR(T270="",AND(M273="ベア加算なし",OR(T270="新加算Ⅰ",T270="新加算Ⅱ",T270="新加算Ⅲ",T270="新加算Ⅳ"),AM270=""),AND(OR(T270="新加算Ⅰ",T270="新加算Ⅱ",T270="新加算Ⅲ",T270="新加算Ⅳ",T270="新加算Ⅴ（１）",T270="新加算Ⅴ（２）",T270="新加算Ⅴ（３）",T270="新加算Ⅴ（４）",T270="新加算Ⅴ（５）",T270="新加算Ⅴ（６）",T270="新加算Ⅴ（８）",T270="新加算Ⅴ（11）"),AN270=""),AND(OR(T270="新加算Ⅴ（７）",T270="新加算Ⅴ（９）",T270="新加算Ⅴ（10）",T270="新加算Ⅴ（12）",T270="新加算Ⅴ（13）",T270="新加算Ⅴ（14）"),AO270=""),AND(OR(T270="新加算Ⅰ",T270="新加算Ⅱ",T270="新加算Ⅲ",T270="新加算Ⅴ（１）",T270="新加算Ⅴ（３）",T270="新加算Ⅴ（８）"),AP270=""),AND(OR(T270="新加算Ⅰ",T270="新加算Ⅱ",T270="新加算Ⅴ（１）",T270="新加算Ⅴ（２）",T270="新加算Ⅴ（３）",T270="新加算Ⅴ（４）",T270="新加算Ⅴ（５）",T270="新加算Ⅴ（６）",T270="新加算Ⅴ（７）",T270="新加算Ⅴ（９）",T270="新加算Ⅴ（10）",T270="新加算Ⅴ（12）"),AQ270=""),AND(OR(T270="新加算Ⅰ",T270="新加算Ⅴ（１）",T270="新加算Ⅴ（２）",T270="新加算Ⅴ（５）",T270="新加算Ⅴ（７）",T270="新加算Ⅴ（10）"),AR270="")),"！記入が必要な欄（ピンク色のセル）に空欄があります。空欄を埋めてください。",""))</f>
        <v/>
      </c>
      <c r="AT273" s="557"/>
      <c r="AU273" s="1310"/>
      <c r="AV273" s="558" t="str">
        <f>IF('別紙様式2-2（４・５月分）'!N208="","",'別紙様式2-2（４・５月分）'!N208)</f>
        <v/>
      </c>
      <c r="AW273" s="1312"/>
      <c r="AX273" s="87"/>
      <c r="AY273" s="87"/>
      <c r="AZ273" s="87"/>
      <c r="BA273" s="87"/>
      <c r="BB273" s="87"/>
      <c r="BC273" s="87"/>
      <c r="BD273" s="87"/>
      <c r="BE273" s="87"/>
      <c r="BF273" s="87"/>
      <c r="BG273" s="87"/>
      <c r="BH273" s="87"/>
      <c r="BI273" s="87"/>
      <c r="BJ273" s="87"/>
      <c r="BK273" s="453" t="str">
        <f>G270</f>
        <v/>
      </c>
    </row>
    <row r="274" spans="1:63" ht="30" customHeight="1">
      <c r="A274" s="1300">
        <v>66</v>
      </c>
      <c r="B274" s="1239" t="str">
        <f>IF(基本情報入力シート!C119="","",基本情報入力シート!C119)</f>
        <v/>
      </c>
      <c r="C274" s="1240"/>
      <c r="D274" s="1240"/>
      <c r="E274" s="1240"/>
      <c r="F274" s="1241"/>
      <c r="G274" s="1258" t="str">
        <f>IF(基本情報入力シート!M119="","",基本情報入力シート!M119)</f>
        <v/>
      </c>
      <c r="H274" s="1258" t="str">
        <f>IF(基本情報入力シート!R119="","",基本情報入力シート!R119)</f>
        <v/>
      </c>
      <c r="I274" s="1258" t="str">
        <f>IF(基本情報入力シート!W119="","",基本情報入力シート!W119)</f>
        <v/>
      </c>
      <c r="J274" s="1421" t="str">
        <f>IF(基本情報入力シート!X119="","",基本情報入力シート!X119)</f>
        <v/>
      </c>
      <c r="K274" s="1258" t="str">
        <f>IF(基本情報入力シート!Y119="","",基本情報入力シート!Y119)</f>
        <v/>
      </c>
      <c r="L274" s="1282" t="str">
        <f>IF(基本情報入力シート!AB119="","",基本情報入力シート!AB119)</f>
        <v/>
      </c>
      <c r="M274" s="553" t="str">
        <f>IF('別紙様式2-2（４・５月分）'!P209="","",'別紙様式2-2（４・５月分）'!P209)</f>
        <v/>
      </c>
      <c r="N274" s="1398" t="str">
        <f>IF(SUM('別紙様式2-2（４・５月分）'!Q209:Q211)=0,"",SUM('別紙様式2-2（４・５月分）'!Q209:Q211))</f>
        <v/>
      </c>
      <c r="O274" s="1402" t="str">
        <f>IFERROR(VLOOKUP('別紙様式2-2（４・５月分）'!AQ209,【参考】数式用!$AR$5:$AS$22,2,FALSE),"")</f>
        <v/>
      </c>
      <c r="P274" s="1403"/>
      <c r="Q274" s="1404"/>
      <c r="R274" s="1408" t="str">
        <f>IFERROR(VLOOKUP(K274,【参考】数式用!$A$5:$AB$37,MATCH(O274,【参考】数式用!$B$4:$AB$4,0)+1,0),"")</f>
        <v/>
      </c>
      <c r="S274" s="1410" t="s">
        <v>2021</v>
      </c>
      <c r="T274" s="1412"/>
      <c r="U274" s="1414" t="str">
        <f>IFERROR(VLOOKUP(K274,【参考】数式用!$A$5:$AB$37,MATCH(T274,【参考】数式用!$B$4:$AB$4,0)+1,0),"")</f>
        <v/>
      </c>
      <c r="V274" s="1416" t="s">
        <v>15</v>
      </c>
      <c r="W274" s="1354">
        <v>6</v>
      </c>
      <c r="X274" s="1356" t="s">
        <v>10</v>
      </c>
      <c r="Y274" s="1354">
        <v>6</v>
      </c>
      <c r="Z274" s="1356" t="s">
        <v>38</v>
      </c>
      <c r="AA274" s="1354">
        <v>7</v>
      </c>
      <c r="AB274" s="1356" t="s">
        <v>10</v>
      </c>
      <c r="AC274" s="1354">
        <v>3</v>
      </c>
      <c r="AD274" s="1356" t="s">
        <v>13</v>
      </c>
      <c r="AE274" s="1356" t="s">
        <v>20</v>
      </c>
      <c r="AF274" s="1356">
        <f>IF(W274&gt;=1,(AA274*12+AC274)-(W274*12+Y274)+1,"")</f>
        <v>10</v>
      </c>
      <c r="AG274" s="1358" t="s">
        <v>33</v>
      </c>
      <c r="AH274" s="1360" t="str">
        <f t="shared" ref="AH274" si="709">IFERROR(ROUNDDOWN(ROUND(L274*U274,0),0)*AF274,"")</f>
        <v/>
      </c>
      <c r="AI274" s="1362" t="str">
        <f t="shared" ref="AI274" si="710">IFERROR(ROUNDDOWN(ROUND((L274*(U274-AW274)),0),0)*AF274,"")</f>
        <v/>
      </c>
      <c r="AJ274" s="1364">
        <f>IFERROR(IF(OR(M274="",M275="",M277=""),0,ROUNDDOWN(ROUNDDOWN(ROUND(L274*VLOOKUP(K274,【参考】数式用!$A$5:$AB$37,MATCH("新加算Ⅳ",【参考】数式用!$B$4:$AB$4,0)+1,0),0),0)*AF274*0.5,0)),"")</f>
        <v>0</v>
      </c>
      <c r="AK274" s="1348"/>
      <c r="AL274" s="1352">
        <f>IFERROR(IF(OR(M277="ベア加算",M277=""),0, IF(OR(T274="新加算Ⅰ",T274="新加算Ⅱ",T274="新加算Ⅲ",T274="新加算Ⅳ"),ROUNDDOWN(ROUND(L274*VLOOKUP(K274,【参考】数式用!$A$5:$I$37,MATCH("ベア加算",【参考】数式用!$B$4:$I$4,0)+1,0),0),0)*AF274,0)),"")</f>
        <v>0</v>
      </c>
      <c r="AM274" s="1338"/>
      <c r="AN274" s="1344"/>
      <c r="AO274" s="1340"/>
      <c r="AP274" s="1340"/>
      <c r="AQ274" s="1342"/>
      <c r="AR274" s="1322"/>
      <c r="AS274" s="466" t="str">
        <f t="shared" ref="AS274" si="711">IF(AU274="","",IF(U274&lt;N274,"！加算の要件上は問題ありませんが、令和６年４・５月と比較して令和６年６月に加算率が下がる計画になっています。",""))</f>
        <v/>
      </c>
      <c r="AT274" s="557"/>
      <c r="AU274" s="1310" t="str">
        <f>IF(K274&lt;&gt;"","V列に色付け","")</f>
        <v/>
      </c>
      <c r="AV274" s="558" t="str">
        <f>IF('別紙様式2-2（４・５月分）'!N209="","",'別紙様式2-2（４・５月分）'!N209)</f>
        <v/>
      </c>
      <c r="AW274" s="1312" t="str">
        <f>IF(SUM('別紙様式2-2（４・５月分）'!O209:O211)=0,"",SUM('別紙様式2-2（４・５月分）'!O209:O211))</f>
        <v/>
      </c>
      <c r="AX274" s="1313" t="str">
        <f>IFERROR(VLOOKUP(K274,【参考】数式用!$AH$2:$AI$34,2,FALSE),"")</f>
        <v/>
      </c>
      <c r="AY274" s="1229" t="s">
        <v>1959</v>
      </c>
      <c r="AZ274" s="1229" t="s">
        <v>1960</v>
      </c>
      <c r="BA274" s="1229" t="s">
        <v>1961</v>
      </c>
      <c r="BB274" s="1229" t="s">
        <v>1962</v>
      </c>
      <c r="BC274" s="1229" t="str">
        <f>IF(AND(O274&lt;&gt;"新加算Ⅰ",O274&lt;&gt;"新加算Ⅱ",O274&lt;&gt;"新加算Ⅲ",O274&lt;&gt;"新加算Ⅳ"),O274,IF(P276&lt;&gt;"",P276,""))</f>
        <v/>
      </c>
      <c r="BD274" s="1229"/>
      <c r="BE274" s="1229" t="str">
        <f t="shared" ref="BE274" si="712">IF(AL274&lt;&gt;0,IF(AM274="○","入力済","未入力"),"")</f>
        <v/>
      </c>
      <c r="BF274" s="1229" t="str">
        <f>IF(OR(T274="新加算Ⅰ",T274="新加算Ⅱ",T274="新加算Ⅲ",T274="新加算Ⅳ",T274="新加算Ⅴ（１）",T274="新加算Ⅴ（２）",T274="新加算Ⅴ（３）",T274="新加算ⅠⅤ（４）",T274="新加算Ⅴ（５）",T274="新加算Ⅴ（６）",T274="新加算Ⅴ（８）",T274="新加算Ⅴ（11）"),IF(OR(AN274="○",AN274="令和６年度中に満たす"),"入力済","未入力"),"")</f>
        <v/>
      </c>
      <c r="BG274" s="1229" t="str">
        <f>IF(OR(T274="新加算Ⅴ（７）",T274="新加算Ⅴ（９）",T274="新加算Ⅴ（10）",T274="新加算Ⅴ（12）",T274="新加算Ⅴ（13）",T274="新加算Ⅴ（14）"),IF(OR(AO274="○",AO274="令和６年度中に満たす"),"入力済","未入力"),"")</f>
        <v/>
      </c>
      <c r="BH274" s="1330" t="str">
        <f t="shared" ref="BH274" si="713">IF(OR(T274="新加算Ⅰ",T274="新加算Ⅱ",T274="新加算Ⅲ",T274="新加算Ⅴ（１）",T274="新加算Ⅴ（３）",T274="新加算Ⅴ（８）"),IF(OR(AP274="○",AP274="令和６年度中に満たす"),"入力済","未入力"),"")</f>
        <v/>
      </c>
      <c r="BI274" s="1332" t="str">
        <f t="shared" ref="BI274" si="714">IF(OR(T274="新加算Ⅰ",T274="新加算Ⅱ",T274="新加算Ⅴ（１）",T274="新加算Ⅴ（２）",T274="新加算Ⅴ（３）",T274="新加算Ⅴ（４）",T274="新加算Ⅴ（５）",T274="新加算Ⅴ（６）",T274="新加算Ⅴ（７）",T274="新加算Ⅴ（９）",T274="新加算Ⅴ（10）",T274="新加算Ⅴ（12）"),1,"")</f>
        <v/>
      </c>
      <c r="BJ274" s="1310" t="str">
        <f>IF(OR(T274="新加算Ⅰ",T274="新加算Ⅴ（１）",T274="新加算Ⅴ（２）",T274="新加算Ⅴ（５）",T274="新加算Ⅴ（７）",T274="新加算Ⅴ（10）"),IF(AR274="","未入力","入力済"),"")</f>
        <v/>
      </c>
      <c r="BK274" s="453" t="str">
        <f>G274</f>
        <v/>
      </c>
    </row>
    <row r="275" spans="1:63" ht="15" customHeight="1">
      <c r="A275" s="1274"/>
      <c r="B275" s="1242"/>
      <c r="C275" s="1243"/>
      <c r="D275" s="1243"/>
      <c r="E275" s="1243"/>
      <c r="F275" s="1244"/>
      <c r="G275" s="1259"/>
      <c r="H275" s="1259"/>
      <c r="I275" s="1259"/>
      <c r="J275" s="1422"/>
      <c r="K275" s="1259"/>
      <c r="L275" s="1283"/>
      <c r="M275" s="1378" t="str">
        <f>IF('別紙様式2-2（４・５月分）'!P210="","",'別紙様式2-2（４・５月分）'!P210)</f>
        <v/>
      </c>
      <c r="N275" s="1399"/>
      <c r="O275" s="1405"/>
      <c r="P275" s="1406"/>
      <c r="Q275" s="1407"/>
      <c r="R275" s="1409"/>
      <c r="S275" s="1411"/>
      <c r="T275" s="1413"/>
      <c r="U275" s="1415"/>
      <c r="V275" s="1417"/>
      <c r="W275" s="1355"/>
      <c r="X275" s="1357"/>
      <c r="Y275" s="1355"/>
      <c r="Z275" s="1357"/>
      <c r="AA275" s="1355"/>
      <c r="AB275" s="1357"/>
      <c r="AC275" s="1355"/>
      <c r="AD275" s="1357"/>
      <c r="AE275" s="1357"/>
      <c r="AF275" s="1357"/>
      <c r="AG275" s="1359"/>
      <c r="AH275" s="1361"/>
      <c r="AI275" s="1363"/>
      <c r="AJ275" s="1365"/>
      <c r="AK275" s="1349"/>
      <c r="AL275" s="1353"/>
      <c r="AM275" s="1339"/>
      <c r="AN275" s="1345"/>
      <c r="AO275" s="1341"/>
      <c r="AP275" s="1341"/>
      <c r="AQ275" s="1343"/>
      <c r="AR275" s="1323"/>
      <c r="AS275" s="1309" t="str">
        <f t="shared" ref="AS275" si="715">IF(AU274="","",IF(AF274&gt;10,"！令和６年度の新加算の「算定対象月」が10か月を超えています。標準的な「算定対象月」は令和６年６月から令和７年３月です。",IF(OR(AA274&lt;&gt;7,AC274&lt;&gt;3),"！算定期間の終わりが令和７年３月になっていません。区分変更を行う場合は、別紙様式2-4に記入してください。","")))</f>
        <v/>
      </c>
      <c r="AT275" s="557"/>
      <c r="AU275" s="1310"/>
      <c r="AV275" s="1311" t="str">
        <f>IF('別紙様式2-2（４・５月分）'!N210="","",'別紙様式2-2（４・５月分）'!N210)</f>
        <v/>
      </c>
      <c r="AW275" s="1312"/>
      <c r="AX275" s="1313"/>
      <c r="AY275" s="1229"/>
      <c r="AZ275" s="1229"/>
      <c r="BA275" s="1229"/>
      <c r="BB275" s="1229"/>
      <c r="BC275" s="1229"/>
      <c r="BD275" s="1229"/>
      <c r="BE275" s="1229"/>
      <c r="BF275" s="1229"/>
      <c r="BG275" s="1229"/>
      <c r="BH275" s="1331"/>
      <c r="BI275" s="1333"/>
      <c r="BJ275" s="1310"/>
      <c r="BK275" s="453" t="str">
        <f>G274</f>
        <v/>
      </c>
    </row>
    <row r="276" spans="1:63" ht="15" customHeight="1">
      <c r="A276" s="1302"/>
      <c r="B276" s="1242"/>
      <c r="C276" s="1243"/>
      <c r="D276" s="1243"/>
      <c r="E276" s="1243"/>
      <c r="F276" s="1244"/>
      <c r="G276" s="1259"/>
      <c r="H276" s="1259"/>
      <c r="I276" s="1259"/>
      <c r="J276" s="1422"/>
      <c r="K276" s="1259"/>
      <c r="L276" s="1283"/>
      <c r="M276" s="1379"/>
      <c r="N276" s="1400"/>
      <c r="O276" s="1380" t="s">
        <v>2025</v>
      </c>
      <c r="P276" s="1382" t="str">
        <f>IFERROR(VLOOKUP('別紙様式2-2（４・５月分）'!AQ209,【参考】数式用!$AR$5:$AT$22,3,FALSE),"")</f>
        <v/>
      </c>
      <c r="Q276" s="1384" t="s">
        <v>2036</v>
      </c>
      <c r="R276" s="1386" t="str">
        <f>IFERROR(VLOOKUP(K274,【参考】数式用!$A$5:$AB$37,MATCH(P276,【参考】数式用!$B$4:$AB$4,0)+1,0),"")</f>
        <v/>
      </c>
      <c r="S276" s="1388" t="s">
        <v>161</v>
      </c>
      <c r="T276" s="1390"/>
      <c r="U276" s="1392" t="str">
        <f>IFERROR(VLOOKUP(K274,【参考】数式用!$A$5:$AB$37,MATCH(T276,【参考】数式用!$B$4:$AB$4,0)+1,0),"")</f>
        <v/>
      </c>
      <c r="V276" s="1394" t="s">
        <v>15</v>
      </c>
      <c r="W276" s="1396">
        <v>7</v>
      </c>
      <c r="X276" s="1370" t="s">
        <v>10</v>
      </c>
      <c r="Y276" s="1396">
        <v>4</v>
      </c>
      <c r="Z276" s="1370" t="s">
        <v>38</v>
      </c>
      <c r="AA276" s="1396">
        <v>8</v>
      </c>
      <c r="AB276" s="1370" t="s">
        <v>10</v>
      </c>
      <c r="AC276" s="1396">
        <v>3</v>
      </c>
      <c r="AD276" s="1370" t="s">
        <v>13</v>
      </c>
      <c r="AE276" s="1370" t="s">
        <v>20</v>
      </c>
      <c r="AF276" s="1370">
        <f>IF(W276&gt;=1,(AA276*12+AC276)-(W276*12+Y276)+1,"")</f>
        <v>12</v>
      </c>
      <c r="AG276" s="1366" t="s">
        <v>33</v>
      </c>
      <c r="AH276" s="1372" t="str">
        <f t="shared" ref="AH276" si="716">IFERROR(ROUNDDOWN(ROUND(L274*U276,0),0)*AF276,"")</f>
        <v/>
      </c>
      <c r="AI276" s="1374" t="str">
        <f t="shared" ref="AI276" si="717">IFERROR(ROUNDDOWN(ROUND((L274*(U276-AW274)),0),0)*AF276,"")</f>
        <v/>
      </c>
      <c r="AJ276" s="1376">
        <f>IFERROR(IF(OR(M274="",M275="",M277=""),0,ROUNDDOWN(ROUNDDOWN(ROUND(L274*VLOOKUP(K274,【参考】数式用!$A$5:$AB$37,MATCH("新加算Ⅳ",【参考】数式用!$B$4:$AB$4,0)+1,0),0),0)*AF276*0.5,0)),"")</f>
        <v>0</v>
      </c>
      <c r="AK276" s="1346" t="str">
        <f t="shared" ref="AK276" si="718">IF(T276&lt;&gt;"","新規に適用","")</f>
        <v/>
      </c>
      <c r="AL276" s="1350">
        <f>IFERROR(IF(OR(M277="ベア加算",M277=""),0, IF(OR(T274="新加算Ⅰ",T274="新加算Ⅱ",T274="新加算Ⅲ",T274="新加算Ⅳ"),0,ROUNDDOWN(ROUND(L274*VLOOKUP(K274,【参考】数式用!$A$5:$I$37,MATCH("ベア加算",【参考】数式用!$B$4:$I$4,0)+1,0),0),0)*AF276)),"")</f>
        <v>0</v>
      </c>
      <c r="AM276" s="1320" t="str">
        <f>IF(AND(T276&lt;&gt;"",AM274=""),"新規に適用",IF(AND(T276&lt;&gt;"",AM274&lt;&gt;""),"継続で適用",""))</f>
        <v/>
      </c>
      <c r="AN276" s="1320" t="str">
        <f>IF(AND(T276&lt;&gt;"",AN274=""),"新規に適用",IF(AND(T276&lt;&gt;"",AN274&lt;&gt;""),"継続で適用",""))</f>
        <v/>
      </c>
      <c r="AO276" s="1368"/>
      <c r="AP276" s="1320" t="str">
        <f>IF(AND(T276&lt;&gt;"",AP274=""),"新規に適用",IF(AND(T276&lt;&gt;"",AP274&lt;&gt;""),"継続で適用",""))</f>
        <v/>
      </c>
      <c r="AQ276" s="1324" t="str">
        <f t="shared" si="597"/>
        <v/>
      </c>
      <c r="AR276" s="1320" t="str">
        <f>IF(AND(T276&lt;&gt;"",AR274=""),"新規に適用",IF(AND(T276&lt;&gt;"",AR274&lt;&gt;""),"継続で適用",""))</f>
        <v/>
      </c>
      <c r="AS276" s="1309"/>
      <c r="AT276" s="557"/>
      <c r="AU276" s="1310" t="str">
        <f>IF(K274&lt;&gt;"","V列に色付け","")</f>
        <v/>
      </c>
      <c r="AV276" s="1311"/>
      <c r="AW276" s="1312"/>
      <c r="AX276" s="87"/>
      <c r="AY276" s="87"/>
      <c r="AZ276" s="87"/>
      <c r="BA276" s="87"/>
      <c r="BB276" s="87"/>
      <c r="BC276" s="87"/>
      <c r="BD276" s="87"/>
      <c r="BE276" s="87"/>
      <c r="BF276" s="87"/>
      <c r="BG276" s="87"/>
      <c r="BH276" s="87"/>
      <c r="BI276" s="87"/>
      <c r="BJ276" s="87"/>
      <c r="BK276" s="453" t="str">
        <f>G274</f>
        <v/>
      </c>
    </row>
    <row r="277" spans="1:63" ht="30" customHeight="1" thickBot="1">
      <c r="A277" s="1275"/>
      <c r="B277" s="1418"/>
      <c r="C277" s="1419"/>
      <c r="D277" s="1419"/>
      <c r="E277" s="1419"/>
      <c r="F277" s="1420"/>
      <c r="G277" s="1260"/>
      <c r="H277" s="1260"/>
      <c r="I277" s="1260"/>
      <c r="J277" s="1423"/>
      <c r="K277" s="1260"/>
      <c r="L277" s="1284"/>
      <c r="M277" s="556" t="str">
        <f>IF('別紙様式2-2（４・５月分）'!P211="","",'別紙様式2-2（４・５月分）'!P211)</f>
        <v/>
      </c>
      <c r="N277" s="1401"/>
      <c r="O277" s="1381"/>
      <c r="P277" s="1383"/>
      <c r="Q277" s="1385"/>
      <c r="R277" s="1387"/>
      <c r="S277" s="1389"/>
      <c r="T277" s="1391"/>
      <c r="U277" s="1393"/>
      <c r="V277" s="1395"/>
      <c r="W277" s="1397"/>
      <c r="X277" s="1371"/>
      <c r="Y277" s="1397"/>
      <c r="Z277" s="1371"/>
      <c r="AA277" s="1397"/>
      <c r="AB277" s="1371"/>
      <c r="AC277" s="1397"/>
      <c r="AD277" s="1371"/>
      <c r="AE277" s="1371"/>
      <c r="AF277" s="1371"/>
      <c r="AG277" s="1367"/>
      <c r="AH277" s="1373"/>
      <c r="AI277" s="1375"/>
      <c r="AJ277" s="1377"/>
      <c r="AK277" s="1347"/>
      <c r="AL277" s="1351"/>
      <c r="AM277" s="1321"/>
      <c r="AN277" s="1321"/>
      <c r="AO277" s="1369"/>
      <c r="AP277" s="1321"/>
      <c r="AQ277" s="1325"/>
      <c r="AR277" s="1321"/>
      <c r="AS277" s="491" t="str">
        <f t="shared" ref="AS277" si="719">IF(AU274="","",IF(OR(T274="",AND(M277="ベア加算なし",OR(T274="新加算Ⅰ",T274="新加算Ⅱ",T274="新加算Ⅲ",T274="新加算Ⅳ"),AM274=""),AND(OR(T274="新加算Ⅰ",T274="新加算Ⅱ",T274="新加算Ⅲ",T274="新加算Ⅳ",T274="新加算Ⅴ（１）",T274="新加算Ⅴ（２）",T274="新加算Ⅴ（３）",T274="新加算Ⅴ（４）",T274="新加算Ⅴ（５）",T274="新加算Ⅴ（６）",T274="新加算Ⅴ（８）",T274="新加算Ⅴ（11）"),AN274=""),AND(OR(T274="新加算Ⅴ（７）",T274="新加算Ⅴ（９）",T274="新加算Ⅴ（10）",T274="新加算Ⅴ（12）",T274="新加算Ⅴ（13）",T274="新加算Ⅴ（14）"),AO274=""),AND(OR(T274="新加算Ⅰ",T274="新加算Ⅱ",T274="新加算Ⅲ",T274="新加算Ⅴ（１）",T274="新加算Ⅴ（３）",T274="新加算Ⅴ（８）"),AP274=""),AND(OR(T274="新加算Ⅰ",T274="新加算Ⅱ",T274="新加算Ⅴ（１）",T274="新加算Ⅴ（２）",T274="新加算Ⅴ（３）",T274="新加算Ⅴ（４）",T274="新加算Ⅴ（５）",T274="新加算Ⅴ（６）",T274="新加算Ⅴ（７）",T274="新加算Ⅴ（９）",T274="新加算Ⅴ（10）",T274="新加算Ⅴ（12）"),AQ274=""),AND(OR(T274="新加算Ⅰ",T274="新加算Ⅴ（１）",T274="新加算Ⅴ（２）",T274="新加算Ⅴ（５）",T274="新加算Ⅴ（７）",T274="新加算Ⅴ（10）"),AR274="")),"！記入が必要な欄（ピンク色のセル）に空欄があります。空欄を埋めてください。",""))</f>
        <v/>
      </c>
      <c r="AT277" s="557"/>
      <c r="AU277" s="1310"/>
      <c r="AV277" s="558" t="str">
        <f>IF('別紙様式2-2（４・５月分）'!N211="","",'別紙様式2-2（４・５月分）'!N211)</f>
        <v/>
      </c>
      <c r="AW277" s="1312"/>
      <c r="AX277" s="87"/>
      <c r="AY277" s="87"/>
      <c r="AZ277" s="87"/>
      <c r="BA277" s="87"/>
      <c r="BB277" s="87"/>
      <c r="BC277" s="87"/>
      <c r="BD277" s="87"/>
      <c r="BE277" s="87"/>
      <c r="BF277" s="87"/>
      <c r="BG277" s="87"/>
      <c r="BH277" s="87"/>
      <c r="BI277" s="87"/>
      <c r="BJ277" s="87"/>
      <c r="BK277" s="453" t="str">
        <f>G274</f>
        <v/>
      </c>
    </row>
    <row r="278" spans="1:63" ht="30" customHeight="1">
      <c r="A278" s="1273">
        <v>67</v>
      </c>
      <c r="B278" s="1242" t="str">
        <f>IF(基本情報入力シート!C120="","",基本情報入力シート!C120)</f>
        <v/>
      </c>
      <c r="C278" s="1243"/>
      <c r="D278" s="1243"/>
      <c r="E278" s="1243"/>
      <c r="F278" s="1244"/>
      <c r="G278" s="1259" t="str">
        <f>IF(基本情報入力シート!M120="","",基本情報入力シート!M120)</f>
        <v/>
      </c>
      <c r="H278" s="1259" t="str">
        <f>IF(基本情報入力シート!R120="","",基本情報入力シート!R120)</f>
        <v/>
      </c>
      <c r="I278" s="1259" t="str">
        <f>IF(基本情報入力シート!W120="","",基本情報入力シート!W120)</f>
        <v/>
      </c>
      <c r="J278" s="1422" t="str">
        <f>IF(基本情報入力シート!X120="","",基本情報入力シート!X120)</f>
        <v/>
      </c>
      <c r="K278" s="1259" t="str">
        <f>IF(基本情報入力シート!Y120="","",基本情報入力シート!Y120)</f>
        <v/>
      </c>
      <c r="L278" s="1283" t="str">
        <f>IF(基本情報入力シート!AB120="","",基本情報入力シート!AB120)</f>
        <v/>
      </c>
      <c r="M278" s="553" t="str">
        <f>IF('別紙様式2-2（４・５月分）'!P212="","",'別紙様式2-2（４・５月分）'!P212)</f>
        <v/>
      </c>
      <c r="N278" s="1398" t="str">
        <f>IF(SUM('別紙様式2-2（４・５月分）'!Q212:Q214)=0,"",SUM('別紙様式2-2（４・５月分）'!Q212:Q214))</f>
        <v/>
      </c>
      <c r="O278" s="1402" t="str">
        <f>IFERROR(VLOOKUP('別紙様式2-2（４・５月分）'!AQ212,【参考】数式用!$AR$5:$AS$22,2,FALSE),"")</f>
        <v/>
      </c>
      <c r="P278" s="1403"/>
      <c r="Q278" s="1404"/>
      <c r="R278" s="1408" t="str">
        <f>IFERROR(VLOOKUP(K278,【参考】数式用!$A$5:$AB$37,MATCH(O278,【参考】数式用!$B$4:$AB$4,0)+1,0),"")</f>
        <v/>
      </c>
      <c r="S278" s="1410" t="s">
        <v>2021</v>
      </c>
      <c r="T278" s="1412"/>
      <c r="U278" s="1414" t="str">
        <f>IFERROR(VLOOKUP(K278,【参考】数式用!$A$5:$AB$37,MATCH(T278,【参考】数式用!$B$4:$AB$4,0)+1,0),"")</f>
        <v/>
      </c>
      <c r="V278" s="1416" t="s">
        <v>15</v>
      </c>
      <c r="W278" s="1354">
        <v>6</v>
      </c>
      <c r="X278" s="1356" t="s">
        <v>10</v>
      </c>
      <c r="Y278" s="1354">
        <v>6</v>
      </c>
      <c r="Z278" s="1356" t="s">
        <v>38</v>
      </c>
      <c r="AA278" s="1354">
        <v>7</v>
      </c>
      <c r="AB278" s="1356" t="s">
        <v>10</v>
      </c>
      <c r="AC278" s="1354">
        <v>3</v>
      </c>
      <c r="AD278" s="1356" t="s">
        <v>13</v>
      </c>
      <c r="AE278" s="1356" t="s">
        <v>20</v>
      </c>
      <c r="AF278" s="1356">
        <f>IF(W278&gt;=1,(AA278*12+AC278)-(W278*12+Y278)+1,"")</f>
        <v>10</v>
      </c>
      <c r="AG278" s="1358" t="s">
        <v>33</v>
      </c>
      <c r="AH278" s="1360" t="str">
        <f t="shared" ref="AH278" si="720">IFERROR(ROUNDDOWN(ROUND(L278*U278,0),0)*AF278,"")</f>
        <v/>
      </c>
      <c r="AI278" s="1362" t="str">
        <f t="shared" ref="AI278" si="721">IFERROR(ROUNDDOWN(ROUND((L278*(U278-AW278)),0),0)*AF278,"")</f>
        <v/>
      </c>
      <c r="AJ278" s="1364">
        <f>IFERROR(IF(OR(M278="",M279="",M281=""),0,ROUNDDOWN(ROUNDDOWN(ROUND(L278*VLOOKUP(K278,【参考】数式用!$A$5:$AB$37,MATCH("新加算Ⅳ",【参考】数式用!$B$4:$AB$4,0)+1,0),0),0)*AF278*0.5,0)),"")</f>
        <v>0</v>
      </c>
      <c r="AK278" s="1348"/>
      <c r="AL278" s="1352">
        <f>IFERROR(IF(OR(M281="ベア加算",M281=""),0, IF(OR(T278="新加算Ⅰ",T278="新加算Ⅱ",T278="新加算Ⅲ",T278="新加算Ⅳ"),ROUNDDOWN(ROUND(L278*VLOOKUP(K278,【参考】数式用!$A$5:$I$37,MATCH("ベア加算",【参考】数式用!$B$4:$I$4,0)+1,0),0),0)*AF278,0)),"")</f>
        <v>0</v>
      </c>
      <c r="AM278" s="1338"/>
      <c r="AN278" s="1344"/>
      <c r="AO278" s="1340"/>
      <c r="AP278" s="1340"/>
      <c r="AQ278" s="1342"/>
      <c r="AR278" s="1322"/>
      <c r="AS278" s="466" t="str">
        <f t="shared" ref="AS278" si="722">IF(AU278="","",IF(U278&lt;N278,"！加算の要件上は問題ありませんが、令和６年４・５月と比較して令和６年６月に加算率が下がる計画になっています。",""))</f>
        <v/>
      </c>
      <c r="AT278" s="557"/>
      <c r="AU278" s="1310" t="str">
        <f>IF(K278&lt;&gt;"","V列に色付け","")</f>
        <v/>
      </c>
      <c r="AV278" s="558" t="str">
        <f>IF('別紙様式2-2（４・５月分）'!N212="","",'別紙様式2-2（４・５月分）'!N212)</f>
        <v/>
      </c>
      <c r="AW278" s="1312" t="str">
        <f>IF(SUM('別紙様式2-2（４・５月分）'!O212:O214)=0,"",SUM('別紙様式2-2（４・５月分）'!O212:O214))</f>
        <v/>
      </c>
      <c r="AX278" s="1313" t="str">
        <f>IFERROR(VLOOKUP(K278,【参考】数式用!$AH$2:$AI$34,2,FALSE),"")</f>
        <v/>
      </c>
      <c r="AY278" s="1229" t="s">
        <v>1959</v>
      </c>
      <c r="AZ278" s="1229" t="s">
        <v>1960</v>
      </c>
      <c r="BA278" s="1229" t="s">
        <v>1961</v>
      </c>
      <c r="BB278" s="1229" t="s">
        <v>1962</v>
      </c>
      <c r="BC278" s="1229" t="str">
        <f>IF(AND(O278&lt;&gt;"新加算Ⅰ",O278&lt;&gt;"新加算Ⅱ",O278&lt;&gt;"新加算Ⅲ",O278&lt;&gt;"新加算Ⅳ"),O278,IF(P280&lt;&gt;"",P280,""))</f>
        <v/>
      </c>
      <c r="BD278" s="1229"/>
      <c r="BE278" s="1229" t="str">
        <f t="shared" ref="BE278" si="723">IF(AL278&lt;&gt;0,IF(AM278="○","入力済","未入力"),"")</f>
        <v/>
      </c>
      <c r="BF278" s="1229" t="str">
        <f>IF(OR(T278="新加算Ⅰ",T278="新加算Ⅱ",T278="新加算Ⅲ",T278="新加算Ⅳ",T278="新加算Ⅴ（１）",T278="新加算Ⅴ（２）",T278="新加算Ⅴ（３）",T278="新加算ⅠⅤ（４）",T278="新加算Ⅴ（５）",T278="新加算Ⅴ（６）",T278="新加算Ⅴ（８）",T278="新加算Ⅴ（11）"),IF(OR(AN278="○",AN278="令和６年度中に満たす"),"入力済","未入力"),"")</f>
        <v/>
      </c>
      <c r="BG278" s="1229" t="str">
        <f>IF(OR(T278="新加算Ⅴ（７）",T278="新加算Ⅴ（９）",T278="新加算Ⅴ（10）",T278="新加算Ⅴ（12）",T278="新加算Ⅴ（13）",T278="新加算Ⅴ（14）"),IF(OR(AO278="○",AO278="令和６年度中に満たす"),"入力済","未入力"),"")</f>
        <v/>
      </c>
      <c r="BH278" s="1330" t="str">
        <f t="shared" ref="BH278" si="724">IF(OR(T278="新加算Ⅰ",T278="新加算Ⅱ",T278="新加算Ⅲ",T278="新加算Ⅴ（１）",T278="新加算Ⅴ（３）",T278="新加算Ⅴ（８）"),IF(OR(AP278="○",AP278="令和６年度中に満たす"),"入力済","未入力"),"")</f>
        <v/>
      </c>
      <c r="BI278" s="1332" t="str">
        <f t="shared" ref="BI278" si="725">IF(OR(T278="新加算Ⅰ",T278="新加算Ⅱ",T278="新加算Ⅴ（１）",T278="新加算Ⅴ（２）",T278="新加算Ⅴ（３）",T278="新加算Ⅴ（４）",T278="新加算Ⅴ（５）",T278="新加算Ⅴ（６）",T278="新加算Ⅴ（７）",T278="新加算Ⅴ（９）",T278="新加算Ⅴ（10）",T278="新加算Ⅴ（12）"),1,"")</f>
        <v/>
      </c>
      <c r="BJ278" s="1310" t="str">
        <f>IF(OR(T278="新加算Ⅰ",T278="新加算Ⅴ（１）",T278="新加算Ⅴ（２）",T278="新加算Ⅴ（５）",T278="新加算Ⅴ（７）",T278="新加算Ⅴ（10）"),IF(AR278="","未入力","入力済"),"")</f>
        <v/>
      </c>
      <c r="BK278" s="453" t="str">
        <f>G278</f>
        <v/>
      </c>
    </row>
    <row r="279" spans="1:63" ht="15" customHeight="1">
      <c r="A279" s="1274"/>
      <c r="B279" s="1242"/>
      <c r="C279" s="1243"/>
      <c r="D279" s="1243"/>
      <c r="E279" s="1243"/>
      <c r="F279" s="1244"/>
      <c r="G279" s="1259"/>
      <c r="H279" s="1259"/>
      <c r="I279" s="1259"/>
      <c r="J279" s="1422"/>
      <c r="K279" s="1259"/>
      <c r="L279" s="1283"/>
      <c r="M279" s="1378" t="str">
        <f>IF('別紙様式2-2（４・５月分）'!P213="","",'別紙様式2-2（４・５月分）'!P213)</f>
        <v/>
      </c>
      <c r="N279" s="1399"/>
      <c r="O279" s="1405"/>
      <c r="P279" s="1406"/>
      <c r="Q279" s="1407"/>
      <c r="R279" s="1409"/>
      <c r="S279" s="1411"/>
      <c r="T279" s="1413"/>
      <c r="U279" s="1415"/>
      <c r="V279" s="1417"/>
      <c r="W279" s="1355"/>
      <c r="X279" s="1357"/>
      <c r="Y279" s="1355"/>
      <c r="Z279" s="1357"/>
      <c r="AA279" s="1355"/>
      <c r="AB279" s="1357"/>
      <c r="AC279" s="1355"/>
      <c r="AD279" s="1357"/>
      <c r="AE279" s="1357"/>
      <c r="AF279" s="1357"/>
      <c r="AG279" s="1359"/>
      <c r="AH279" s="1361"/>
      <c r="AI279" s="1363"/>
      <c r="AJ279" s="1365"/>
      <c r="AK279" s="1349"/>
      <c r="AL279" s="1353"/>
      <c r="AM279" s="1339"/>
      <c r="AN279" s="1345"/>
      <c r="AO279" s="1341"/>
      <c r="AP279" s="1341"/>
      <c r="AQ279" s="1343"/>
      <c r="AR279" s="1323"/>
      <c r="AS279" s="1309" t="str">
        <f t="shared" ref="AS279" si="726">IF(AU278="","",IF(AF278&gt;10,"！令和６年度の新加算の「算定対象月」が10か月を超えています。標準的な「算定対象月」は令和６年６月から令和７年３月です。",IF(OR(AA278&lt;&gt;7,AC278&lt;&gt;3),"！算定期間の終わりが令和７年３月になっていません。区分変更を行う場合は、別紙様式2-4に記入してください。","")))</f>
        <v/>
      </c>
      <c r="AT279" s="557"/>
      <c r="AU279" s="1310"/>
      <c r="AV279" s="1311" t="str">
        <f>IF('別紙様式2-2（４・５月分）'!N213="","",'別紙様式2-2（４・５月分）'!N213)</f>
        <v/>
      </c>
      <c r="AW279" s="1312"/>
      <c r="AX279" s="1313"/>
      <c r="AY279" s="1229"/>
      <c r="AZ279" s="1229"/>
      <c r="BA279" s="1229"/>
      <c r="BB279" s="1229"/>
      <c r="BC279" s="1229"/>
      <c r="BD279" s="1229"/>
      <c r="BE279" s="1229"/>
      <c r="BF279" s="1229"/>
      <c r="BG279" s="1229"/>
      <c r="BH279" s="1331"/>
      <c r="BI279" s="1333"/>
      <c r="BJ279" s="1310"/>
      <c r="BK279" s="453" t="str">
        <f>G278</f>
        <v/>
      </c>
    </row>
    <row r="280" spans="1:63" ht="15" customHeight="1">
      <c r="A280" s="1302"/>
      <c r="B280" s="1242"/>
      <c r="C280" s="1243"/>
      <c r="D280" s="1243"/>
      <c r="E280" s="1243"/>
      <c r="F280" s="1244"/>
      <c r="G280" s="1259"/>
      <c r="H280" s="1259"/>
      <c r="I280" s="1259"/>
      <c r="J280" s="1422"/>
      <c r="K280" s="1259"/>
      <c r="L280" s="1283"/>
      <c r="M280" s="1379"/>
      <c r="N280" s="1400"/>
      <c r="O280" s="1380" t="s">
        <v>2025</v>
      </c>
      <c r="P280" s="1382" t="str">
        <f>IFERROR(VLOOKUP('別紙様式2-2（４・５月分）'!AQ212,【参考】数式用!$AR$5:$AT$22,3,FALSE),"")</f>
        <v/>
      </c>
      <c r="Q280" s="1384" t="s">
        <v>2036</v>
      </c>
      <c r="R280" s="1386" t="str">
        <f>IFERROR(VLOOKUP(K278,【参考】数式用!$A$5:$AB$37,MATCH(P280,【参考】数式用!$B$4:$AB$4,0)+1,0),"")</f>
        <v/>
      </c>
      <c r="S280" s="1388" t="s">
        <v>161</v>
      </c>
      <c r="T280" s="1390"/>
      <c r="U280" s="1392" t="str">
        <f>IFERROR(VLOOKUP(K278,【参考】数式用!$A$5:$AB$37,MATCH(T280,【参考】数式用!$B$4:$AB$4,0)+1,0),"")</f>
        <v/>
      </c>
      <c r="V280" s="1394" t="s">
        <v>15</v>
      </c>
      <c r="W280" s="1396">
        <v>7</v>
      </c>
      <c r="X280" s="1370" t="s">
        <v>10</v>
      </c>
      <c r="Y280" s="1396">
        <v>4</v>
      </c>
      <c r="Z280" s="1370" t="s">
        <v>38</v>
      </c>
      <c r="AA280" s="1396">
        <v>8</v>
      </c>
      <c r="AB280" s="1370" t="s">
        <v>10</v>
      </c>
      <c r="AC280" s="1396">
        <v>3</v>
      </c>
      <c r="AD280" s="1370" t="s">
        <v>13</v>
      </c>
      <c r="AE280" s="1370" t="s">
        <v>20</v>
      </c>
      <c r="AF280" s="1370">
        <f>IF(W280&gt;=1,(AA280*12+AC280)-(W280*12+Y280)+1,"")</f>
        <v>12</v>
      </c>
      <c r="AG280" s="1366" t="s">
        <v>33</v>
      </c>
      <c r="AH280" s="1372" t="str">
        <f t="shared" ref="AH280" si="727">IFERROR(ROUNDDOWN(ROUND(L278*U280,0),0)*AF280,"")</f>
        <v/>
      </c>
      <c r="AI280" s="1374" t="str">
        <f t="shared" ref="AI280" si="728">IFERROR(ROUNDDOWN(ROUND((L278*(U280-AW278)),0),0)*AF280,"")</f>
        <v/>
      </c>
      <c r="AJ280" s="1376">
        <f>IFERROR(IF(OR(M278="",M279="",M281=""),0,ROUNDDOWN(ROUNDDOWN(ROUND(L278*VLOOKUP(K278,【参考】数式用!$A$5:$AB$37,MATCH("新加算Ⅳ",【参考】数式用!$B$4:$AB$4,0)+1,0),0),0)*AF280*0.5,0)),"")</f>
        <v>0</v>
      </c>
      <c r="AK280" s="1346" t="str">
        <f t="shared" ref="AK280" si="729">IF(T280&lt;&gt;"","新規に適用","")</f>
        <v/>
      </c>
      <c r="AL280" s="1350">
        <f>IFERROR(IF(OR(M281="ベア加算",M281=""),0, IF(OR(T278="新加算Ⅰ",T278="新加算Ⅱ",T278="新加算Ⅲ",T278="新加算Ⅳ"),0,ROUNDDOWN(ROUND(L278*VLOOKUP(K278,【参考】数式用!$A$5:$I$37,MATCH("ベア加算",【参考】数式用!$B$4:$I$4,0)+1,0),0),0)*AF280)),"")</f>
        <v>0</v>
      </c>
      <c r="AM280" s="1320" t="str">
        <f>IF(AND(T280&lt;&gt;"",AM278=""),"新規に適用",IF(AND(T280&lt;&gt;"",AM278&lt;&gt;""),"継続で適用",""))</f>
        <v/>
      </c>
      <c r="AN280" s="1320" t="str">
        <f>IF(AND(T280&lt;&gt;"",AN278=""),"新規に適用",IF(AND(T280&lt;&gt;"",AN278&lt;&gt;""),"継続で適用",""))</f>
        <v/>
      </c>
      <c r="AO280" s="1368"/>
      <c r="AP280" s="1320" t="str">
        <f>IF(AND(T280&lt;&gt;"",AP278=""),"新規に適用",IF(AND(T280&lt;&gt;"",AP278&lt;&gt;""),"継続で適用",""))</f>
        <v/>
      </c>
      <c r="AQ280" s="1324" t="str">
        <f t="shared" si="597"/>
        <v/>
      </c>
      <c r="AR280" s="1320" t="str">
        <f>IF(AND(T280&lt;&gt;"",AR278=""),"新規に適用",IF(AND(T280&lt;&gt;"",AR278&lt;&gt;""),"継続で適用",""))</f>
        <v/>
      </c>
      <c r="AS280" s="1309"/>
      <c r="AT280" s="557"/>
      <c r="AU280" s="1310" t="str">
        <f>IF(K278&lt;&gt;"","V列に色付け","")</f>
        <v/>
      </c>
      <c r="AV280" s="1311"/>
      <c r="AW280" s="1312"/>
      <c r="AX280" s="87"/>
      <c r="AY280" s="87"/>
      <c r="AZ280" s="87"/>
      <c r="BA280" s="87"/>
      <c r="BB280" s="87"/>
      <c r="BC280" s="87"/>
      <c r="BD280" s="87"/>
      <c r="BE280" s="87"/>
      <c r="BF280" s="87"/>
      <c r="BG280" s="87"/>
      <c r="BH280" s="87"/>
      <c r="BI280" s="87"/>
      <c r="BJ280" s="87"/>
      <c r="BK280" s="453" t="str">
        <f>G278</f>
        <v/>
      </c>
    </row>
    <row r="281" spans="1:63" ht="30" customHeight="1" thickBot="1">
      <c r="A281" s="1275"/>
      <c r="B281" s="1418"/>
      <c r="C281" s="1419"/>
      <c r="D281" s="1419"/>
      <c r="E281" s="1419"/>
      <c r="F281" s="1420"/>
      <c r="G281" s="1260"/>
      <c r="H281" s="1260"/>
      <c r="I281" s="1260"/>
      <c r="J281" s="1423"/>
      <c r="K281" s="1260"/>
      <c r="L281" s="1284"/>
      <c r="M281" s="556" t="str">
        <f>IF('別紙様式2-2（４・５月分）'!P214="","",'別紙様式2-2（４・５月分）'!P214)</f>
        <v/>
      </c>
      <c r="N281" s="1401"/>
      <c r="O281" s="1381"/>
      <c r="P281" s="1383"/>
      <c r="Q281" s="1385"/>
      <c r="R281" s="1387"/>
      <c r="S281" s="1389"/>
      <c r="T281" s="1391"/>
      <c r="U281" s="1393"/>
      <c r="V281" s="1395"/>
      <c r="W281" s="1397"/>
      <c r="X281" s="1371"/>
      <c r="Y281" s="1397"/>
      <c r="Z281" s="1371"/>
      <c r="AA281" s="1397"/>
      <c r="AB281" s="1371"/>
      <c r="AC281" s="1397"/>
      <c r="AD281" s="1371"/>
      <c r="AE281" s="1371"/>
      <c r="AF281" s="1371"/>
      <c r="AG281" s="1367"/>
      <c r="AH281" s="1373"/>
      <c r="AI281" s="1375"/>
      <c r="AJ281" s="1377"/>
      <c r="AK281" s="1347"/>
      <c r="AL281" s="1351"/>
      <c r="AM281" s="1321"/>
      <c r="AN281" s="1321"/>
      <c r="AO281" s="1369"/>
      <c r="AP281" s="1321"/>
      <c r="AQ281" s="1325"/>
      <c r="AR281" s="1321"/>
      <c r="AS281" s="491" t="str">
        <f t="shared" ref="AS281" si="730">IF(AU278="","",IF(OR(T278="",AND(M281="ベア加算なし",OR(T278="新加算Ⅰ",T278="新加算Ⅱ",T278="新加算Ⅲ",T278="新加算Ⅳ"),AM278=""),AND(OR(T278="新加算Ⅰ",T278="新加算Ⅱ",T278="新加算Ⅲ",T278="新加算Ⅳ",T278="新加算Ⅴ（１）",T278="新加算Ⅴ（２）",T278="新加算Ⅴ（３）",T278="新加算Ⅴ（４）",T278="新加算Ⅴ（５）",T278="新加算Ⅴ（６）",T278="新加算Ⅴ（８）",T278="新加算Ⅴ（11）"),AN278=""),AND(OR(T278="新加算Ⅴ（７）",T278="新加算Ⅴ（９）",T278="新加算Ⅴ（10）",T278="新加算Ⅴ（12）",T278="新加算Ⅴ（13）",T278="新加算Ⅴ（14）"),AO278=""),AND(OR(T278="新加算Ⅰ",T278="新加算Ⅱ",T278="新加算Ⅲ",T278="新加算Ⅴ（１）",T278="新加算Ⅴ（３）",T278="新加算Ⅴ（８）"),AP278=""),AND(OR(T278="新加算Ⅰ",T278="新加算Ⅱ",T278="新加算Ⅴ（１）",T278="新加算Ⅴ（２）",T278="新加算Ⅴ（３）",T278="新加算Ⅴ（４）",T278="新加算Ⅴ（５）",T278="新加算Ⅴ（６）",T278="新加算Ⅴ（７）",T278="新加算Ⅴ（９）",T278="新加算Ⅴ（10）",T278="新加算Ⅴ（12）"),AQ278=""),AND(OR(T278="新加算Ⅰ",T278="新加算Ⅴ（１）",T278="新加算Ⅴ（２）",T278="新加算Ⅴ（５）",T278="新加算Ⅴ（７）",T278="新加算Ⅴ（10）"),AR278="")),"！記入が必要な欄（ピンク色のセル）に空欄があります。空欄を埋めてください。",""))</f>
        <v/>
      </c>
      <c r="AT281" s="557"/>
      <c r="AU281" s="1310"/>
      <c r="AV281" s="558" t="str">
        <f>IF('別紙様式2-2（４・５月分）'!N214="","",'別紙様式2-2（４・５月分）'!N214)</f>
        <v/>
      </c>
      <c r="AW281" s="1312"/>
      <c r="AX281" s="87"/>
      <c r="AY281" s="87"/>
      <c r="AZ281" s="87"/>
      <c r="BA281" s="87"/>
      <c r="BB281" s="87"/>
      <c r="BC281" s="87"/>
      <c r="BD281" s="87"/>
      <c r="BE281" s="87"/>
      <c r="BF281" s="87"/>
      <c r="BG281" s="87"/>
      <c r="BH281" s="87"/>
      <c r="BI281" s="87"/>
      <c r="BJ281" s="87"/>
      <c r="BK281" s="453" t="str">
        <f>G278</f>
        <v/>
      </c>
    </row>
    <row r="282" spans="1:63" ht="30" customHeight="1">
      <c r="A282" s="1300">
        <v>68</v>
      </c>
      <c r="B282" s="1239" t="str">
        <f>IF(基本情報入力シート!C121="","",基本情報入力シート!C121)</f>
        <v/>
      </c>
      <c r="C282" s="1240"/>
      <c r="D282" s="1240"/>
      <c r="E282" s="1240"/>
      <c r="F282" s="1241"/>
      <c r="G282" s="1258" t="str">
        <f>IF(基本情報入力シート!M121="","",基本情報入力シート!M121)</f>
        <v/>
      </c>
      <c r="H282" s="1258" t="str">
        <f>IF(基本情報入力シート!R121="","",基本情報入力シート!R121)</f>
        <v/>
      </c>
      <c r="I282" s="1258" t="str">
        <f>IF(基本情報入力シート!W121="","",基本情報入力シート!W121)</f>
        <v/>
      </c>
      <c r="J282" s="1421" t="str">
        <f>IF(基本情報入力シート!X121="","",基本情報入力シート!X121)</f>
        <v/>
      </c>
      <c r="K282" s="1258" t="str">
        <f>IF(基本情報入力シート!Y121="","",基本情報入力シート!Y121)</f>
        <v/>
      </c>
      <c r="L282" s="1282" t="str">
        <f>IF(基本情報入力シート!AB121="","",基本情報入力シート!AB121)</f>
        <v/>
      </c>
      <c r="M282" s="553" t="str">
        <f>IF('別紙様式2-2（４・５月分）'!P215="","",'別紙様式2-2（４・５月分）'!P215)</f>
        <v/>
      </c>
      <c r="N282" s="1398" t="str">
        <f>IF(SUM('別紙様式2-2（４・５月分）'!Q215:Q217)=0,"",SUM('別紙様式2-2（４・５月分）'!Q215:Q217))</f>
        <v/>
      </c>
      <c r="O282" s="1402" t="str">
        <f>IFERROR(VLOOKUP('別紙様式2-2（４・５月分）'!AQ215,【参考】数式用!$AR$5:$AS$22,2,FALSE),"")</f>
        <v/>
      </c>
      <c r="P282" s="1403"/>
      <c r="Q282" s="1404"/>
      <c r="R282" s="1408" t="str">
        <f>IFERROR(VLOOKUP(K282,【参考】数式用!$A$5:$AB$37,MATCH(O282,【参考】数式用!$B$4:$AB$4,0)+1,0),"")</f>
        <v/>
      </c>
      <c r="S282" s="1410" t="s">
        <v>2021</v>
      </c>
      <c r="T282" s="1412"/>
      <c r="U282" s="1414" t="str">
        <f>IFERROR(VLOOKUP(K282,【参考】数式用!$A$5:$AB$37,MATCH(T282,【参考】数式用!$B$4:$AB$4,0)+1,0),"")</f>
        <v/>
      </c>
      <c r="V282" s="1416" t="s">
        <v>15</v>
      </c>
      <c r="W282" s="1354">
        <v>6</v>
      </c>
      <c r="X282" s="1356" t="s">
        <v>10</v>
      </c>
      <c r="Y282" s="1354">
        <v>6</v>
      </c>
      <c r="Z282" s="1356" t="s">
        <v>38</v>
      </c>
      <c r="AA282" s="1354">
        <v>7</v>
      </c>
      <c r="AB282" s="1356" t="s">
        <v>10</v>
      </c>
      <c r="AC282" s="1354">
        <v>3</v>
      </c>
      <c r="AD282" s="1356" t="s">
        <v>13</v>
      </c>
      <c r="AE282" s="1356" t="s">
        <v>20</v>
      </c>
      <c r="AF282" s="1356">
        <f>IF(W282&gt;=1,(AA282*12+AC282)-(W282*12+Y282)+1,"")</f>
        <v>10</v>
      </c>
      <c r="AG282" s="1358" t="s">
        <v>33</v>
      </c>
      <c r="AH282" s="1360" t="str">
        <f t="shared" ref="AH282" si="731">IFERROR(ROUNDDOWN(ROUND(L282*U282,0),0)*AF282,"")</f>
        <v/>
      </c>
      <c r="AI282" s="1362" t="str">
        <f t="shared" ref="AI282" si="732">IFERROR(ROUNDDOWN(ROUND((L282*(U282-AW282)),0),0)*AF282,"")</f>
        <v/>
      </c>
      <c r="AJ282" s="1364">
        <f>IFERROR(IF(OR(M282="",M283="",M285=""),0,ROUNDDOWN(ROUNDDOWN(ROUND(L282*VLOOKUP(K282,【参考】数式用!$A$5:$AB$37,MATCH("新加算Ⅳ",【参考】数式用!$B$4:$AB$4,0)+1,0),0),0)*AF282*0.5,0)),"")</f>
        <v>0</v>
      </c>
      <c r="AK282" s="1348"/>
      <c r="AL282" s="1352">
        <f>IFERROR(IF(OR(M285="ベア加算",M285=""),0, IF(OR(T282="新加算Ⅰ",T282="新加算Ⅱ",T282="新加算Ⅲ",T282="新加算Ⅳ"),ROUNDDOWN(ROUND(L282*VLOOKUP(K282,【参考】数式用!$A$5:$I$37,MATCH("ベア加算",【参考】数式用!$B$4:$I$4,0)+1,0),0),0)*AF282,0)),"")</f>
        <v>0</v>
      </c>
      <c r="AM282" s="1338"/>
      <c r="AN282" s="1344"/>
      <c r="AO282" s="1340"/>
      <c r="AP282" s="1340"/>
      <c r="AQ282" s="1342"/>
      <c r="AR282" s="1322"/>
      <c r="AS282" s="466" t="str">
        <f t="shared" ref="AS282" si="733">IF(AU282="","",IF(U282&lt;N282,"！加算の要件上は問題ありませんが、令和６年４・５月と比較して令和６年６月に加算率が下がる計画になっています。",""))</f>
        <v/>
      </c>
      <c r="AT282" s="557"/>
      <c r="AU282" s="1310" t="str">
        <f>IF(K282&lt;&gt;"","V列に色付け","")</f>
        <v/>
      </c>
      <c r="AV282" s="558" t="str">
        <f>IF('別紙様式2-2（４・５月分）'!N215="","",'別紙様式2-2（４・５月分）'!N215)</f>
        <v/>
      </c>
      <c r="AW282" s="1312" t="str">
        <f>IF(SUM('別紙様式2-2（４・５月分）'!O215:O217)=0,"",SUM('別紙様式2-2（４・５月分）'!O215:O217))</f>
        <v/>
      </c>
      <c r="AX282" s="1313" t="str">
        <f>IFERROR(VLOOKUP(K282,【参考】数式用!$AH$2:$AI$34,2,FALSE),"")</f>
        <v/>
      </c>
      <c r="AY282" s="1229" t="s">
        <v>1959</v>
      </c>
      <c r="AZ282" s="1229" t="s">
        <v>1960</v>
      </c>
      <c r="BA282" s="1229" t="s">
        <v>1961</v>
      </c>
      <c r="BB282" s="1229" t="s">
        <v>1962</v>
      </c>
      <c r="BC282" s="1229" t="str">
        <f>IF(AND(O282&lt;&gt;"新加算Ⅰ",O282&lt;&gt;"新加算Ⅱ",O282&lt;&gt;"新加算Ⅲ",O282&lt;&gt;"新加算Ⅳ"),O282,IF(P284&lt;&gt;"",P284,""))</f>
        <v/>
      </c>
      <c r="BD282" s="1229"/>
      <c r="BE282" s="1229" t="str">
        <f t="shared" ref="BE282" si="734">IF(AL282&lt;&gt;0,IF(AM282="○","入力済","未入力"),"")</f>
        <v/>
      </c>
      <c r="BF282" s="1229" t="str">
        <f>IF(OR(T282="新加算Ⅰ",T282="新加算Ⅱ",T282="新加算Ⅲ",T282="新加算Ⅳ",T282="新加算Ⅴ（１）",T282="新加算Ⅴ（２）",T282="新加算Ⅴ（３）",T282="新加算ⅠⅤ（４）",T282="新加算Ⅴ（５）",T282="新加算Ⅴ（６）",T282="新加算Ⅴ（８）",T282="新加算Ⅴ（11）"),IF(OR(AN282="○",AN282="令和６年度中に満たす"),"入力済","未入力"),"")</f>
        <v/>
      </c>
      <c r="BG282" s="1229" t="str">
        <f>IF(OR(T282="新加算Ⅴ（７）",T282="新加算Ⅴ（９）",T282="新加算Ⅴ（10）",T282="新加算Ⅴ（12）",T282="新加算Ⅴ（13）",T282="新加算Ⅴ（14）"),IF(OR(AO282="○",AO282="令和６年度中に満たす"),"入力済","未入力"),"")</f>
        <v/>
      </c>
      <c r="BH282" s="1330" t="str">
        <f t="shared" ref="BH282" si="735">IF(OR(T282="新加算Ⅰ",T282="新加算Ⅱ",T282="新加算Ⅲ",T282="新加算Ⅴ（１）",T282="新加算Ⅴ（３）",T282="新加算Ⅴ（８）"),IF(OR(AP282="○",AP282="令和６年度中に満たす"),"入力済","未入力"),"")</f>
        <v/>
      </c>
      <c r="BI282" s="1332" t="str">
        <f t="shared" ref="BI282" si="736">IF(OR(T282="新加算Ⅰ",T282="新加算Ⅱ",T282="新加算Ⅴ（１）",T282="新加算Ⅴ（２）",T282="新加算Ⅴ（３）",T282="新加算Ⅴ（４）",T282="新加算Ⅴ（５）",T282="新加算Ⅴ（６）",T282="新加算Ⅴ（７）",T282="新加算Ⅴ（９）",T282="新加算Ⅴ（10）",T282="新加算Ⅴ（12）"),1,"")</f>
        <v/>
      </c>
      <c r="BJ282" s="1310" t="str">
        <f>IF(OR(T282="新加算Ⅰ",T282="新加算Ⅴ（１）",T282="新加算Ⅴ（２）",T282="新加算Ⅴ（５）",T282="新加算Ⅴ（７）",T282="新加算Ⅴ（10）"),IF(AR282="","未入力","入力済"),"")</f>
        <v/>
      </c>
      <c r="BK282" s="453" t="str">
        <f>G282</f>
        <v/>
      </c>
    </row>
    <row r="283" spans="1:63" ht="15" customHeight="1">
      <c r="A283" s="1274"/>
      <c r="B283" s="1242"/>
      <c r="C283" s="1243"/>
      <c r="D283" s="1243"/>
      <c r="E283" s="1243"/>
      <c r="F283" s="1244"/>
      <c r="G283" s="1259"/>
      <c r="H283" s="1259"/>
      <c r="I283" s="1259"/>
      <c r="J283" s="1422"/>
      <c r="K283" s="1259"/>
      <c r="L283" s="1283"/>
      <c r="M283" s="1378" t="str">
        <f>IF('別紙様式2-2（４・５月分）'!P216="","",'別紙様式2-2（４・５月分）'!P216)</f>
        <v/>
      </c>
      <c r="N283" s="1399"/>
      <c r="O283" s="1405"/>
      <c r="P283" s="1406"/>
      <c r="Q283" s="1407"/>
      <c r="R283" s="1409"/>
      <c r="S283" s="1411"/>
      <c r="T283" s="1413"/>
      <c r="U283" s="1415"/>
      <c r="V283" s="1417"/>
      <c r="W283" s="1355"/>
      <c r="X283" s="1357"/>
      <c r="Y283" s="1355"/>
      <c r="Z283" s="1357"/>
      <c r="AA283" s="1355"/>
      <c r="AB283" s="1357"/>
      <c r="AC283" s="1355"/>
      <c r="AD283" s="1357"/>
      <c r="AE283" s="1357"/>
      <c r="AF283" s="1357"/>
      <c r="AG283" s="1359"/>
      <c r="AH283" s="1361"/>
      <c r="AI283" s="1363"/>
      <c r="AJ283" s="1365"/>
      <c r="AK283" s="1349"/>
      <c r="AL283" s="1353"/>
      <c r="AM283" s="1339"/>
      <c r="AN283" s="1345"/>
      <c r="AO283" s="1341"/>
      <c r="AP283" s="1341"/>
      <c r="AQ283" s="1343"/>
      <c r="AR283" s="1323"/>
      <c r="AS283" s="1309" t="str">
        <f t="shared" ref="AS283" si="737">IF(AU282="","",IF(AF282&gt;10,"！令和６年度の新加算の「算定対象月」が10か月を超えています。標準的な「算定対象月」は令和６年６月から令和７年３月です。",IF(OR(AA282&lt;&gt;7,AC282&lt;&gt;3),"！算定期間の終わりが令和７年３月になっていません。区分変更を行う場合は、別紙様式2-4に記入してください。","")))</f>
        <v/>
      </c>
      <c r="AT283" s="557"/>
      <c r="AU283" s="1310"/>
      <c r="AV283" s="1311" t="str">
        <f>IF('別紙様式2-2（４・５月分）'!N216="","",'別紙様式2-2（４・５月分）'!N216)</f>
        <v/>
      </c>
      <c r="AW283" s="1312"/>
      <c r="AX283" s="1313"/>
      <c r="AY283" s="1229"/>
      <c r="AZ283" s="1229"/>
      <c r="BA283" s="1229"/>
      <c r="BB283" s="1229"/>
      <c r="BC283" s="1229"/>
      <c r="BD283" s="1229"/>
      <c r="BE283" s="1229"/>
      <c r="BF283" s="1229"/>
      <c r="BG283" s="1229"/>
      <c r="BH283" s="1331"/>
      <c r="BI283" s="1333"/>
      <c r="BJ283" s="1310"/>
      <c r="BK283" s="453" t="str">
        <f>G282</f>
        <v/>
      </c>
    </row>
    <row r="284" spans="1:63" ht="15" customHeight="1">
      <c r="A284" s="1302"/>
      <c r="B284" s="1242"/>
      <c r="C284" s="1243"/>
      <c r="D284" s="1243"/>
      <c r="E284" s="1243"/>
      <c r="F284" s="1244"/>
      <c r="G284" s="1259"/>
      <c r="H284" s="1259"/>
      <c r="I284" s="1259"/>
      <c r="J284" s="1422"/>
      <c r="K284" s="1259"/>
      <c r="L284" s="1283"/>
      <c r="M284" s="1379"/>
      <c r="N284" s="1400"/>
      <c r="O284" s="1380" t="s">
        <v>2025</v>
      </c>
      <c r="P284" s="1382" t="str">
        <f>IFERROR(VLOOKUP('別紙様式2-2（４・５月分）'!AQ215,【参考】数式用!$AR$5:$AT$22,3,FALSE),"")</f>
        <v/>
      </c>
      <c r="Q284" s="1384" t="s">
        <v>2036</v>
      </c>
      <c r="R284" s="1386" t="str">
        <f>IFERROR(VLOOKUP(K282,【参考】数式用!$A$5:$AB$37,MATCH(P284,【参考】数式用!$B$4:$AB$4,0)+1,0),"")</f>
        <v/>
      </c>
      <c r="S284" s="1388" t="s">
        <v>161</v>
      </c>
      <c r="T284" s="1390"/>
      <c r="U284" s="1392" t="str">
        <f>IFERROR(VLOOKUP(K282,【参考】数式用!$A$5:$AB$37,MATCH(T284,【参考】数式用!$B$4:$AB$4,0)+1,0),"")</f>
        <v/>
      </c>
      <c r="V284" s="1394" t="s">
        <v>15</v>
      </c>
      <c r="W284" s="1396">
        <v>7</v>
      </c>
      <c r="X284" s="1370" t="s">
        <v>10</v>
      </c>
      <c r="Y284" s="1396">
        <v>4</v>
      </c>
      <c r="Z284" s="1370" t="s">
        <v>38</v>
      </c>
      <c r="AA284" s="1396">
        <v>8</v>
      </c>
      <c r="AB284" s="1370" t="s">
        <v>10</v>
      </c>
      <c r="AC284" s="1396">
        <v>3</v>
      </c>
      <c r="AD284" s="1370" t="s">
        <v>13</v>
      </c>
      <c r="AE284" s="1370" t="s">
        <v>20</v>
      </c>
      <c r="AF284" s="1370">
        <f>IF(W284&gt;=1,(AA284*12+AC284)-(W284*12+Y284)+1,"")</f>
        <v>12</v>
      </c>
      <c r="AG284" s="1366" t="s">
        <v>33</v>
      </c>
      <c r="AH284" s="1372" t="str">
        <f t="shared" ref="AH284" si="738">IFERROR(ROUNDDOWN(ROUND(L282*U284,0),0)*AF284,"")</f>
        <v/>
      </c>
      <c r="AI284" s="1374" t="str">
        <f t="shared" ref="AI284" si="739">IFERROR(ROUNDDOWN(ROUND((L282*(U284-AW282)),0),0)*AF284,"")</f>
        <v/>
      </c>
      <c r="AJ284" s="1376">
        <f>IFERROR(IF(OR(M282="",M283="",M285=""),0,ROUNDDOWN(ROUNDDOWN(ROUND(L282*VLOOKUP(K282,【参考】数式用!$A$5:$AB$37,MATCH("新加算Ⅳ",【参考】数式用!$B$4:$AB$4,0)+1,0),0),0)*AF284*0.5,0)),"")</f>
        <v>0</v>
      </c>
      <c r="AK284" s="1346" t="str">
        <f t="shared" ref="AK284" si="740">IF(T284&lt;&gt;"","新規に適用","")</f>
        <v/>
      </c>
      <c r="AL284" s="1350">
        <f>IFERROR(IF(OR(M285="ベア加算",M285=""),0, IF(OR(T282="新加算Ⅰ",T282="新加算Ⅱ",T282="新加算Ⅲ",T282="新加算Ⅳ"),0,ROUNDDOWN(ROUND(L282*VLOOKUP(K282,【参考】数式用!$A$5:$I$37,MATCH("ベア加算",【参考】数式用!$B$4:$I$4,0)+1,0),0),0)*AF284)),"")</f>
        <v>0</v>
      </c>
      <c r="AM284" s="1320" t="str">
        <f>IF(AND(T284&lt;&gt;"",AM282=""),"新規に適用",IF(AND(T284&lt;&gt;"",AM282&lt;&gt;""),"継続で適用",""))</f>
        <v/>
      </c>
      <c r="AN284" s="1320" t="str">
        <f>IF(AND(T284&lt;&gt;"",AN282=""),"新規に適用",IF(AND(T284&lt;&gt;"",AN282&lt;&gt;""),"継続で適用",""))</f>
        <v/>
      </c>
      <c r="AO284" s="1368"/>
      <c r="AP284" s="1320" t="str">
        <f>IF(AND(T284&lt;&gt;"",AP282=""),"新規に適用",IF(AND(T284&lt;&gt;"",AP282&lt;&gt;""),"継続で適用",""))</f>
        <v/>
      </c>
      <c r="AQ284" s="1324" t="str">
        <f t="shared" si="597"/>
        <v/>
      </c>
      <c r="AR284" s="1320" t="str">
        <f>IF(AND(T284&lt;&gt;"",AR282=""),"新規に適用",IF(AND(T284&lt;&gt;"",AR282&lt;&gt;""),"継続で適用",""))</f>
        <v/>
      </c>
      <c r="AS284" s="1309"/>
      <c r="AT284" s="557"/>
      <c r="AU284" s="1310" t="str">
        <f>IF(K282&lt;&gt;"","V列に色付け","")</f>
        <v/>
      </c>
      <c r="AV284" s="1311"/>
      <c r="AW284" s="1312"/>
      <c r="AX284" s="87"/>
      <c r="AY284" s="87"/>
      <c r="AZ284" s="87"/>
      <c r="BA284" s="87"/>
      <c r="BB284" s="87"/>
      <c r="BC284" s="87"/>
      <c r="BD284" s="87"/>
      <c r="BE284" s="87"/>
      <c r="BF284" s="87"/>
      <c r="BG284" s="87"/>
      <c r="BH284" s="87"/>
      <c r="BI284" s="87"/>
      <c r="BJ284" s="87"/>
      <c r="BK284" s="453" t="str">
        <f>G282</f>
        <v/>
      </c>
    </row>
    <row r="285" spans="1:63" ht="30" customHeight="1" thickBot="1">
      <c r="A285" s="1275"/>
      <c r="B285" s="1418"/>
      <c r="C285" s="1419"/>
      <c r="D285" s="1419"/>
      <c r="E285" s="1419"/>
      <c r="F285" s="1420"/>
      <c r="G285" s="1260"/>
      <c r="H285" s="1260"/>
      <c r="I285" s="1260"/>
      <c r="J285" s="1423"/>
      <c r="K285" s="1260"/>
      <c r="L285" s="1284"/>
      <c r="M285" s="556" t="str">
        <f>IF('別紙様式2-2（４・５月分）'!P217="","",'別紙様式2-2（４・５月分）'!P217)</f>
        <v/>
      </c>
      <c r="N285" s="1401"/>
      <c r="O285" s="1381"/>
      <c r="P285" s="1383"/>
      <c r="Q285" s="1385"/>
      <c r="R285" s="1387"/>
      <c r="S285" s="1389"/>
      <c r="T285" s="1391"/>
      <c r="U285" s="1393"/>
      <c r="V285" s="1395"/>
      <c r="W285" s="1397"/>
      <c r="X285" s="1371"/>
      <c r="Y285" s="1397"/>
      <c r="Z285" s="1371"/>
      <c r="AA285" s="1397"/>
      <c r="AB285" s="1371"/>
      <c r="AC285" s="1397"/>
      <c r="AD285" s="1371"/>
      <c r="AE285" s="1371"/>
      <c r="AF285" s="1371"/>
      <c r="AG285" s="1367"/>
      <c r="AH285" s="1373"/>
      <c r="AI285" s="1375"/>
      <c r="AJ285" s="1377"/>
      <c r="AK285" s="1347"/>
      <c r="AL285" s="1351"/>
      <c r="AM285" s="1321"/>
      <c r="AN285" s="1321"/>
      <c r="AO285" s="1369"/>
      <c r="AP285" s="1321"/>
      <c r="AQ285" s="1325"/>
      <c r="AR285" s="1321"/>
      <c r="AS285" s="491" t="str">
        <f t="shared" ref="AS285" si="741">IF(AU282="","",IF(OR(T282="",AND(M285="ベア加算なし",OR(T282="新加算Ⅰ",T282="新加算Ⅱ",T282="新加算Ⅲ",T282="新加算Ⅳ"),AM282=""),AND(OR(T282="新加算Ⅰ",T282="新加算Ⅱ",T282="新加算Ⅲ",T282="新加算Ⅳ",T282="新加算Ⅴ（１）",T282="新加算Ⅴ（２）",T282="新加算Ⅴ（３）",T282="新加算Ⅴ（４）",T282="新加算Ⅴ（５）",T282="新加算Ⅴ（６）",T282="新加算Ⅴ（８）",T282="新加算Ⅴ（11）"),AN282=""),AND(OR(T282="新加算Ⅴ（７）",T282="新加算Ⅴ（９）",T282="新加算Ⅴ（10）",T282="新加算Ⅴ（12）",T282="新加算Ⅴ（13）",T282="新加算Ⅴ（14）"),AO282=""),AND(OR(T282="新加算Ⅰ",T282="新加算Ⅱ",T282="新加算Ⅲ",T282="新加算Ⅴ（１）",T282="新加算Ⅴ（３）",T282="新加算Ⅴ（８）"),AP282=""),AND(OR(T282="新加算Ⅰ",T282="新加算Ⅱ",T282="新加算Ⅴ（１）",T282="新加算Ⅴ（２）",T282="新加算Ⅴ（３）",T282="新加算Ⅴ（４）",T282="新加算Ⅴ（５）",T282="新加算Ⅴ（６）",T282="新加算Ⅴ（７）",T282="新加算Ⅴ（９）",T282="新加算Ⅴ（10）",T282="新加算Ⅴ（12）"),AQ282=""),AND(OR(T282="新加算Ⅰ",T282="新加算Ⅴ（１）",T282="新加算Ⅴ（２）",T282="新加算Ⅴ（５）",T282="新加算Ⅴ（７）",T282="新加算Ⅴ（10）"),AR282="")),"！記入が必要な欄（ピンク色のセル）に空欄があります。空欄を埋めてください。",""))</f>
        <v/>
      </c>
      <c r="AT285" s="557"/>
      <c r="AU285" s="1310"/>
      <c r="AV285" s="558" t="str">
        <f>IF('別紙様式2-2（４・５月分）'!N217="","",'別紙様式2-2（４・５月分）'!N217)</f>
        <v/>
      </c>
      <c r="AW285" s="1312"/>
      <c r="AX285" s="87"/>
      <c r="AY285" s="87"/>
      <c r="AZ285" s="87"/>
      <c r="BA285" s="87"/>
      <c r="BB285" s="87"/>
      <c r="BC285" s="87"/>
      <c r="BD285" s="87"/>
      <c r="BE285" s="87"/>
      <c r="BF285" s="87"/>
      <c r="BG285" s="87"/>
      <c r="BH285" s="87"/>
      <c r="BI285" s="87"/>
      <c r="BJ285" s="87"/>
      <c r="BK285" s="453" t="str">
        <f>G282</f>
        <v/>
      </c>
    </row>
    <row r="286" spans="1:63" ht="30" customHeight="1">
      <c r="A286" s="1273">
        <v>69</v>
      </c>
      <c r="B286" s="1242" t="str">
        <f>IF(基本情報入力シート!C122="","",基本情報入力シート!C122)</f>
        <v/>
      </c>
      <c r="C286" s="1243"/>
      <c r="D286" s="1243"/>
      <c r="E286" s="1243"/>
      <c r="F286" s="1244"/>
      <c r="G286" s="1259" t="str">
        <f>IF(基本情報入力シート!M122="","",基本情報入力シート!M122)</f>
        <v/>
      </c>
      <c r="H286" s="1259" t="str">
        <f>IF(基本情報入力シート!R122="","",基本情報入力シート!R122)</f>
        <v/>
      </c>
      <c r="I286" s="1259" t="str">
        <f>IF(基本情報入力シート!W122="","",基本情報入力シート!W122)</f>
        <v/>
      </c>
      <c r="J286" s="1422" t="str">
        <f>IF(基本情報入力シート!X122="","",基本情報入力シート!X122)</f>
        <v/>
      </c>
      <c r="K286" s="1259" t="str">
        <f>IF(基本情報入力シート!Y122="","",基本情報入力シート!Y122)</f>
        <v/>
      </c>
      <c r="L286" s="1283" t="str">
        <f>IF(基本情報入力シート!AB122="","",基本情報入力シート!AB122)</f>
        <v/>
      </c>
      <c r="M286" s="553" t="str">
        <f>IF('別紙様式2-2（４・５月分）'!P218="","",'別紙様式2-2（４・５月分）'!P218)</f>
        <v/>
      </c>
      <c r="N286" s="1398" t="str">
        <f>IF(SUM('別紙様式2-2（４・５月分）'!Q218:Q220)=0,"",SUM('別紙様式2-2（４・５月分）'!Q218:Q220))</f>
        <v/>
      </c>
      <c r="O286" s="1402" t="str">
        <f>IFERROR(VLOOKUP('別紙様式2-2（４・５月分）'!AQ218,【参考】数式用!$AR$5:$AS$22,2,FALSE),"")</f>
        <v/>
      </c>
      <c r="P286" s="1403"/>
      <c r="Q286" s="1404"/>
      <c r="R286" s="1408" t="str">
        <f>IFERROR(VLOOKUP(K286,【参考】数式用!$A$5:$AB$37,MATCH(O286,【参考】数式用!$B$4:$AB$4,0)+1,0),"")</f>
        <v/>
      </c>
      <c r="S286" s="1410" t="s">
        <v>2021</v>
      </c>
      <c r="T286" s="1412"/>
      <c r="U286" s="1414" t="str">
        <f>IFERROR(VLOOKUP(K286,【参考】数式用!$A$5:$AB$37,MATCH(T286,【参考】数式用!$B$4:$AB$4,0)+1,0),"")</f>
        <v/>
      </c>
      <c r="V286" s="1416" t="s">
        <v>15</v>
      </c>
      <c r="W286" s="1354">
        <v>6</v>
      </c>
      <c r="X286" s="1356" t="s">
        <v>10</v>
      </c>
      <c r="Y286" s="1354">
        <v>6</v>
      </c>
      <c r="Z286" s="1356" t="s">
        <v>38</v>
      </c>
      <c r="AA286" s="1354">
        <v>7</v>
      </c>
      <c r="AB286" s="1356" t="s">
        <v>10</v>
      </c>
      <c r="AC286" s="1354">
        <v>3</v>
      </c>
      <c r="AD286" s="1356" t="s">
        <v>13</v>
      </c>
      <c r="AE286" s="1356" t="s">
        <v>20</v>
      </c>
      <c r="AF286" s="1356">
        <f>IF(W286&gt;=1,(AA286*12+AC286)-(W286*12+Y286)+1,"")</f>
        <v>10</v>
      </c>
      <c r="AG286" s="1358" t="s">
        <v>33</v>
      </c>
      <c r="AH286" s="1360" t="str">
        <f t="shared" ref="AH286" si="742">IFERROR(ROUNDDOWN(ROUND(L286*U286,0),0)*AF286,"")</f>
        <v/>
      </c>
      <c r="AI286" s="1362" t="str">
        <f t="shared" ref="AI286" si="743">IFERROR(ROUNDDOWN(ROUND((L286*(U286-AW286)),0),0)*AF286,"")</f>
        <v/>
      </c>
      <c r="AJ286" s="1364">
        <f>IFERROR(IF(OR(M286="",M287="",M289=""),0,ROUNDDOWN(ROUNDDOWN(ROUND(L286*VLOOKUP(K286,【参考】数式用!$A$5:$AB$37,MATCH("新加算Ⅳ",【参考】数式用!$B$4:$AB$4,0)+1,0),0),0)*AF286*0.5,0)),"")</f>
        <v>0</v>
      </c>
      <c r="AK286" s="1348"/>
      <c r="AL286" s="1352">
        <f>IFERROR(IF(OR(M289="ベア加算",M289=""),0, IF(OR(T286="新加算Ⅰ",T286="新加算Ⅱ",T286="新加算Ⅲ",T286="新加算Ⅳ"),ROUNDDOWN(ROUND(L286*VLOOKUP(K286,【参考】数式用!$A$5:$I$37,MATCH("ベア加算",【参考】数式用!$B$4:$I$4,0)+1,0),0),0)*AF286,0)),"")</f>
        <v>0</v>
      </c>
      <c r="AM286" s="1338"/>
      <c r="AN286" s="1344"/>
      <c r="AO286" s="1340"/>
      <c r="AP286" s="1340"/>
      <c r="AQ286" s="1342"/>
      <c r="AR286" s="1322"/>
      <c r="AS286" s="466" t="str">
        <f t="shared" ref="AS286" si="744">IF(AU286="","",IF(U286&lt;N286,"！加算の要件上は問題ありませんが、令和６年４・５月と比較して令和６年６月に加算率が下がる計画になっています。",""))</f>
        <v/>
      </c>
      <c r="AT286" s="557"/>
      <c r="AU286" s="1310" t="str">
        <f>IF(K286&lt;&gt;"","V列に色付け","")</f>
        <v/>
      </c>
      <c r="AV286" s="558" t="str">
        <f>IF('別紙様式2-2（４・５月分）'!N218="","",'別紙様式2-2（４・５月分）'!N218)</f>
        <v/>
      </c>
      <c r="AW286" s="1312" t="str">
        <f>IF(SUM('別紙様式2-2（４・５月分）'!O218:O220)=0,"",SUM('別紙様式2-2（４・５月分）'!O218:O220))</f>
        <v/>
      </c>
      <c r="AX286" s="1313" t="str">
        <f>IFERROR(VLOOKUP(K286,【参考】数式用!$AH$2:$AI$34,2,FALSE),"")</f>
        <v/>
      </c>
      <c r="AY286" s="1229" t="s">
        <v>1959</v>
      </c>
      <c r="AZ286" s="1229" t="s">
        <v>1960</v>
      </c>
      <c r="BA286" s="1229" t="s">
        <v>1961</v>
      </c>
      <c r="BB286" s="1229" t="s">
        <v>1962</v>
      </c>
      <c r="BC286" s="1229" t="str">
        <f>IF(AND(O286&lt;&gt;"新加算Ⅰ",O286&lt;&gt;"新加算Ⅱ",O286&lt;&gt;"新加算Ⅲ",O286&lt;&gt;"新加算Ⅳ"),O286,IF(P288&lt;&gt;"",P288,""))</f>
        <v/>
      </c>
      <c r="BD286" s="1229"/>
      <c r="BE286" s="1229" t="str">
        <f t="shared" ref="BE286" si="745">IF(AL286&lt;&gt;0,IF(AM286="○","入力済","未入力"),"")</f>
        <v/>
      </c>
      <c r="BF286" s="1229" t="str">
        <f>IF(OR(T286="新加算Ⅰ",T286="新加算Ⅱ",T286="新加算Ⅲ",T286="新加算Ⅳ",T286="新加算Ⅴ（１）",T286="新加算Ⅴ（２）",T286="新加算Ⅴ（３）",T286="新加算ⅠⅤ（４）",T286="新加算Ⅴ（５）",T286="新加算Ⅴ（６）",T286="新加算Ⅴ（８）",T286="新加算Ⅴ（11）"),IF(OR(AN286="○",AN286="令和６年度中に満たす"),"入力済","未入力"),"")</f>
        <v/>
      </c>
      <c r="BG286" s="1229" t="str">
        <f>IF(OR(T286="新加算Ⅴ（７）",T286="新加算Ⅴ（９）",T286="新加算Ⅴ（10）",T286="新加算Ⅴ（12）",T286="新加算Ⅴ（13）",T286="新加算Ⅴ（14）"),IF(OR(AO286="○",AO286="令和６年度中に満たす"),"入力済","未入力"),"")</f>
        <v/>
      </c>
      <c r="BH286" s="1330" t="str">
        <f t="shared" ref="BH286" si="746">IF(OR(T286="新加算Ⅰ",T286="新加算Ⅱ",T286="新加算Ⅲ",T286="新加算Ⅴ（１）",T286="新加算Ⅴ（３）",T286="新加算Ⅴ（８）"),IF(OR(AP286="○",AP286="令和６年度中に満たす"),"入力済","未入力"),"")</f>
        <v/>
      </c>
      <c r="BI286" s="1332" t="str">
        <f t="shared" ref="BI286" si="747">IF(OR(T286="新加算Ⅰ",T286="新加算Ⅱ",T286="新加算Ⅴ（１）",T286="新加算Ⅴ（２）",T286="新加算Ⅴ（３）",T286="新加算Ⅴ（４）",T286="新加算Ⅴ（５）",T286="新加算Ⅴ（６）",T286="新加算Ⅴ（７）",T286="新加算Ⅴ（９）",T286="新加算Ⅴ（10）",T286="新加算Ⅴ（12）"),1,"")</f>
        <v/>
      </c>
      <c r="BJ286" s="1310" t="str">
        <f>IF(OR(T286="新加算Ⅰ",T286="新加算Ⅴ（１）",T286="新加算Ⅴ（２）",T286="新加算Ⅴ（５）",T286="新加算Ⅴ（７）",T286="新加算Ⅴ（10）"),IF(AR286="","未入力","入力済"),"")</f>
        <v/>
      </c>
      <c r="BK286" s="453" t="str">
        <f>G286</f>
        <v/>
      </c>
    </row>
    <row r="287" spans="1:63" ht="15" customHeight="1">
      <c r="A287" s="1274"/>
      <c r="B287" s="1242"/>
      <c r="C287" s="1243"/>
      <c r="D287" s="1243"/>
      <c r="E287" s="1243"/>
      <c r="F287" s="1244"/>
      <c r="G287" s="1259"/>
      <c r="H287" s="1259"/>
      <c r="I287" s="1259"/>
      <c r="J287" s="1422"/>
      <c r="K287" s="1259"/>
      <c r="L287" s="1283"/>
      <c r="M287" s="1378" t="str">
        <f>IF('別紙様式2-2（４・５月分）'!P219="","",'別紙様式2-2（４・５月分）'!P219)</f>
        <v/>
      </c>
      <c r="N287" s="1399"/>
      <c r="O287" s="1405"/>
      <c r="P287" s="1406"/>
      <c r="Q287" s="1407"/>
      <c r="R287" s="1409"/>
      <c r="S287" s="1411"/>
      <c r="T287" s="1413"/>
      <c r="U287" s="1415"/>
      <c r="V287" s="1417"/>
      <c r="W287" s="1355"/>
      <c r="X287" s="1357"/>
      <c r="Y287" s="1355"/>
      <c r="Z287" s="1357"/>
      <c r="AA287" s="1355"/>
      <c r="AB287" s="1357"/>
      <c r="AC287" s="1355"/>
      <c r="AD287" s="1357"/>
      <c r="AE287" s="1357"/>
      <c r="AF287" s="1357"/>
      <c r="AG287" s="1359"/>
      <c r="AH287" s="1361"/>
      <c r="AI287" s="1363"/>
      <c r="AJ287" s="1365"/>
      <c r="AK287" s="1349"/>
      <c r="AL287" s="1353"/>
      <c r="AM287" s="1339"/>
      <c r="AN287" s="1345"/>
      <c r="AO287" s="1341"/>
      <c r="AP287" s="1341"/>
      <c r="AQ287" s="1343"/>
      <c r="AR287" s="1323"/>
      <c r="AS287" s="1309" t="str">
        <f t="shared" ref="AS287" si="748">IF(AU286="","",IF(AF286&gt;10,"！令和６年度の新加算の「算定対象月」が10か月を超えています。標準的な「算定対象月」は令和６年６月から令和７年３月です。",IF(OR(AA286&lt;&gt;7,AC286&lt;&gt;3),"！算定期間の終わりが令和７年３月になっていません。区分変更を行う場合は、別紙様式2-4に記入してください。","")))</f>
        <v/>
      </c>
      <c r="AT287" s="557"/>
      <c r="AU287" s="1310"/>
      <c r="AV287" s="1311" t="str">
        <f>IF('別紙様式2-2（４・５月分）'!N219="","",'別紙様式2-2（４・５月分）'!N219)</f>
        <v/>
      </c>
      <c r="AW287" s="1312"/>
      <c r="AX287" s="1313"/>
      <c r="AY287" s="1229"/>
      <c r="AZ287" s="1229"/>
      <c r="BA287" s="1229"/>
      <c r="BB287" s="1229"/>
      <c r="BC287" s="1229"/>
      <c r="BD287" s="1229"/>
      <c r="BE287" s="1229"/>
      <c r="BF287" s="1229"/>
      <c r="BG287" s="1229"/>
      <c r="BH287" s="1331"/>
      <c r="BI287" s="1333"/>
      <c r="BJ287" s="1310"/>
      <c r="BK287" s="453" t="str">
        <f>G286</f>
        <v/>
      </c>
    </row>
    <row r="288" spans="1:63" ht="15" customHeight="1">
      <c r="A288" s="1302"/>
      <c r="B288" s="1242"/>
      <c r="C288" s="1243"/>
      <c r="D288" s="1243"/>
      <c r="E288" s="1243"/>
      <c r="F288" s="1244"/>
      <c r="G288" s="1259"/>
      <c r="H288" s="1259"/>
      <c r="I288" s="1259"/>
      <c r="J288" s="1422"/>
      <c r="K288" s="1259"/>
      <c r="L288" s="1283"/>
      <c r="M288" s="1379"/>
      <c r="N288" s="1400"/>
      <c r="O288" s="1380" t="s">
        <v>2025</v>
      </c>
      <c r="P288" s="1382" t="str">
        <f>IFERROR(VLOOKUP('別紙様式2-2（４・５月分）'!AQ218,【参考】数式用!$AR$5:$AT$22,3,FALSE),"")</f>
        <v/>
      </c>
      <c r="Q288" s="1384" t="s">
        <v>2036</v>
      </c>
      <c r="R288" s="1386" t="str">
        <f>IFERROR(VLOOKUP(K286,【参考】数式用!$A$5:$AB$37,MATCH(P288,【参考】数式用!$B$4:$AB$4,0)+1,0),"")</f>
        <v/>
      </c>
      <c r="S288" s="1388" t="s">
        <v>161</v>
      </c>
      <c r="T288" s="1390"/>
      <c r="U288" s="1392" t="str">
        <f>IFERROR(VLOOKUP(K286,【参考】数式用!$A$5:$AB$37,MATCH(T288,【参考】数式用!$B$4:$AB$4,0)+1,0),"")</f>
        <v/>
      </c>
      <c r="V288" s="1394" t="s">
        <v>15</v>
      </c>
      <c r="W288" s="1396">
        <v>7</v>
      </c>
      <c r="X288" s="1370" t="s">
        <v>10</v>
      </c>
      <c r="Y288" s="1396">
        <v>4</v>
      </c>
      <c r="Z288" s="1370" t="s">
        <v>38</v>
      </c>
      <c r="AA288" s="1396">
        <v>8</v>
      </c>
      <c r="AB288" s="1370" t="s">
        <v>10</v>
      </c>
      <c r="AC288" s="1396">
        <v>3</v>
      </c>
      <c r="AD288" s="1370" t="s">
        <v>13</v>
      </c>
      <c r="AE288" s="1370" t="s">
        <v>20</v>
      </c>
      <c r="AF288" s="1370">
        <f>IF(W288&gt;=1,(AA288*12+AC288)-(W288*12+Y288)+1,"")</f>
        <v>12</v>
      </c>
      <c r="AG288" s="1366" t="s">
        <v>33</v>
      </c>
      <c r="AH288" s="1372" t="str">
        <f t="shared" ref="AH288" si="749">IFERROR(ROUNDDOWN(ROUND(L286*U288,0),0)*AF288,"")</f>
        <v/>
      </c>
      <c r="AI288" s="1374" t="str">
        <f t="shared" ref="AI288" si="750">IFERROR(ROUNDDOWN(ROUND((L286*(U288-AW286)),0),0)*AF288,"")</f>
        <v/>
      </c>
      <c r="AJ288" s="1376">
        <f>IFERROR(IF(OR(M286="",M287="",M289=""),0,ROUNDDOWN(ROUNDDOWN(ROUND(L286*VLOOKUP(K286,【参考】数式用!$A$5:$AB$37,MATCH("新加算Ⅳ",【参考】数式用!$B$4:$AB$4,0)+1,0),0),0)*AF288*0.5,0)),"")</f>
        <v>0</v>
      </c>
      <c r="AK288" s="1346" t="str">
        <f t="shared" ref="AK288" si="751">IF(T288&lt;&gt;"","新規に適用","")</f>
        <v/>
      </c>
      <c r="AL288" s="1350">
        <f>IFERROR(IF(OR(M289="ベア加算",M289=""),0, IF(OR(T286="新加算Ⅰ",T286="新加算Ⅱ",T286="新加算Ⅲ",T286="新加算Ⅳ"),0,ROUNDDOWN(ROUND(L286*VLOOKUP(K286,【参考】数式用!$A$5:$I$37,MATCH("ベア加算",【参考】数式用!$B$4:$I$4,0)+1,0),0),0)*AF288)),"")</f>
        <v>0</v>
      </c>
      <c r="AM288" s="1320" t="str">
        <f>IF(AND(T288&lt;&gt;"",AM286=""),"新規に適用",IF(AND(T288&lt;&gt;"",AM286&lt;&gt;""),"継続で適用",""))</f>
        <v/>
      </c>
      <c r="AN288" s="1320" t="str">
        <f>IF(AND(T288&lt;&gt;"",AN286=""),"新規に適用",IF(AND(T288&lt;&gt;"",AN286&lt;&gt;""),"継続で適用",""))</f>
        <v/>
      </c>
      <c r="AO288" s="1368"/>
      <c r="AP288" s="1320" t="str">
        <f>IF(AND(T288&lt;&gt;"",AP286=""),"新規に適用",IF(AND(T288&lt;&gt;"",AP286&lt;&gt;""),"継続で適用",""))</f>
        <v/>
      </c>
      <c r="AQ288" s="1324" t="str">
        <f t="shared" si="597"/>
        <v/>
      </c>
      <c r="AR288" s="1320" t="str">
        <f>IF(AND(T288&lt;&gt;"",AR286=""),"新規に適用",IF(AND(T288&lt;&gt;"",AR286&lt;&gt;""),"継続で適用",""))</f>
        <v/>
      </c>
      <c r="AS288" s="1309"/>
      <c r="AT288" s="557"/>
      <c r="AU288" s="1310" t="str">
        <f>IF(K286&lt;&gt;"","V列に色付け","")</f>
        <v/>
      </c>
      <c r="AV288" s="1311"/>
      <c r="AW288" s="1312"/>
      <c r="AX288" s="87"/>
      <c r="AY288" s="87"/>
      <c r="AZ288" s="87"/>
      <c r="BA288" s="87"/>
      <c r="BB288" s="87"/>
      <c r="BC288" s="87"/>
      <c r="BD288" s="87"/>
      <c r="BE288" s="87"/>
      <c r="BF288" s="87"/>
      <c r="BG288" s="87"/>
      <c r="BH288" s="87"/>
      <c r="BI288" s="87"/>
      <c r="BJ288" s="87"/>
      <c r="BK288" s="453" t="str">
        <f>G286</f>
        <v/>
      </c>
    </row>
    <row r="289" spans="1:63" ht="30" customHeight="1" thickBot="1">
      <c r="A289" s="1275"/>
      <c r="B289" s="1418"/>
      <c r="C289" s="1419"/>
      <c r="D289" s="1419"/>
      <c r="E289" s="1419"/>
      <c r="F289" s="1420"/>
      <c r="G289" s="1260"/>
      <c r="H289" s="1260"/>
      <c r="I289" s="1260"/>
      <c r="J289" s="1423"/>
      <c r="K289" s="1260"/>
      <c r="L289" s="1284"/>
      <c r="M289" s="556" t="str">
        <f>IF('別紙様式2-2（４・５月分）'!P220="","",'別紙様式2-2（４・５月分）'!P220)</f>
        <v/>
      </c>
      <c r="N289" s="1401"/>
      <c r="O289" s="1381"/>
      <c r="P289" s="1383"/>
      <c r="Q289" s="1385"/>
      <c r="R289" s="1387"/>
      <c r="S289" s="1389"/>
      <c r="T289" s="1391"/>
      <c r="U289" s="1393"/>
      <c r="V289" s="1395"/>
      <c r="W289" s="1397"/>
      <c r="X289" s="1371"/>
      <c r="Y289" s="1397"/>
      <c r="Z289" s="1371"/>
      <c r="AA289" s="1397"/>
      <c r="AB289" s="1371"/>
      <c r="AC289" s="1397"/>
      <c r="AD289" s="1371"/>
      <c r="AE289" s="1371"/>
      <c r="AF289" s="1371"/>
      <c r="AG289" s="1367"/>
      <c r="AH289" s="1373"/>
      <c r="AI289" s="1375"/>
      <c r="AJ289" s="1377"/>
      <c r="AK289" s="1347"/>
      <c r="AL289" s="1351"/>
      <c r="AM289" s="1321"/>
      <c r="AN289" s="1321"/>
      <c r="AO289" s="1369"/>
      <c r="AP289" s="1321"/>
      <c r="AQ289" s="1325"/>
      <c r="AR289" s="1321"/>
      <c r="AS289" s="491" t="str">
        <f t="shared" ref="AS289" si="752">IF(AU286="","",IF(OR(T286="",AND(M289="ベア加算なし",OR(T286="新加算Ⅰ",T286="新加算Ⅱ",T286="新加算Ⅲ",T286="新加算Ⅳ"),AM286=""),AND(OR(T286="新加算Ⅰ",T286="新加算Ⅱ",T286="新加算Ⅲ",T286="新加算Ⅳ",T286="新加算Ⅴ（１）",T286="新加算Ⅴ（２）",T286="新加算Ⅴ（３）",T286="新加算Ⅴ（４）",T286="新加算Ⅴ（５）",T286="新加算Ⅴ（６）",T286="新加算Ⅴ（８）",T286="新加算Ⅴ（11）"),AN286=""),AND(OR(T286="新加算Ⅴ（７）",T286="新加算Ⅴ（９）",T286="新加算Ⅴ（10）",T286="新加算Ⅴ（12）",T286="新加算Ⅴ（13）",T286="新加算Ⅴ（14）"),AO286=""),AND(OR(T286="新加算Ⅰ",T286="新加算Ⅱ",T286="新加算Ⅲ",T286="新加算Ⅴ（１）",T286="新加算Ⅴ（３）",T286="新加算Ⅴ（８）"),AP286=""),AND(OR(T286="新加算Ⅰ",T286="新加算Ⅱ",T286="新加算Ⅴ（１）",T286="新加算Ⅴ（２）",T286="新加算Ⅴ（３）",T286="新加算Ⅴ（４）",T286="新加算Ⅴ（５）",T286="新加算Ⅴ（６）",T286="新加算Ⅴ（７）",T286="新加算Ⅴ（９）",T286="新加算Ⅴ（10）",T286="新加算Ⅴ（12）"),AQ286=""),AND(OR(T286="新加算Ⅰ",T286="新加算Ⅴ（１）",T286="新加算Ⅴ（２）",T286="新加算Ⅴ（５）",T286="新加算Ⅴ（７）",T286="新加算Ⅴ（10）"),AR286="")),"！記入が必要な欄（ピンク色のセル）に空欄があります。空欄を埋めてください。",""))</f>
        <v/>
      </c>
      <c r="AT289" s="557"/>
      <c r="AU289" s="1310"/>
      <c r="AV289" s="558" t="str">
        <f>IF('別紙様式2-2（４・５月分）'!N220="","",'別紙様式2-2（４・５月分）'!N220)</f>
        <v/>
      </c>
      <c r="AW289" s="1312"/>
      <c r="AX289" s="87"/>
      <c r="AY289" s="87"/>
      <c r="AZ289" s="87"/>
      <c r="BA289" s="87"/>
      <c r="BB289" s="87"/>
      <c r="BC289" s="87"/>
      <c r="BD289" s="87"/>
      <c r="BE289" s="87"/>
      <c r="BF289" s="87"/>
      <c r="BG289" s="87"/>
      <c r="BH289" s="87"/>
      <c r="BI289" s="87"/>
      <c r="BJ289" s="87"/>
      <c r="BK289" s="453" t="str">
        <f>G286</f>
        <v/>
      </c>
    </row>
    <row r="290" spans="1:63" ht="30" customHeight="1">
      <c r="A290" s="1300">
        <v>70</v>
      </c>
      <c r="B290" s="1239" t="str">
        <f>IF(基本情報入力シート!C123="","",基本情報入力シート!C123)</f>
        <v/>
      </c>
      <c r="C290" s="1240"/>
      <c r="D290" s="1240"/>
      <c r="E290" s="1240"/>
      <c r="F290" s="1241"/>
      <c r="G290" s="1258" t="str">
        <f>IF(基本情報入力シート!M123="","",基本情報入力シート!M123)</f>
        <v/>
      </c>
      <c r="H290" s="1258" t="str">
        <f>IF(基本情報入力シート!R123="","",基本情報入力シート!R123)</f>
        <v/>
      </c>
      <c r="I290" s="1258" t="str">
        <f>IF(基本情報入力シート!W123="","",基本情報入力シート!W123)</f>
        <v/>
      </c>
      <c r="J290" s="1421" t="str">
        <f>IF(基本情報入力シート!X123="","",基本情報入力シート!X123)</f>
        <v/>
      </c>
      <c r="K290" s="1258" t="str">
        <f>IF(基本情報入力シート!Y123="","",基本情報入力シート!Y123)</f>
        <v/>
      </c>
      <c r="L290" s="1282" t="str">
        <f>IF(基本情報入力シート!AB123="","",基本情報入力シート!AB123)</f>
        <v/>
      </c>
      <c r="M290" s="553" t="str">
        <f>IF('別紙様式2-2（４・５月分）'!P221="","",'別紙様式2-2（４・５月分）'!P221)</f>
        <v/>
      </c>
      <c r="N290" s="1398" t="str">
        <f>IF(SUM('別紙様式2-2（４・５月分）'!Q221:Q223)=0,"",SUM('別紙様式2-2（４・５月分）'!Q221:Q223))</f>
        <v/>
      </c>
      <c r="O290" s="1402" t="str">
        <f>IFERROR(VLOOKUP('別紙様式2-2（４・５月分）'!AQ221,【参考】数式用!$AR$5:$AS$22,2,FALSE),"")</f>
        <v/>
      </c>
      <c r="P290" s="1403"/>
      <c r="Q290" s="1404"/>
      <c r="R290" s="1408" t="str">
        <f>IFERROR(VLOOKUP(K290,【参考】数式用!$A$5:$AB$37,MATCH(O290,【参考】数式用!$B$4:$AB$4,0)+1,0),"")</f>
        <v/>
      </c>
      <c r="S290" s="1410" t="s">
        <v>2021</v>
      </c>
      <c r="T290" s="1412"/>
      <c r="U290" s="1414" t="str">
        <f>IFERROR(VLOOKUP(K290,【参考】数式用!$A$5:$AB$37,MATCH(T290,【参考】数式用!$B$4:$AB$4,0)+1,0),"")</f>
        <v/>
      </c>
      <c r="V290" s="1416" t="s">
        <v>15</v>
      </c>
      <c r="W290" s="1354">
        <v>6</v>
      </c>
      <c r="X290" s="1356" t="s">
        <v>10</v>
      </c>
      <c r="Y290" s="1354">
        <v>6</v>
      </c>
      <c r="Z290" s="1356" t="s">
        <v>38</v>
      </c>
      <c r="AA290" s="1354">
        <v>7</v>
      </c>
      <c r="AB290" s="1356" t="s">
        <v>10</v>
      </c>
      <c r="AC290" s="1354">
        <v>3</v>
      </c>
      <c r="AD290" s="1356" t="s">
        <v>13</v>
      </c>
      <c r="AE290" s="1356" t="s">
        <v>20</v>
      </c>
      <c r="AF290" s="1356">
        <f>IF(W290&gt;=1,(AA290*12+AC290)-(W290*12+Y290)+1,"")</f>
        <v>10</v>
      </c>
      <c r="AG290" s="1358" t="s">
        <v>33</v>
      </c>
      <c r="AH290" s="1360" t="str">
        <f t="shared" ref="AH290" si="753">IFERROR(ROUNDDOWN(ROUND(L290*U290,0),0)*AF290,"")</f>
        <v/>
      </c>
      <c r="AI290" s="1362" t="str">
        <f t="shared" ref="AI290" si="754">IFERROR(ROUNDDOWN(ROUND((L290*(U290-AW290)),0),0)*AF290,"")</f>
        <v/>
      </c>
      <c r="AJ290" s="1364">
        <f>IFERROR(IF(OR(M290="",M291="",M293=""),0,ROUNDDOWN(ROUNDDOWN(ROUND(L290*VLOOKUP(K290,【参考】数式用!$A$5:$AB$37,MATCH("新加算Ⅳ",【参考】数式用!$B$4:$AB$4,0)+1,0),0),0)*AF290*0.5,0)),"")</f>
        <v>0</v>
      </c>
      <c r="AK290" s="1348"/>
      <c r="AL290" s="1352">
        <f>IFERROR(IF(OR(M293="ベア加算",M293=""),0, IF(OR(T290="新加算Ⅰ",T290="新加算Ⅱ",T290="新加算Ⅲ",T290="新加算Ⅳ"),ROUNDDOWN(ROUND(L290*VLOOKUP(K290,【参考】数式用!$A$5:$I$37,MATCH("ベア加算",【参考】数式用!$B$4:$I$4,0)+1,0),0),0)*AF290,0)),"")</f>
        <v>0</v>
      </c>
      <c r="AM290" s="1338"/>
      <c r="AN290" s="1344"/>
      <c r="AO290" s="1340"/>
      <c r="AP290" s="1340"/>
      <c r="AQ290" s="1342"/>
      <c r="AR290" s="1322"/>
      <c r="AS290" s="466" t="str">
        <f t="shared" ref="AS290" si="755">IF(AU290="","",IF(U290&lt;N290,"！加算の要件上は問題ありませんが、令和６年４・５月と比較して令和６年６月に加算率が下がる計画になっています。",""))</f>
        <v/>
      </c>
      <c r="AT290" s="557"/>
      <c r="AU290" s="1310" t="str">
        <f>IF(K290&lt;&gt;"","V列に色付け","")</f>
        <v/>
      </c>
      <c r="AV290" s="558" t="str">
        <f>IF('別紙様式2-2（４・５月分）'!N221="","",'別紙様式2-2（４・５月分）'!N221)</f>
        <v/>
      </c>
      <c r="AW290" s="1312" t="str">
        <f>IF(SUM('別紙様式2-2（４・５月分）'!O221:O223)=0,"",SUM('別紙様式2-2（４・５月分）'!O221:O223))</f>
        <v/>
      </c>
      <c r="AX290" s="1313" t="str">
        <f>IFERROR(VLOOKUP(K290,【参考】数式用!$AH$2:$AI$34,2,FALSE),"")</f>
        <v/>
      </c>
      <c r="AY290" s="1229" t="s">
        <v>1959</v>
      </c>
      <c r="AZ290" s="1229" t="s">
        <v>1960</v>
      </c>
      <c r="BA290" s="1229" t="s">
        <v>1961</v>
      </c>
      <c r="BB290" s="1229" t="s">
        <v>1962</v>
      </c>
      <c r="BC290" s="1229" t="str">
        <f>IF(AND(O290&lt;&gt;"新加算Ⅰ",O290&lt;&gt;"新加算Ⅱ",O290&lt;&gt;"新加算Ⅲ",O290&lt;&gt;"新加算Ⅳ"),O290,IF(P292&lt;&gt;"",P292,""))</f>
        <v/>
      </c>
      <c r="BD290" s="1229"/>
      <c r="BE290" s="1229" t="str">
        <f t="shared" ref="BE290" si="756">IF(AL290&lt;&gt;0,IF(AM290="○","入力済","未入力"),"")</f>
        <v/>
      </c>
      <c r="BF290" s="1229" t="str">
        <f>IF(OR(T290="新加算Ⅰ",T290="新加算Ⅱ",T290="新加算Ⅲ",T290="新加算Ⅳ",T290="新加算Ⅴ（１）",T290="新加算Ⅴ（２）",T290="新加算Ⅴ（３）",T290="新加算ⅠⅤ（４）",T290="新加算Ⅴ（５）",T290="新加算Ⅴ（６）",T290="新加算Ⅴ（８）",T290="新加算Ⅴ（11）"),IF(OR(AN290="○",AN290="令和６年度中に満たす"),"入力済","未入力"),"")</f>
        <v/>
      </c>
      <c r="BG290" s="1229" t="str">
        <f>IF(OR(T290="新加算Ⅴ（７）",T290="新加算Ⅴ（９）",T290="新加算Ⅴ（10）",T290="新加算Ⅴ（12）",T290="新加算Ⅴ（13）",T290="新加算Ⅴ（14）"),IF(OR(AO290="○",AO290="令和６年度中に満たす"),"入力済","未入力"),"")</f>
        <v/>
      </c>
      <c r="BH290" s="1330" t="str">
        <f t="shared" ref="BH290" si="757">IF(OR(T290="新加算Ⅰ",T290="新加算Ⅱ",T290="新加算Ⅲ",T290="新加算Ⅴ（１）",T290="新加算Ⅴ（３）",T290="新加算Ⅴ（８）"),IF(OR(AP290="○",AP290="令和６年度中に満たす"),"入力済","未入力"),"")</f>
        <v/>
      </c>
      <c r="BI290" s="1332" t="str">
        <f t="shared" ref="BI290" si="758">IF(OR(T290="新加算Ⅰ",T290="新加算Ⅱ",T290="新加算Ⅴ（１）",T290="新加算Ⅴ（２）",T290="新加算Ⅴ（３）",T290="新加算Ⅴ（４）",T290="新加算Ⅴ（５）",T290="新加算Ⅴ（６）",T290="新加算Ⅴ（７）",T290="新加算Ⅴ（９）",T290="新加算Ⅴ（10）",T290="新加算Ⅴ（12）"),1,"")</f>
        <v/>
      </c>
      <c r="BJ290" s="1310" t="str">
        <f>IF(OR(T290="新加算Ⅰ",T290="新加算Ⅴ（１）",T290="新加算Ⅴ（２）",T290="新加算Ⅴ（５）",T290="新加算Ⅴ（７）",T290="新加算Ⅴ（10）"),IF(AR290="","未入力","入力済"),"")</f>
        <v/>
      </c>
      <c r="BK290" s="453" t="str">
        <f>G290</f>
        <v/>
      </c>
    </row>
    <row r="291" spans="1:63" ht="15" customHeight="1">
      <c r="A291" s="1274"/>
      <c r="B291" s="1242"/>
      <c r="C291" s="1243"/>
      <c r="D291" s="1243"/>
      <c r="E291" s="1243"/>
      <c r="F291" s="1244"/>
      <c r="G291" s="1259"/>
      <c r="H291" s="1259"/>
      <c r="I291" s="1259"/>
      <c r="J291" s="1422"/>
      <c r="K291" s="1259"/>
      <c r="L291" s="1283"/>
      <c r="M291" s="1378" t="str">
        <f>IF('別紙様式2-2（４・５月分）'!P222="","",'別紙様式2-2（４・５月分）'!P222)</f>
        <v/>
      </c>
      <c r="N291" s="1399"/>
      <c r="O291" s="1405"/>
      <c r="P291" s="1406"/>
      <c r="Q291" s="1407"/>
      <c r="R291" s="1409"/>
      <c r="S291" s="1411"/>
      <c r="T291" s="1413"/>
      <c r="U291" s="1415"/>
      <c r="V291" s="1417"/>
      <c r="W291" s="1355"/>
      <c r="X291" s="1357"/>
      <c r="Y291" s="1355"/>
      <c r="Z291" s="1357"/>
      <c r="AA291" s="1355"/>
      <c r="AB291" s="1357"/>
      <c r="AC291" s="1355"/>
      <c r="AD291" s="1357"/>
      <c r="AE291" s="1357"/>
      <c r="AF291" s="1357"/>
      <c r="AG291" s="1359"/>
      <c r="AH291" s="1361"/>
      <c r="AI291" s="1363"/>
      <c r="AJ291" s="1365"/>
      <c r="AK291" s="1349"/>
      <c r="AL291" s="1353"/>
      <c r="AM291" s="1339"/>
      <c r="AN291" s="1345"/>
      <c r="AO291" s="1341"/>
      <c r="AP291" s="1341"/>
      <c r="AQ291" s="1343"/>
      <c r="AR291" s="1323"/>
      <c r="AS291" s="1309" t="str">
        <f t="shared" ref="AS291" si="759">IF(AU290="","",IF(AF290&gt;10,"！令和６年度の新加算の「算定対象月」が10か月を超えています。標準的な「算定対象月」は令和６年６月から令和７年３月です。",IF(OR(AA290&lt;&gt;7,AC290&lt;&gt;3),"！算定期間の終わりが令和７年３月になっていません。区分変更を行う場合は、別紙様式2-4に記入してください。","")))</f>
        <v/>
      </c>
      <c r="AT291" s="557"/>
      <c r="AU291" s="1310"/>
      <c r="AV291" s="1311" t="str">
        <f>IF('別紙様式2-2（４・５月分）'!N222="","",'別紙様式2-2（４・５月分）'!N222)</f>
        <v/>
      </c>
      <c r="AW291" s="1312"/>
      <c r="AX291" s="1313"/>
      <c r="AY291" s="1229"/>
      <c r="AZ291" s="1229"/>
      <c r="BA291" s="1229"/>
      <c r="BB291" s="1229"/>
      <c r="BC291" s="1229"/>
      <c r="BD291" s="1229"/>
      <c r="BE291" s="1229"/>
      <c r="BF291" s="1229"/>
      <c r="BG291" s="1229"/>
      <c r="BH291" s="1331"/>
      <c r="BI291" s="1333"/>
      <c r="BJ291" s="1310"/>
      <c r="BK291" s="453" t="str">
        <f>G290</f>
        <v/>
      </c>
    </row>
    <row r="292" spans="1:63" ht="15" customHeight="1">
      <c r="A292" s="1302"/>
      <c r="B292" s="1242"/>
      <c r="C292" s="1243"/>
      <c r="D292" s="1243"/>
      <c r="E292" s="1243"/>
      <c r="F292" s="1244"/>
      <c r="G292" s="1259"/>
      <c r="H292" s="1259"/>
      <c r="I292" s="1259"/>
      <c r="J292" s="1422"/>
      <c r="K292" s="1259"/>
      <c r="L292" s="1283"/>
      <c r="M292" s="1379"/>
      <c r="N292" s="1400"/>
      <c r="O292" s="1380" t="s">
        <v>2025</v>
      </c>
      <c r="P292" s="1382" t="str">
        <f>IFERROR(VLOOKUP('別紙様式2-2（４・５月分）'!AQ221,【参考】数式用!$AR$5:$AT$22,3,FALSE),"")</f>
        <v/>
      </c>
      <c r="Q292" s="1384" t="s">
        <v>2036</v>
      </c>
      <c r="R292" s="1386" t="str">
        <f>IFERROR(VLOOKUP(K290,【参考】数式用!$A$5:$AB$37,MATCH(P292,【参考】数式用!$B$4:$AB$4,0)+1,0),"")</f>
        <v/>
      </c>
      <c r="S292" s="1388" t="s">
        <v>161</v>
      </c>
      <c r="T292" s="1390"/>
      <c r="U292" s="1392" t="str">
        <f>IFERROR(VLOOKUP(K290,【参考】数式用!$A$5:$AB$37,MATCH(T292,【参考】数式用!$B$4:$AB$4,0)+1,0),"")</f>
        <v/>
      </c>
      <c r="V292" s="1394" t="s">
        <v>15</v>
      </c>
      <c r="W292" s="1396">
        <v>7</v>
      </c>
      <c r="X292" s="1370" t="s">
        <v>10</v>
      </c>
      <c r="Y292" s="1396">
        <v>4</v>
      </c>
      <c r="Z292" s="1370" t="s">
        <v>38</v>
      </c>
      <c r="AA292" s="1396">
        <v>8</v>
      </c>
      <c r="AB292" s="1370" t="s">
        <v>10</v>
      </c>
      <c r="AC292" s="1396">
        <v>3</v>
      </c>
      <c r="AD292" s="1370" t="s">
        <v>13</v>
      </c>
      <c r="AE292" s="1370" t="s">
        <v>20</v>
      </c>
      <c r="AF292" s="1370">
        <f>IF(W292&gt;=1,(AA292*12+AC292)-(W292*12+Y292)+1,"")</f>
        <v>12</v>
      </c>
      <c r="AG292" s="1366" t="s">
        <v>33</v>
      </c>
      <c r="AH292" s="1372" t="str">
        <f t="shared" ref="AH292" si="760">IFERROR(ROUNDDOWN(ROUND(L290*U292,0),0)*AF292,"")</f>
        <v/>
      </c>
      <c r="AI292" s="1374" t="str">
        <f t="shared" ref="AI292" si="761">IFERROR(ROUNDDOWN(ROUND((L290*(U292-AW290)),0),0)*AF292,"")</f>
        <v/>
      </c>
      <c r="AJ292" s="1376">
        <f>IFERROR(IF(OR(M290="",M291="",M293=""),0,ROUNDDOWN(ROUNDDOWN(ROUND(L290*VLOOKUP(K290,【参考】数式用!$A$5:$AB$37,MATCH("新加算Ⅳ",【参考】数式用!$B$4:$AB$4,0)+1,0),0),0)*AF292*0.5,0)),"")</f>
        <v>0</v>
      </c>
      <c r="AK292" s="1346" t="str">
        <f t="shared" ref="AK292" si="762">IF(T292&lt;&gt;"","新規に適用","")</f>
        <v/>
      </c>
      <c r="AL292" s="1350">
        <f>IFERROR(IF(OR(M293="ベア加算",M293=""),0, IF(OR(T290="新加算Ⅰ",T290="新加算Ⅱ",T290="新加算Ⅲ",T290="新加算Ⅳ"),0,ROUNDDOWN(ROUND(L290*VLOOKUP(K290,【参考】数式用!$A$5:$I$37,MATCH("ベア加算",【参考】数式用!$B$4:$I$4,0)+1,0),0),0)*AF292)),"")</f>
        <v>0</v>
      </c>
      <c r="AM292" s="1320" t="str">
        <f>IF(AND(T292&lt;&gt;"",AM290=""),"新規に適用",IF(AND(T292&lt;&gt;"",AM290&lt;&gt;""),"継続で適用",""))</f>
        <v/>
      </c>
      <c r="AN292" s="1320" t="str">
        <f>IF(AND(T292&lt;&gt;"",AN290=""),"新規に適用",IF(AND(T292&lt;&gt;"",AN290&lt;&gt;""),"継続で適用",""))</f>
        <v/>
      </c>
      <c r="AO292" s="1368"/>
      <c r="AP292" s="1320" t="str">
        <f>IF(AND(T292&lt;&gt;"",AP290=""),"新規に適用",IF(AND(T292&lt;&gt;"",AP290&lt;&gt;""),"継続で適用",""))</f>
        <v/>
      </c>
      <c r="AQ292" s="1324" t="str">
        <f t="shared" si="597"/>
        <v/>
      </c>
      <c r="AR292" s="1320" t="str">
        <f>IF(AND(T292&lt;&gt;"",AR290=""),"新規に適用",IF(AND(T292&lt;&gt;"",AR290&lt;&gt;""),"継続で適用",""))</f>
        <v/>
      </c>
      <c r="AS292" s="1309"/>
      <c r="AT292" s="557"/>
      <c r="AU292" s="1310" t="str">
        <f>IF(K290&lt;&gt;"","V列に色付け","")</f>
        <v/>
      </c>
      <c r="AV292" s="1311"/>
      <c r="AW292" s="1312"/>
      <c r="AX292" s="87"/>
      <c r="AY292" s="87"/>
      <c r="AZ292" s="87"/>
      <c r="BA292" s="87"/>
      <c r="BB292" s="87"/>
      <c r="BC292" s="87"/>
      <c r="BD292" s="87"/>
      <c r="BE292" s="87"/>
      <c r="BF292" s="87"/>
      <c r="BG292" s="87"/>
      <c r="BH292" s="87"/>
      <c r="BI292" s="87"/>
      <c r="BJ292" s="87"/>
      <c r="BK292" s="453" t="str">
        <f>G290</f>
        <v/>
      </c>
    </row>
    <row r="293" spans="1:63" ht="30" customHeight="1" thickBot="1">
      <c r="A293" s="1275"/>
      <c r="B293" s="1418"/>
      <c r="C293" s="1419"/>
      <c r="D293" s="1419"/>
      <c r="E293" s="1419"/>
      <c r="F293" s="1420"/>
      <c r="G293" s="1260"/>
      <c r="H293" s="1260"/>
      <c r="I293" s="1260"/>
      <c r="J293" s="1423"/>
      <c r="K293" s="1260"/>
      <c r="L293" s="1284"/>
      <c r="M293" s="556" t="str">
        <f>IF('別紙様式2-2（４・５月分）'!P223="","",'別紙様式2-2（４・５月分）'!P223)</f>
        <v/>
      </c>
      <c r="N293" s="1401"/>
      <c r="O293" s="1381"/>
      <c r="P293" s="1383"/>
      <c r="Q293" s="1385"/>
      <c r="R293" s="1387"/>
      <c r="S293" s="1389"/>
      <c r="T293" s="1391"/>
      <c r="U293" s="1393"/>
      <c r="V293" s="1395"/>
      <c r="W293" s="1397"/>
      <c r="X293" s="1371"/>
      <c r="Y293" s="1397"/>
      <c r="Z293" s="1371"/>
      <c r="AA293" s="1397"/>
      <c r="AB293" s="1371"/>
      <c r="AC293" s="1397"/>
      <c r="AD293" s="1371"/>
      <c r="AE293" s="1371"/>
      <c r="AF293" s="1371"/>
      <c r="AG293" s="1367"/>
      <c r="AH293" s="1373"/>
      <c r="AI293" s="1375"/>
      <c r="AJ293" s="1377"/>
      <c r="AK293" s="1347"/>
      <c r="AL293" s="1351"/>
      <c r="AM293" s="1321"/>
      <c r="AN293" s="1321"/>
      <c r="AO293" s="1369"/>
      <c r="AP293" s="1321"/>
      <c r="AQ293" s="1325"/>
      <c r="AR293" s="1321"/>
      <c r="AS293" s="491" t="str">
        <f t="shared" ref="AS293" si="763">IF(AU290="","",IF(OR(T290="",AND(M293="ベア加算なし",OR(T290="新加算Ⅰ",T290="新加算Ⅱ",T290="新加算Ⅲ",T290="新加算Ⅳ"),AM290=""),AND(OR(T290="新加算Ⅰ",T290="新加算Ⅱ",T290="新加算Ⅲ",T290="新加算Ⅳ",T290="新加算Ⅴ（１）",T290="新加算Ⅴ（２）",T290="新加算Ⅴ（３）",T290="新加算Ⅴ（４）",T290="新加算Ⅴ（５）",T290="新加算Ⅴ（６）",T290="新加算Ⅴ（８）",T290="新加算Ⅴ（11）"),AN290=""),AND(OR(T290="新加算Ⅴ（７）",T290="新加算Ⅴ（９）",T290="新加算Ⅴ（10）",T290="新加算Ⅴ（12）",T290="新加算Ⅴ（13）",T290="新加算Ⅴ（14）"),AO290=""),AND(OR(T290="新加算Ⅰ",T290="新加算Ⅱ",T290="新加算Ⅲ",T290="新加算Ⅴ（１）",T290="新加算Ⅴ（３）",T290="新加算Ⅴ（８）"),AP290=""),AND(OR(T290="新加算Ⅰ",T290="新加算Ⅱ",T290="新加算Ⅴ（１）",T290="新加算Ⅴ（２）",T290="新加算Ⅴ（３）",T290="新加算Ⅴ（４）",T290="新加算Ⅴ（５）",T290="新加算Ⅴ（６）",T290="新加算Ⅴ（７）",T290="新加算Ⅴ（９）",T290="新加算Ⅴ（10）",T290="新加算Ⅴ（12）"),AQ290=""),AND(OR(T290="新加算Ⅰ",T290="新加算Ⅴ（１）",T290="新加算Ⅴ（２）",T290="新加算Ⅴ（５）",T290="新加算Ⅴ（７）",T290="新加算Ⅴ（10）"),AR290="")),"！記入が必要な欄（ピンク色のセル）に空欄があります。空欄を埋めてください。",""))</f>
        <v/>
      </c>
      <c r="AT293" s="557"/>
      <c r="AU293" s="1310"/>
      <c r="AV293" s="558" t="str">
        <f>IF('別紙様式2-2（４・５月分）'!N223="","",'別紙様式2-2（４・５月分）'!N223)</f>
        <v/>
      </c>
      <c r="AW293" s="1312"/>
      <c r="AX293" s="87"/>
      <c r="AY293" s="87"/>
      <c r="AZ293" s="87"/>
      <c r="BA293" s="87"/>
      <c r="BB293" s="87"/>
      <c r="BC293" s="87"/>
      <c r="BD293" s="87"/>
      <c r="BE293" s="87"/>
      <c r="BF293" s="87"/>
      <c r="BG293" s="87"/>
      <c r="BH293" s="87"/>
      <c r="BI293" s="87"/>
      <c r="BJ293" s="87"/>
      <c r="BK293" s="453" t="str">
        <f>G290</f>
        <v/>
      </c>
    </row>
    <row r="294" spans="1:63" ht="30" customHeight="1">
      <c r="A294" s="1273">
        <v>71</v>
      </c>
      <c r="B294" s="1242" t="str">
        <f>IF(基本情報入力シート!C124="","",基本情報入力シート!C124)</f>
        <v/>
      </c>
      <c r="C294" s="1243"/>
      <c r="D294" s="1243"/>
      <c r="E294" s="1243"/>
      <c r="F294" s="1244"/>
      <c r="G294" s="1259" t="str">
        <f>IF(基本情報入力シート!M124="","",基本情報入力シート!M124)</f>
        <v/>
      </c>
      <c r="H294" s="1259" t="str">
        <f>IF(基本情報入力シート!R124="","",基本情報入力シート!R124)</f>
        <v/>
      </c>
      <c r="I294" s="1259" t="str">
        <f>IF(基本情報入力シート!W124="","",基本情報入力シート!W124)</f>
        <v/>
      </c>
      <c r="J294" s="1422" t="str">
        <f>IF(基本情報入力シート!X124="","",基本情報入力シート!X124)</f>
        <v/>
      </c>
      <c r="K294" s="1259" t="str">
        <f>IF(基本情報入力シート!Y124="","",基本情報入力シート!Y124)</f>
        <v/>
      </c>
      <c r="L294" s="1283" t="str">
        <f>IF(基本情報入力シート!AB124="","",基本情報入力シート!AB124)</f>
        <v/>
      </c>
      <c r="M294" s="553" t="str">
        <f>IF('別紙様式2-2（４・５月分）'!P224="","",'別紙様式2-2（４・５月分）'!P224)</f>
        <v/>
      </c>
      <c r="N294" s="1398" t="str">
        <f>IF(SUM('別紙様式2-2（４・５月分）'!Q224:Q226)=0,"",SUM('別紙様式2-2（４・５月分）'!Q224:Q226))</f>
        <v/>
      </c>
      <c r="O294" s="1402" t="str">
        <f>IFERROR(VLOOKUP('別紙様式2-2（４・５月分）'!AQ224,【参考】数式用!$AR$5:$AS$22,2,FALSE),"")</f>
        <v/>
      </c>
      <c r="P294" s="1403"/>
      <c r="Q294" s="1404"/>
      <c r="R294" s="1408" t="str">
        <f>IFERROR(VLOOKUP(K294,【参考】数式用!$A$5:$AB$37,MATCH(O294,【参考】数式用!$B$4:$AB$4,0)+1,0),"")</f>
        <v/>
      </c>
      <c r="S294" s="1410" t="s">
        <v>2021</v>
      </c>
      <c r="T294" s="1412"/>
      <c r="U294" s="1414" t="str">
        <f>IFERROR(VLOOKUP(K294,【参考】数式用!$A$5:$AB$37,MATCH(T294,【参考】数式用!$B$4:$AB$4,0)+1,0),"")</f>
        <v/>
      </c>
      <c r="V294" s="1416" t="s">
        <v>15</v>
      </c>
      <c r="W294" s="1354">
        <v>6</v>
      </c>
      <c r="X294" s="1356" t="s">
        <v>10</v>
      </c>
      <c r="Y294" s="1354">
        <v>6</v>
      </c>
      <c r="Z294" s="1356" t="s">
        <v>38</v>
      </c>
      <c r="AA294" s="1354">
        <v>7</v>
      </c>
      <c r="AB294" s="1356" t="s">
        <v>10</v>
      </c>
      <c r="AC294" s="1354">
        <v>3</v>
      </c>
      <c r="AD294" s="1356" t="s">
        <v>13</v>
      </c>
      <c r="AE294" s="1356" t="s">
        <v>20</v>
      </c>
      <c r="AF294" s="1356">
        <f>IF(W294&gt;=1,(AA294*12+AC294)-(W294*12+Y294)+1,"")</f>
        <v>10</v>
      </c>
      <c r="AG294" s="1358" t="s">
        <v>33</v>
      </c>
      <c r="AH294" s="1360" t="str">
        <f t="shared" ref="AH294" si="764">IFERROR(ROUNDDOWN(ROUND(L294*U294,0),0)*AF294,"")</f>
        <v/>
      </c>
      <c r="AI294" s="1362" t="str">
        <f t="shared" ref="AI294" si="765">IFERROR(ROUNDDOWN(ROUND((L294*(U294-AW294)),0),0)*AF294,"")</f>
        <v/>
      </c>
      <c r="AJ294" s="1364">
        <f>IFERROR(IF(OR(M294="",M295="",M297=""),0,ROUNDDOWN(ROUNDDOWN(ROUND(L294*VLOOKUP(K294,【参考】数式用!$A$5:$AB$37,MATCH("新加算Ⅳ",【参考】数式用!$B$4:$AB$4,0)+1,0),0),0)*AF294*0.5,0)),"")</f>
        <v>0</v>
      </c>
      <c r="AK294" s="1348"/>
      <c r="AL294" s="1352">
        <f>IFERROR(IF(OR(M297="ベア加算",M297=""),0, IF(OR(T294="新加算Ⅰ",T294="新加算Ⅱ",T294="新加算Ⅲ",T294="新加算Ⅳ"),ROUNDDOWN(ROUND(L294*VLOOKUP(K294,【参考】数式用!$A$5:$I$37,MATCH("ベア加算",【参考】数式用!$B$4:$I$4,0)+1,0),0),0)*AF294,0)),"")</f>
        <v>0</v>
      </c>
      <c r="AM294" s="1338"/>
      <c r="AN294" s="1344"/>
      <c r="AO294" s="1340"/>
      <c r="AP294" s="1340"/>
      <c r="AQ294" s="1342"/>
      <c r="AR294" s="1322"/>
      <c r="AS294" s="466" t="str">
        <f t="shared" ref="AS294" si="766">IF(AU294="","",IF(U294&lt;N294,"！加算の要件上は問題ありませんが、令和６年４・５月と比較して令和６年６月に加算率が下がる計画になっています。",""))</f>
        <v/>
      </c>
      <c r="AT294" s="557"/>
      <c r="AU294" s="1310" t="str">
        <f>IF(K294&lt;&gt;"","V列に色付け","")</f>
        <v/>
      </c>
      <c r="AV294" s="558" t="str">
        <f>IF('別紙様式2-2（４・５月分）'!N224="","",'別紙様式2-2（４・５月分）'!N224)</f>
        <v/>
      </c>
      <c r="AW294" s="1312" t="str">
        <f>IF(SUM('別紙様式2-2（４・５月分）'!O224:O226)=0,"",SUM('別紙様式2-2（４・５月分）'!O224:O226))</f>
        <v/>
      </c>
      <c r="AX294" s="1313" t="str">
        <f>IFERROR(VLOOKUP(K294,【参考】数式用!$AH$2:$AI$34,2,FALSE),"")</f>
        <v/>
      </c>
      <c r="AY294" s="1229" t="s">
        <v>1959</v>
      </c>
      <c r="AZ294" s="1229" t="s">
        <v>1960</v>
      </c>
      <c r="BA294" s="1229" t="s">
        <v>1961</v>
      </c>
      <c r="BB294" s="1229" t="s">
        <v>1962</v>
      </c>
      <c r="BC294" s="1229" t="str">
        <f>IF(AND(O294&lt;&gt;"新加算Ⅰ",O294&lt;&gt;"新加算Ⅱ",O294&lt;&gt;"新加算Ⅲ",O294&lt;&gt;"新加算Ⅳ"),O294,IF(P296&lt;&gt;"",P296,""))</f>
        <v/>
      </c>
      <c r="BD294" s="1229"/>
      <c r="BE294" s="1229" t="str">
        <f t="shared" ref="BE294" si="767">IF(AL294&lt;&gt;0,IF(AM294="○","入力済","未入力"),"")</f>
        <v/>
      </c>
      <c r="BF294" s="1229" t="str">
        <f>IF(OR(T294="新加算Ⅰ",T294="新加算Ⅱ",T294="新加算Ⅲ",T294="新加算Ⅳ",T294="新加算Ⅴ（１）",T294="新加算Ⅴ（２）",T294="新加算Ⅴ（３）",T294="新加算ⅠⅤ（４）",T294="新加算Ⅴ（５）",T294="新加算Ⅴ（６）",T294="新加算Ⅴ（８）",T294="新加算Ⅴ（11）"),IF(OR(AN294="○",AN294="令和６年度中に満たす"),"入力済","未入力"),"")</f>
        <v/>
      </c>
      <c r="BG294" s="1229" t="str">
        <f>IF(OR(T294="新加算Ⅴ（７）",T294="新加算Ⅴ（９）",T294="新加算Ⅴ（10）",T294="新加算Ⅴ（12）",T294="新加算Ⅴ（13）",T294="新加算Ⅴ（14）"),IF(OR(AO294="○",AO294="令和６年度中に満たす"),"入力済","未入力"),"")</f>
        <v/>
      </c>
      <c r="BH294" s="1330" t="str">
        <f t="shared" ref="BH294" si="768">IF(OR(T294="新加算Ⅰ",T294="新加算Ⅱ",T294="新加算Ⅲ",T294="新加算Ⅴ（１）",T294="新加算Ⅴ（３）",T294="新加算Ⅴ（８）"),IF(OR(AP294="○",AP294="令和６年度中に満たす"),"入力済","未入力"),"")</f>
        <v/>
      </c>
      <c r="BI294" s="1332" t="str">
        <f t="shared" ref="BI294" si="769">IF(OR(T294="新加算Ⅰ",T294="新加算Ⅱ",T294="新加算Ⅴ（１）",T294="新加算Ⅴ（２）",T294="新加算Ⅴ（３）",T294="新加算Ⅴ（４）",T294="新加算Ⅴ（５）",T294="新加算Ⅴ（６）",T294="新加算Ⅴ（７）",T294="新加算Ⅴ（９）",T294="新加算Ⅴ（10）",T294="新加算Ⅴ（12）"),1,"")</f>
        <v/>
      </c>
      <c r="BJ294" s="1310" t="str">
        <f>IF(OR(T294="新加算Ⅰ",T294="新加算Ⅴ（１）",T294="新加算Ⅴ（２）",T294="新加算Ⅴ（５）",T294="新加算Ⅴ（７）",T294="新加算Ⅴ（10）"),IF(AR294="","未入力","入力済"),"")</f>
        <v/>
      </c>
      <c r="BK294" s="453" t="str">
        <f>G294</f>
        <v/>
      </c>
    </row>
    <row r="295" spans="1:63" ht="15" customHeight="1">
      <c r="A295" s="1274"/>
      <c r="B295" s="1242"/>
      <c r="C295" s="1243"/>
      <c r="D295" s="1243"/>
      <c r="E295" s="1243"/>
      <c r="F295" s="1244"/>
      <c r="G295" s="1259"/>
      <c r="H295" s="1259"/>
      <c r="I295" s="1259"/>
      <c r="J295" s="1422"/>
      <c r="K295" s="1259"/>
      <c r="L295" s="1283"/>
      <c r="M295" s="1378" t="str">
        <f>IF('別紙様式2-2（４・５月分）'!P225="","",'別紙様式2-2（４・５月分）'!P225)</f>
        <v/>
      </c>
      <c r="N295" s="1399"/>
      <c r="O295" s="1405"/>
      <c r="P295" s="1406"/>
      <c r="Q295" s="1407"/>
      <c r="R295" s="1409"/>
      <c r="S295" s="1411"/>
      <c r="T295" s="1413"/>
      <c r="U295" s="1415"/>
      <c r="V295" s="1417"/>
      <c r="W295" s="1355"/>
      <c r="X295" s="1357"/>
      <c r="Y295" s="1355"/>
      <c r="Z295" s="1357"/>
      <c r="AA295" s="1355"/>
      <c r="AB295" s="1357"/>
      <c r="AC295" s="1355"/>
      <c r="AD295" s="1357"/>
      <c r="AE295" s="1357"/>
      <c r="AF295" s="1357"/>
      <c r="AG295" s="1359"/>
      <c r="AH295" s="1361"/>
      <c r="AI295" s="1363"/>
      <c r="AJ295" s="1365"/>
      <c r="AK295" s="1349"/>
      <c r="AL295" s="1353"/>
      <c r="AM295" s="1339"/>
      <c r="AN295" s="1345"/>
      <c r="AO295" s="1341"/>
      <c r="AP295" s="1341"/>
      <c r="AQ295" s="1343"/>
      <c r="AR295" s="1323"/>
      <c r="AS295" s="1309" t="str">
        <f t="shared" ref="AS295" si="770">IF(AU294="","",IF(AF294&gt;10,"！令和６年度の新加算の「算定対象月」が10か月を超えています。標準的な「算定対象月」は令和６年６月から令和７年３月です。",IF(OR(AA294&lt;&gt;7,AC294&lt;&gt;3),"！算定期間の終わりが令和７年３月になっていません。区分変更を行う場合は、別紙様式2-4に記入してください。","")))</f>
        <v/>
      </c>
      <c r="AT295" s="557"/>
      <c r="AU295" s="1310"/>
      <c r="AV295" s="1311" t="str">
        <f>IF('別紙様式2-2（４・５月分）'!N225="","",'別紙様式2-2（４・５月分）'!N225)</f>
        <v/>
      </c>
      <c r="AW295" s="1312"/>
      <c r="AX295" s="1313"/>
      <c r="AY295" s="1229"/>
      <c r="AZ295" s="1229"/>
      <c r="BA295" s="1229"/>
      <c r="BB295" s="1229"/>
      <c r="BC295" s="1229"/>
      <c r="BD295" s="1229"/>
      <c r="BE295" s="1229"/>
      <c r="BF295" s="1229"/>
      <c r="BG295" s="1229"/>
      <c r="BH295" s="1331"/>
      <c r="BI295" s="1333"/>
      <c r="BJ295" s="1310"/>
      <c r="BK295" s="453" t="str">
        <f>G294</f>
        <v/>
      </c>
    </row>
    <row r="296" spans="1:63" ht="15" customHeight="1">
      <c r="A296" s="1302"/>
      <c r="B296" s="1242"/>
      <c r="C296" s="1243"/>
      <c r="D296" s="1243"/>
      <c r="E296" s="1243"/>
      <c r="F296" s="1244"/>
      <c r="G296" s="1259"/>
      <c r="H296" s="1259"/>
      <c r="I296" s="1259"/>
      <c r="J296" s="1422"/>
      <c r="K296" s="1259"/>
      <c r="L296" s="1283"/>
      <c r="M296" s="1379"/>
      <c r="N296" s="1400"/>
      <c r="O296" s="1380" t="s">
        <v>2025</v>
      </c>
      <c r="P296" s="1382" t="str">
        <f>IFERROR(VLOOKUP('別紙様式2-2（４・５月分）'!AQ224,【参考】数式用!$AR$5:$AT$22,3,FALSE),"")</f>
        <v/>
      </c>
      <c r="Q296" s="1384" t="s">
        <v>2036</v>
      </c>
      <c r="R296" s="1386" t="str">
        <f>IFERROR(VLOOKUP(K294,【参考】数式用!$A$5:$AB$37,MATCH(P296,【参考】数式用!$B$4:$AB$4,0)+1,0),"")</f>
        <v/>
      </c>
      <c r="S296" s="1388" t="s">
        <v>161</v>
      </c>
      <c r="T296" s="1390"/>
      <c r="U296" s="1392" t="str">
        <f>IFERROR(VLOOKUP(K294,【参考】数式用!$A$5:$AB$37,MATCH(T296,【参考】数式用!$B$4:$AB$4,0)+1,0),"")</f>
        <v/>
      </c>
      <c r="V296" s="1394" t="s">
        <v>15</v>
      </c>
      <c r="W296" s="1396">
        <v>7</v>
      </c>
      <c r="X296" s="1370" t="s">
        <v>10</v>
      </c>
      <c r="Y296" s="1396">
        <v>4</v>
      </c>
      <c r="Z296" s="1370" t="s">
        <v>38</v>
      </c>
      <c r="AA296" s="1396">
        <v>8</v>
      </c>
      <c r="AB296" s="1370" t="s">
        <v>10</v>
      </c>
      <c r="AC296" s="1396">
        <v>3</v>
      </c>
      <c r="AD296" s="1370" t="s">
        <v>13</v>
      </c>
      <c r="AE296" s="1370" t="s">
        <v>20</v>
      </c>
      <c r="AF296" s="1370">
        <f>IF(W296&gt;=1,(AA296*12+AC296)-(W296*12+Y296)+1,"")</f>
        <v>12</v>
      </c>
      <c r="AG296" s="1366" t="s">
        <v>33</v>
      </c>
      <c r="AH296" s="1372" t="str">
        <f t="shared" ref="AH296" si="771">IFERROR(ROUNDDOWN(ROUND(L294*U296,0),0)*AF296,"")</f>
        <v/>
      </c>
      <c r="AI296" s="1374" t="str">
        <f t="shared" ref="AI296" si="772">IFERROR(ROUNDDOWN(ROUND((L294*(U296-AW294)),0),0)*AF296,"")</f>
        <v/>
      </c>
      <c r="AJ296" s="1376">
        <f>IFERROR(IF(OR(M294="",M295="",M297=""),0,ROUNDDOWN(ROUNDDOWN(ROUND(L294*VLOOKUP(K294,【参考】数式用!$A$5:$AB$37,MATCH("新加算Ⅳ",【参考】数式用!$B$4:$AB$4,0)+1,0),0),0)*AF296*0.5,0)),"")</f>
        <v>0</v>
      </c>
      <c r="AK296" s="1346" t="str">
        <f t="shared" ref="AK296" si="773">IF(T296&lt;&gt;"","新規に適用","")</f>
        <v/>
      </c>
      <c r="AL296" s="1350">
        <f>IFERROR(IF(OR(M297="ベア加算",M297=""),0, IF(OR(T294="新加算Ⅰ",T294="新加算Ⅱ",T294="新加算Ⅲ",T294="新加算Ⅳ"),0,ROUNDDOWN(ROUND(L294*VLOOKUP(K294,【参考】数式用!$A$5:$I$37,MATCH("ベア加算",【参考】数式用!$B$4:$I$4,0)+1,0),0),0)*AF296)),"")</f>
        <v>0</v>
      </c>
      <c r="AM296" s="1320" t="str">
        <f>IF(AND(T296&lt;&gt;"",AM294=""),"新規に適用",IF(AND(T296&lt;&gt;"",AM294&lt;&gt;""),"継続で適用",""))</f>
        <v/>
      </c>
      <c r="AN296" s="1320" t="str">
        <f>IF(AND(T296&lt;&gt;"",AN294=""),"新規に適用",IF(AND(T296&lt;&gt;"",AN294&lt;&gt;""),"継続で適用",""))</f>
        <v/>
      </c>
      <c r="AO296" s="1368"/>
      <c r="AP296" s="1320" t="str">
        <f>IF(AND(T296&lt;&gt;"",AP294=""),"新規に適用",IF(AND(T296&lt;&gt;"",AP294&lt;&gt;""),"継続で適用",""))</f>
        <v/>
      </c>
      <c r="AQ296" s="1324" t="str">
        <f t="shared" ref="AQ296:AQ356" si="774">IF(AND(T296&lt;&gt;"",AN294=""),"新規に適用",IF(AND(T296&lt;&gt;"",OR(T294="新加算Ⅰ",T294="新加算Ⅱ",T294="新加算Ⅴ（１）",T294="新加算Ⅴ（２）",T294="新加算Ⅴ（３）",T294="新加算Ⅴ（４）",T294="新加算Ⅴ（５）",T294="新加算Ⅴ（６）",T294="新加算Ⅴ（７）",T294="新加算Ⅴ（９）",T294="新加算Ⅴ（10）",T294="新加算Ⅴ（12）")),"継続で適用",""))</f>
        <v/>
      </c>
      <c r="AR296" s="1320" t="str">
        <f>IF(AND(T296&lt;&gt;"",AR294=""),"新規に適用",IF(AND(T296&lt;&gt;"",AR294&lt;&gt;""),"継続で適用",""))</f>
        <v/>
      </c>
      <c r="AS296" s="1309"/>
      <c r="AT296" s="557"/>
      <c r="AU296" s="1310" t="str">
        <f>IF(K294&lt;&gt;"","V列に色付け","")</f>
        <v/>
      </c>
      <c r="AV296" s="1311"/>
      <c r="AW296" s="1312"/>
      <c r="AX296" s="87"/>
      <c r="AY296" s="87"/>
      <c r="AZ296" s="87"/>
      <c r="BA296" s="87"/>
      <c r="BB296" s="87"/>
      <c r="BC296" s="87"/>
      <c r="BD296" s="87"/>
      <c r="BE296" s="87"/>
      <c r="BF296" s="87"/>
      <c r="BG296" s="87"/>
      <c r="BH296" s="87"/>
      <c r="BI296" s="87"/>
      <c r="BJ296" s="87"/>
      <c r="BK296" s="453" t="str">
        <f>G294</f>
        <v/>
      </c>
    </row>
    <row r="297" spans="1:63" ht="30" customHeight="1" thickBot="1">
      <c r="A297" s="1275"/>
      <c r="B297" s="1418"/>
      <c r="C297" s="1419"/>
      <c r="D297" s="1419"/>
      <c r="E297" s="1419"/>
      <c r="F297" s="1420"/>
      <c r="G297" s="1260"/>
      <c r="H297" s="1260"/>
      <c r="I297" s="1260"/>
      <c r="J297" s="1423"/>
      <c r="K297" s="1260"/>
      <c r="L297" s="1284"/>
      <c r="M297" s="556" t="str">
        <f>IF('別紙様式2-2（４・５月分）'!P226="","",'別紙様式2-2（４・５月分）'!P226)</f>
        <v/>
      </c>
      <c r="N297" s="1401"/>
      <c r="O297" s="1381"/>
      <c r="P297" s="1383"/>
      <c r="Q297" s="1385"/>
      <c r="R297" s="1387"/>
      <c r="S297" s="1389"/>
      <c r="T297" s="1391"/>
      <c r="U297" s="1393"/>
      <c r="V297" s="1395"/>
      <c r="W297" s="1397"/>
      <c r="X297" s="1371"/>
      <c r="Y297" s="1397"/>
      <c r="Z297" s="1371"/>
      <c r="AA297" s="1397"/>
      <c r="AB297" s="1371"/>
      <c r="AC297" s="1397"/>
      <c r="AD297" s="1371"/>
      <c r="AE297" s="1371"/>
      <c r="AF297" s="1371"/>
      <c r="AG297" s="1367"/>
      <c r="AH297" s="1373"/>
      <c r="AI297" s="1375"/>
      <c r="AJ297" s="1377"/>
      <c r="AK297" s="1347"/>
      <c r="AL297" s="1351"/>
      <c r="AM297" s="1321"/>
      <c r="AN297" s="1321"/>
      <c r="AO297" s="1369"/>
      <c r="AP297" s="1321"/>
      <c r="AQ297" s="1325"/>
      <c r="AR297" s="1321"/>
      <c r="AS297" s="491" t="str">
        <f t="shared" ref="AS297" si="775">IF(AU294="","",IF(OR(T294="",AND(M297="ベア加算なし",OR(T294="新加算Ⅰ",T294="新加算Ⅱ",T294="新加算Ⅲ",T294="新加算Ⅳ"),AM294=""),AND(OR(T294="新加算Ⅰ",T294="新加算Ⅱ",T294="新加算Ⅲ",T294="新加算Ⅳ",T294="新加算Ⅴ（１）",T294="新加算Ⅴ（２）",T294="新加算Ⅴ（３）",T294="新加算Ⅴ（４）",T294="新加算Ⅴ（５）",T294="新加算Ⅴ（６）",T294="新加算Ⅴ（８）",T294="新加算Ⅴ（11）"),AN294=""),AND(OR(T294="新加算Ⅴ（７）",T294="新加算Ⅴ（９）",T294="新加算Ⅴ（10）",T294="新加算Ⅴ（12）",T294="新加算Ⅴ（13）",T294="新加算Ⅴ（14）"),AO294=""),AND(OR(T294="新加算Ⅰ",T294="新加算Ⅱ",T294="新加算Ⅲ",T294="新加算Ⅴ（１）",T294="新加算Ⅴ（３）",T294="新加算Ⅴ（８）"),AP294=""),AND(OR(T294="新加算Ⅰ",T294="新加算Ⅱ",T294="新加算Ⅴ（１）",T294="新加算Ⅴ（２）",T294="新加算Ⅴ（３）",T294="新加算Ⅴ（４）",T294="新加算Ⅴ（５）",T294="新加算Ⅴ（６）",T294="新加算Ⅴ（７）",T294="新加算Ⅴ（９）",T294="新加算Ⅴ（10）",T294="新加算Ⅴ（12）"),AQ294=""),AND(OR(T294="新加算Ⅰ",T294="新加算Ⅴ（１）",T294="新加算Ⅴ（２）",T294="新加算Ⅴ（５）",T294="新加算Ⅴ（７）",T294="新加算Ⅴ（10）"),AR294="")),"！記入が必要な欄（ピンク色のセル）に空欄があります。空欄を埋めてください。",""))</f>
        <v/>
      </c>
      <c r="AT297" s="557"/>
      <c r="AU297" s="1310"/>
      <c r="AV297" s="558" t="str">
        <f>IF('別紙様式2-2（４・５月分）'!N226="","",'別紙様式2-2（４・５月分）'!N226)</f>
        <v/>
      </c>
      <c r="AW297" s="1312"/>
      <c r="AX297" s="87"/>
      <c r="AY297" s="87"/>
      <c r="AZ297" s="87"/>
      <c r="BA297" s="87"/>
      <c r="BB297" s="87"/>
      <c r="BC297" s="87"/>
      <c r="BD297" s="87"/>
      <c r="BE297" s="87"/>
      <c r="BF297" s="87"/>
      <c r="BG297" s="87"/>
      <c r="BH297" s="87"/>
      <c r="BI297" s="87"/>
      <c r="BJ297" s="87"/>
      <c r="BK297" s="453" t="str">
        <f>G294</f>
        <v/>
      </c>
    </row>
    <row r="298" spans="1:63" ht="30" customHeight="1">
      <c r="A298" s="1300">
        <v>72</v>
      </c>
      <c r="B298" s="1239" t="str">
        <f>IF(基本情報入力シート!C125="","",基本情報入力シート!C125)</f>
        <v/>
      </c>
      <c r="C298" s="1240"/>
      <c r="D298" s="1240"/>
      <c r="E298" s="1240"/>
      <c r="F298" s="1241"/>
      <c r="G298" s="1258" t="str">
        <f>IF(基本情報入力シート!M125="","",基本情報入力シート!M125)</f>
        <v/>
      </c>
      <c r="H298" s="1258" t="str">
        <f>IF(基本情報入力シート!R125="","",基本情報入力シート!R125)</f>
        <v/>
      </c>
      <c r="I298" s="1258" t="str">
        <f>IF(基本情報入力シート!W125="","",基本情報入力シート!W125)</f>
        <v/>
      </c>
      <c r="J298" s="1421" t="str">
        <f>IF(基本情報入力シート!X125="","",基本情報入力シート!X125)</f>
        <v/>
      </c>
      <c r="K298" s="1258" t="str">
        <f>IF(基本情報入力シート!Y125="","",基本情報入力シート!Y125)</f>
        <v/>
      </c>
      <c r="L298" s="1282" t="str">
        <f>IF(基本情報入力シート!AB125="","",基本情報入力シート!AB125)</f>
        <v/>
      </c>
      <c r="M298" s="553" t="str">
        <f>IF('別紙様式2-2（４・５月分）'!P227="","",'別紙様式2-2（４・５月分）'!P227)</f>
        <v/>
      </c>
      <c r="N298" s="1398" t="str">
        <f>IF(SUM('別紙様式2-2（４・５月分）'!Q227:Q229)=0,"",SUM('別紙様式2-2（４・５月分）'!Q227:Q229))</f>
        <v/>
      </c>
      <c r="O298" s="1402" t="str">
        <f>IFERROR(VLOOKUP('別紙様式2-2（４・５月分）'!AQ227,【参考】数式用!$AR$5:$AS$22,2,FALSE),"")</f>
        <v/>
      </c>
      <c r="P298" s="1403"/>
      <c r="Q298" s="1404"/>
      <c r="R298" s="1408" t="str">
        <f>IFERROR(VLOOKUP(K298,【参考】数式用!$A$5:$AB$37,MATCH(O298,【参考】数式用!$B$4:$AB$4,0)+1,0),"")</f>
        <v/>
      </c>
      <c r="S298" s="1410" t="s">
        <v>2021</v>
      </c>
      <c r="T298" s="1412"/>
      <c r="U298" s="1414" t="str">
        <f>IFERROR(VLOOKUP(K298,【参考】数式用!$A$5:$AB$37,MATCH(T298,【参考】数式用!$B$4:$AB$4,0)+1,0),"")</f>
        <v/>
      </c>
      <c r="V298" s="1416" t="s">
        <v>15</v>
      </c>
      <c r="W298" s="1354">
        <v>6</v>
      </c>
      <c r="X298" s="1356" t="s">
        <v>10</v>
      </c>
      <c r="Y298" s="1354">
        <v>6</v>
      </c>
      <c r="Z298" s="1356" t="s">
        <v>38</v>
      </c>
      <c r="AA298" s="1354">
        <v>7</v>
      </c>
      <c r="AB298" s="1356" t="s">
        <v>10</v>
      </c>
      <c r="AC298" s="1354">
        <v>3</v>
      </c>
      <c r="AD298" s="1356" t="s">
        <v>13</v>
      </c>
      <c r="AE298" s="1356" t="s">
        <v>20</v>
      </c>
      <c r="AF298" s="1356">
        <f>IF(W298&gt;=1,(AA298*12+AC298)-(W298*12+Y298)+1,"")</f>
        <v>10</v>
      </c>
      <c r="AG298" s="1358" t="s">
        <v>33</v>
      </c>
      <c r="AH298" s="1360" t="str">
        <f t="shared" ref="AH298" si="776">IFERROR(ROUNDDOWN(ROUND(L298*U298,0),0)*AF298,"")</f>
        <v/>
      </c>
      <c r="AI298" s="1362" t="str">
        <f t="shared" ref="AI298" si="777">IFERROR(ROUNDDOWN(ROUND((L298*(U298-AW298)),0),0)*AF298,"")</f>
        <v/>
      </c>
      <c r="AJ298" s="1364">
        <f>IFERROR(IF(OR(M298="",M299="",M301=""),0,ROUNDDOWN(ROUNDDOWN(ROUND(L298*VLOOKUP(K298,【参考】数式用!$A$5:$AB$37,MATCH("新加算Ⅳ",【参考】数式用!$B$4:$AB$4,0)+1,0),0),0)*AF298*0.5,0)),"")</f>
        <v>0</v>
      </c>
      <c r="AK298" s="1348"/>
      <c r="AL298" s="1352">
        <f>IFERROR(IF(OR(M301="ベア加算",M301=""),0, IF(OR(T298="新加算Ⅰ",T298="新加算Ⅱ",T298="新加算Ⅲ",T298="新加算Ⅳ"),ROUNDDOWN(ROUND(L298*VLOOKUP(K298,【参考】数式用!$A$5:$I$37,MATCH("ベア加算",【参考】数式用!$B$4:$I$4,0)+1,0),0),0)*AF298,0)),"")</f>
        <v>0</v>
      </c>
      <c r="AM298" s="1338"/>
      <c r="AN298" s="1344"/>
      <c r="AO298" s="1340"/>
      <c r="AP298" s="1340"/>
      <c r="AQ298" s="1342"/>
      <c r="AR298" s="1322"/>
      <c r="AS298" s="466" t="str">
        <f t="shared" ref="AS298" si="778">IF(AU298="","",IF(U298&lt;N298,"！加算の要件上は問題ありませんが、令和６年４・５月と比較して令和６年６月に加算率が下がる計画になっています。",""))</f>
        <v/>
      </c>
      <c r="AT298" s="557"/>
      <c r="AU298" s="1310" t="str">
        <f>IF(K298&lt;&gt;"","V列に色付け","")</f>
        <v/>
      </c>
      <c r="AV298" s="558" t="str">
        <f>IF('別紙様式2-2（４・５月分）'!N227="","",'別紙様式2-2（４・５月分）'!N227)</f>
        <v/>
      </c>
      <c r="AW298" s="1312" t="str">
        <f>IF(SUM('別紙様式2-2（４・５月分）'!O227:O229)=0,"",SUM('別紙様式2-2（４・５月分）'!O227:O229))</f>
        <v/>
      </c>
      <c r="AX298" s="1313" t="str">
        <f>IFERROR(VLOOKUP(K298,【参考】数式用!$AH$2:$AI$34,2,FALSE),"")</f>
        <v/>
      </c>
      <c r="AY298" s="1229" t="s">
        <v>1959</v>
      </c>
      <c r="AZ298" s="1229" t="s">
        <v>1960</v>
      </c>
      <c r="BA298" s="1229" t="s">
        <v>1961</v>
      </c>
      <c r="BB298" s="1229" t="s">
        <v>1962</v>
      </c>
      <c r="BC298" s="1229" t="str">
        <f>IF(AND(O298&lt;&gt;"新加算Ⅰ",O298&lt;&gt;"新加算Ⅱ",O298&lt;&gt;"新加算Ⅲ",O298&lt;&gt;"新加算Ⅳ"),O298,IF(P300&lt;&gt;"",P300,""))</f>
        <v/>
      </c>
      <c r="BD298" s="1229"/>
      <c r="BE298" s="1229" t="str">
        <f t="shared" ref="BE298" si="779">IF(AL298&lt;&gt;0,IF(AM298="○","入力済","未入力"),"")</f>
        <v/>
      </c>
      <c r="BF298" s="1229" t="str">
        <f>IF(OR(T298="新加算Ⅰ",T298="新加算Ⅱ",T298="新加算Ⅲ",T298="新加算Ⅳ",T298="新加算Ⅴ（１）",T298="新加算Ⅴ（２）",T298="新加算Ⅴ（３）",T298="新加算ⅠⅤ（４）",T298="新加算Ⅴ（５）",T298="新加算Ⅴ（６）",T298="新加算Ⅴ（８）",T298="新加算Ⅴ（11）"),IF(OR(AN298="○",AN298="令和６年度中に満たす"),"入力済","未入力"),"")</f>
        <v/>
      </c>
      <c r="BG298" s="1229" t="str">
        <f>IF(OR(T298="新加算Ⅴ（７）",T298="新加算Ⅴ（９）",T298="新加算Ⅴ（10）",T298="新加算Ⅴ（12）",T298="新加算Ⅴ（13）",T298="新加算Ⅴ（14）"),IF(OR(AO298="○",AO298="令和６年度中に満たす"),"入力済","未入力"),"")</f>
        <v/>
      </c>
      <c r="BH298" s="1330" t="str">
        <f t="shared" ref="BH298" si="780">IF(OR(T298="新加算Ⅰ",T298="新加算Ⅱ",T298="新加算Ⅲ",T298="新加算Ⅴ（１）",T298="新加算Ⅴ（３）",T298="新加算Ⅴ（８）"),IF(OR(AP298="○",AP298="令和６年度中に満たす"),"入力済","未入力"),"")</f>
        <v/>
      </c>
      <c r="BI298" s="1332" t="str">
        <f t="shared" ref="BI298" si="781">IF(OR(T298="新加算Ⅰ",T298="新加算Ⅱ",T298="新加算Ⅴ（１）",T298="新加算Ⅴ（２）",T298="新加算Ⅴ（３）",T298="新加算Ⅴ（４）",T298="新加算Ⅴ（５）",T298="新加算Ⅴ（６）",T298="新加算Ⅴ（７）",T298="新加算Ⅴ（９）",T298="新加算Ⅴ（10）",T298="新加算Ⅴ（12）"),1,"")</f>
        <v/>
      </c>
      <c r="BJ298" s="1310" t="str">
        <f>IF(OR(T298="新加算Ⅰ",T298="新加算Ⅴ（１）",T298="新加算Ⅴ（２）",T298="新加算Ⅴ（５）",T298="新加算Ⅴ（７）",T298="新加算Ⅴ（10）"),IF(AR298="","未入力","入力済"),"")</f>
        <v/>
      </c>
      <c r="BK298" s="453" t="str">
        <f>G298</f>
        <v/>
      </c>
    </row>
    <row r="299" spans="1:63" ht="15" customHeight="1">
      <c r="A299" s="1274"/>
      <c r="B299" s="1242"/>
      <c r="C299" s="1243"/>
      <c r="D299" s="1243"/>
      <c r="E299" s="1243"/>
      <c r="F299" s="1244"/>
      <c r="G299" s="1259"/>
      <c r="H299" s="1259"/>
      <c r="I299" s="1259"/>
      <c r="J299" s="1422"/>
      <c r="K299" s="1259"/>
      <c r="L299" s="1283"/>
      <c r="M299" s="1378" t="str">
        <f>IF('別紙様式2-2（４・５月分）'!P228="","",'別紙様式2-2（４・５月分）'!P228)</f>
        <v/>
      </c>
      <c r="N299" s="1399"/>
      <c r="O299" s="1405"/>
      <c r="P299" s="1406"/>
      <c r="Q299" s="1407"/>
      <c r="R299" s="1409"/>
      <c r="S299" s="1411"/>
      <c r="T299" s="1413"/>
      <c r="U299" s="1415"/>
      <c r="V299" s="1417"/>
      <c r="W299" s="1355"/>
      <c r="X299" s="1357"/>
      <c r="Y299" s="1355"/>
      <c r="Z299" s="1357"/>
      <c r="AA299" s="1355"/>
      <c r="AB299" s="1357"/>
      <c r="AC299" s="1355"/>
      <c r="AD299" s="1357"/>
      <c r="AE299" s="1357"/>
      <c r="AF299" s="1357"/>
      <c r="AG299" s="1359"/>
      <c r="AH299" s="1361"/>
      <c r="AI299" s="1363"/>
      <c r="AJ299" s="1365"/>
      <c r="AK299" s="1349"/>
      <c r="AL299" s="1353"/>
      <c r="AM299" s="1339"/>
      <c r="AN299" s="1345"/>
      <c r="AO299" s="1341"/>
      <c r="AP299" s="1341"/>
      <c r="AQ299" s="1343"/>
      <c r="AR299" s="1323"/>
      <c r="AS299" s="1309" t="str">
        <f t="shared" ref="AS299" si="782">IF(AU298="","",IF(AF298&gt;10,"！令和６年度の新加算の「算定対象月」が10か月を超えています。標準的な「算定対象月」は令和６年６月から令和７年３月です。",IF(OR(AA298&lt;&gt;7,AC298&lt;&gt;3),"！算定期間の終わりが令和７年３月になっていません。区分変更を行う場合は、別紙様式2-4に記入してください。","")))</f>
        <v/>
      </c>
      <c r="AT299" s="557"/>
      <c r="AU299" s="1310"/>
      <c r="AV299" s="1311" t="str">
        <f>IF('別紙様式2-2（４・５月分）'!N228="","",'別紙様式2-2（４・５月分）'!N228)</f>
        <v/>
      </c>
      <c r="AW299" s="1312"/>
      <c r="AX299" s="1313"/>
      <c r="AY299" s="1229"/>
      <c r="AZ299" s="1229"/>
      <c r="BA299" s="1229"/>
      <c r="BB299" s="1229"/>
      <c r="BC299" s="1229"/>
      <c r="BD299" s="1229"/>
      <c r="BE299" s="1229"/>
      <c r="BF299" s="1229"/>
      <c r="BG299" s="1229"/>
      <c r="BH299" s="1331"/>
      <c r="BI299" s="1333"/>
      <c r="BJ299" s="1310"/>
      <c r="BK299" s="453" t="str">
        <f>G298</f>
        <v/>
      </c>
    </row>
    <row r="300" spans="1:63" ht="15" customHeight="1">
      <c r="A300" s="1302"/>
      <c r="B300" s="1242"/>
      <c r="C300" s="1243"/>
      <c r="D300" s="1243"/>
      <c r="E300" s="1243"/>
      <c r="F300" s="1244"/>
      <c r="G300" s="1259"/>
      <c r="H300" s="1259"/>
      <c r="I300" s="1259"/>
      <c r="J300" s="1422"/>
      <c r="K300" s="1259"/>
      <c r="L300" s="1283"/>
      <c r="M300" s="1379"/>
      <c r="N300" s="1400"/>
      <c r="O300" s="1380" t="s">
        <v>2025</v>
      </c>
      <c r="P300" s="1382" t="str">
        <f>IFERROR(VLOOKUP('別紙様式2-2（４・５月分）'!AQ227,【参考】数式用!$AR$5:$AT$22,3,FALSE),"")</f>
        <v/>
      </c>
      <c r="Q300" s="1384" t="s">
        <v>2036</v>
      </c>
      <c r="R300" s="1386" t="str">
        <f>IFERROR(VLOOKUP(K298,【参考】数式用!$A$5:$AB$37,MATCH(P300,【参考】数式用!$B$4:$AB$4,0)+1,0),"")</f>
        <v/>
      </c>
      <c r="S300" s="1388" t="s">
        <v>161</v>
      </c>
      <c r="T300" s="1390"/>
      <c r="U300" s="1392" t="str">
        <f>IFERROR(VLOOKUP(K298,【参考】数式用!$A$5:$AB$37,MATCH(T300,【参考】数式用!$B$4:$AB$4,0)+1,0),"")</f>
        <v/>
      </c>
      <c r="V300" s="1394" t="s">
        <v>15</v>
      </c>
      <c r="W300" s="1396">
        <v>7</v>
      </c>
      <c r="X300" s="1370" t="s">
        <v>10</v>
      </c>
      <c r="Y300" s="1396">
        <v>4</v>
      </c>
      <c r="Z300" s="1370" t="s">
        <v>38</v>
      </c>
      <c r="AA300" s="1396">
        <v>8</v>
      </c>
      <c r="AB300" s="1370" t="s">
        <v>10</v>
      </c>
      <c r="AC300" s="1396">
        <v>3</v>
      </c>
      <c r="AD300" s="1370" t="s">
        <v>13</v>
      </c>
      <c r="AE300" s="1370" t="s">
        <v>20</v>
      </c>
      <c r="AF300" s="1370">
        <f>IF(W300&gt;=1,(AA300*12+AC300)-(W300*12+Y300)+1,"")</f>
        <v>12</v>
      </c>
      <c r="AG300" s="1366" t="s">
        <v>33</v>
      </c>
      <c r="AH300" s="1372" t="str">
        <f t="shared" ref="AH300" si="783">IFERROR(ROUNDDOWN(ROUND(L298*U300,0),0)*AF300,"")</f>
        <v/>
      </c>
      <c r="AI300" s="1374" t="str">
        <f t="shared" ref="AI300" si="784">IFERROR(ROUNDDOWN(ROUND((L298*(U300-AW298)),0),0)*AF300,"")</f>
        <v/>
      </c>
      <c r="AJ300" s="1376">
        <f>IFERROR(IF(OR(M298="",M299="",M301=""),0,ROUNDDOWN(ROUNDDOWN(ROUND(L298*VLOOKUP(K298,【参考】数式用!$A$5:$AB$37,MATCH("新加算Ⅳ",【参考】数式用!$B$4:$AB$4,0)+1,0),0),0)*AF300*0.5,0)),"")</f>
        <v>0</v>
      </c>
      <c r="AK300" s="1346" t="str">
        <f t="shared" ref="AK300" si="785">IF(T300&lt;&gt;"","新規に適用","")</f>
        <v/>
      </c>
      <c r="AL300" s="1350">
        <f>IFERROR(IF(OR(M301="ベア加算",M301=""),0, IF(OR(T298="新加算Ⅰ",T298="新加算Ⅱ",T298="新加算Ⅲ",T298="新加算Ⅳ"),0,ROUNDDOWN(ROUND(L298*VLOOKUP(K298,【参考】数式用!$A$5:$I$37,MATCH("ベア加算",【参考】数式用!$B$4:$I$4,0)+1,0),0),0)*AF300)),"")</f>
        <v>0</v>
      </c>
      <c r="AM300" s="1320" t="str">
        <f>IF(AND(T300&lt;&gt;"",AM298=""),"新規に適用",IF(AND(T300&lt;&gt;"",AM298&lt;&gt;""),"継続で適用",""))</f>
        <v/>
      </c>
      <c r="AN300" s="1320" t="str">
        <f>IF(AND(T300&lt;&gt;"",AN298=""),"新規に適用",IF(AND(T300&lt;&gt;"",AN298&lt;&gt;""),"継続で適用",""))</f>
        <v/>
      </c>
      <c r="AO300" s="1368"/>
      <c r="AP300" s="1320" t="str">
        <f>IF(AND(T300&lt;&gt;"",AP298=""),"新規に適用",IF(AND(T300&lt;&gt;"",AP298&lt;&gt;""),"継続で適用",""))</f>
        <v/>
      </c>
      <c r="AQ300" s="1324" t="str">
        <f t="shared" si="774"/>
        <v/>
      </c>
      <c r="AR300" s="1320" t="str">
        <f>IF(AND(T300&lt;&gt;"",AR298=""),"新規に適用",IF(AND(T300&lt;&gt;"",AR298&lt;&gt;""),"継続で適用",""))</f>
        <v/>
      </c>
      <c r="AS300" s="1309"/>
      <c r="AT300" s="557"/>
      <c r="AU300" s="1310" t="str">
        <f>IF(K298&lt;&gt;"","V列に色付け","")</f>
        <v/>
      </c>
      <c r="AV300" s="1311"/>
      <c r="AW300" s="1312"/>
      <c r="AX300" s="87"/>
      <c r="AY300" s="87"/>
      <c r="AZ300" s="87"/>
      <c r="BA300" s="87"/>
      <c r="BB300" s="87"/>
      <c r="BC300" s="87"/>
      <c r="BD300" s="87"/>
      <c r="BE300" s="87"/>
      <c r="BF300" s="87"/>
      <c r="BG300" s="87"/>
      <c r="BH300" s="87"/>
      <c r="BI300" s="87"/>
      <c r="BJ300" s="87"/>
      <c r="BK300" s="453" t="str">
        <f>G298</f>
        <v/>
      </c>
    </row>
    <row r="301" spans="1:63" ht="30" customHeight="1" thickBot="1">
      <c r="A301" s="1275"/>
      <c r="B301" s="1418"/>
      <c r="C301" s="1419"/>
      <c r="D301" s="1419"/>
      <c r="E301" s="1419"/>
      <c r="F301" s="1420"/>
      <c r="G301" s="1260"/>
      <c r="H301" s="1260"/>
      <c r="I301" s="1260"/>
      <c r="J301" s="1423"/>
      <c r="K301" s="1260"/>
      <c r="L301" s="1284"/>
      <c r="M301" s="556" t="str">
        <f>IF('別紙様式2-2（４・５月分）'!P229="","",'別紙様式2-2（４・５月分）'!P229)</f>
        <v/>
      </c>
      <c r="N301" s="1401"/>
      <c r="O301" s="1381"/>
      <c r="P301" s="1383"/>
      <c r="Q301" s="1385"/>
      <c r="R301" s="1387"/>
      <c r="S301" s="1389"/>
      <c r="T301" s="1391"/>
      <c r="U301" s="1393"/>
      <c r="V301" s="1395"/>
      <c r="W301" s="1397"/>
      <c r="X301" s="1371"/>
      <c r="Y301" s="1397"/>
      <c r="Z301" s="1371"/>
      <c r="AA301" s="1397"/>
      <c r="AB301" s="1371"/>
      <c r="AC301" s="1397"/>
      <c r="AD301" s="1371"/>
      <c r="AE301" s="1371"/>
      <c r="AF301" s="1371"/>
      <c r="AG301" s="1367"/>
      <c r="AH301" s="1373"/>
      <c r="AI301" s="1375"/>
      <c r="AJ301" s="1377"/>
      <c r="AK301" s="1347"/>
      <c r="AL301" s="1351"/>
      <c r="AM301" s="1321"/>
      <c r="AN301" s="1321"/>
      <c r="AO301" s="1369"/>
      <c r="AP301" s="1321"/>
      <c r="AQ301" s="1325"/>
      <c r="AR301" s="1321"/>
      <c r="AS301" s="491" t="str">
        <f t="shared" ref="AS301" si="786">IF(AU298="","",IF(OR(T298="",AND(M301="ベア加算なし",OR(T298="新加算Ⅰ",T298="新加算Ⅱ",T298="新加算Ⅲ",T298="新加算Ⅳ"),AM298=""),AND(OR(T298="新加算Ⅰ",T298="新加算Ⅱ",T298="新加算Ⅲ",T298="新加算Ⅳ",T298="新加算Ⅴ（１）",T298="新加算Ⅴ（２）",T298="新加算Ⅴ（３）",T298="新加算Ⅴ（４）",T298="新加算Ⅴ（５）",T298="新加算Ⅴ（６）",T298="新加算Ⅴ（８）",T298="新加算Ⅴ（11）"),AN298=""),AND(OR(T298="新加算Ⅴ（７）",T298="新加算Ⅴ（９）",T298="新加算Ⅴ（10）",T298="新加算Ⅴ（12）",T298="新加算Ⅴ（13）",T298="新加算Ⅴ（14）"),AO298=""),AND(OR(T298="新加算Ⅰ",T298="新加算Ⅱ",T298="新加算Ⅲ",T298="新加算Ⅴ（１）",T298="新加算Ⅴ（３）",T298="新加算Ⅴ（８）"),AP298=""),AND(OR(T298="新加算Ⅰ",T298="新加算Ⅱ",T298="新加算Ⅴ（１）",T298="新加算Ⅴ（２）",T298="新加算Ⅴ（３）",T298="新加算Ⅴ（４）",T298="新加算Ⅴ（５）",T298="新加算Ⅴ（６）",T298="新加算Ⅴ（７）",T298="新加算Ⅴ（９）",T298="新加算Ⅴ（10）",T298="新加算Ⅴ（12）"),AQ298=""),AND(OR(T298="新加算Ⅰ",T298="新加算Ⅴ（１）",T298="新加算Ⅴ（２）",T298="新加算Ⅴ（５）",T298="新加算Ⅴ（７）",T298="新加算Ⅴ（10）"),AR298="")),"！記入が必要な欄（ピンク色のセル）に空欄があります。空欄を埋めてください。",""))</f>
        <v/>
      </c>
      <c r="AT301" s="557"/>
      <c r="AU301" s="1310"/>
      <c r="AV301" s="558" t="str">
        <f>IF('別紙様式2-2（４・５月分）'!N229="","",'別紙様式2-2（４・５月分）'!N229)</f>
        <v/>
      </c>
      <c r="AW301" s="1312"/>
      <c r="AX301" s="87"/>
      <c r="AY301" s="87"/>
      <c r="AZ301" s="87"/>
      <c r="BA301" s="87"/>
      <c r="BB301" s="87"/>
      <c r="BC301" s="87"/>
      <c r="BD301" s="87"/>
      <c r="BE301" s="87"/>
      <c r="BF301" s="87"/>
      <c r="BG301" s="87"/>
      <c r="BH301" s="87"/>
      <c r="BI301" s="87"/>
      <c r="BJ301" s="87"/>
      <c r="BK301" s="453" t="str">
        <f>G298</f>
        <v/>
      </c>
    </row>
    <row r="302" spans="1:63" ht="30" customHeight="1">
      <c r="A302" s="1273">
        <v>73</v>
      </c>
      <c r="B302" s="1242" t="str">
        <f>IF(基本情報入力シート!C126="","",基本情報入力シート!C126)</f>
        <v/>
      </c>
      <c r="C302" s="1243"/>
      <c r="D302" s="1243"/>
      <c r="E302" s="1243"/>
      <c r="F302" s="1244"/>
      <c r="G302" s="1259" t="str">
        <f>IF(基本情報入力シート!M126="","",基本情報入力シート!M126)</f>
        <v/>
      </c>
      <c r="H302" s="1259" t="str">
        <f>IF(基本情報入力シート!R126="","",基本情報入力シート!R126)</f>
        <v/>
      </c>
      <c r="I302" s="1259" t="str">
        <f>IF(基本情報入力シート!W126="","",基本情報入力シート!W126)</f>
        <v/>
      </c>
      <c r="J302" s="1422" t="str">
        <f>IF(基本情報入力シート!X126="","",基本情報入力シート!X126)</f>
        <v/>
      </c>
      <c r="K302" s="1259" t="str">
        <f>IF(基本情報入力シート!Y126="","",基本情報入力シート!Y126)</f>
        <v/>
      </c>
      <c r="L302" s="1283" t="str">
        <f>IF(基本情報入力シート!AB126="","",基本情報入力シート!AB126)</f>
        <v/>
      </c>
      <c r="M302" s="553" t="str">
        <f>IF('別紙様式2-2（４・５月分）'!P230="","",'別紙様式2-2（４・５月分）'!P230)</f>
        <v/>
      </c>
      <c r="N302" s="1398" t="str">
        <f>IF(SUM('別紙様式2-2（４・５月分）'!Q230:Q232)=0,"",SUM('別紙様式2-2（４・５月分）'!Q230:Q232))</f>
        <v/>
      </c>
      <c r="O302" s="1402" t="str">
        <f>IFERROR(VLOOKUP('別紙様式2-2（４・５月分）'!AQ230,【参考】数式用!$AR$5:$AS$22,2,FALSE),"")</f>
        <v/>
      </c>
      <c r="P302" s="1403"/>
      <c r="Q302" s="1404"/>
      <c r="R302" s="1408" t="str">
        <f>IFERROR(VLOOKUP(K302,【参考】数式用!$A$5:$AB$37,MATCH(O302,【参考】数式用!$B$4:$AB$4,0)+1,0),"")</f>
        <v/>
      </c>
      <c r="S302" s="1410" t="s">
        <v>2021</v>
      </c>
      <c r="T302" s="1412"/>
      <c r="U302" s="1414" t="str">
        <f>IFERROR(VLOOKUP(K302,【参考】数式用!$A$5:$AB$37,MATCH(T302,【参考】数式用!$B$4:$AB$4,0)+1,0),"")</f>
        <v/>
      </c>
      <c r="V302" s="1416" t="s">
        <v>15</v>
      </c>
      <c r="W302" s="1354">
        <v>6</v>
      </c>
      <c r="X302" s="1356" t="s">
        <v>10</v>
      </c>
      <c r="Y302" s="1354">
        <v>6</v>
      </c>
      <c r="Z302" s="1356" t="s">
        <v>38</v>
      </c>
      <c r="AA302" s="1354">
        <v>7</v>
      </c>
      <c r="AB302" s="1356" t="s">
        <v>10</v>
      </c>
      <c r="AC302" s="1354">
        <v>3</v>
      </c>
      <c r="AD302" s="1356" t="s">
        <v>13</v>
      </c>
      <c r="AE302" s="1356" t="s">
        <v>20</v>
      </c>
      <c r="AF302" s="1356">
        <f>IF(W302&gt;=1,(AA302*12+AC302)-(W302*12+Y302)+1,"")</f>
        <v>10</v>
      </c>
      <c r="AG302" s="1358" t="s">
        <v>33</v>
      </c>
      <c r="AH302" s="1360" t="str">
        <f t="shared" ref="AH302" si="787">IFERROR(ROUNDDOWN(ROUND(L302*U302,0),0)*AF302,"")</f>
        <v/>
      </c>
      <c r="AI302" s="1362" t="str">
        <f t="shared" ref="AI302" si="788">IFERROR(ROUNDDOWN(ROUND((L302*(U302-AW302)),0),0)*AF302,"")</f>
        <v/>
      </c>
      <c r="AJ302" s="1364">
        <f>IFERROR(IF(OR(M302="",M303="",M305=""),0,ROUNDDOWN(ROUNDDOWN(ROUND(L302*VLOOKUP(K302,【参考】数式用!$A$5:$AB$37,MATCH("新加算Ⅳ",【参考】数式用!$B$4:$AB$4,0)+1,0),0),0)*AF302*0.5,0)),"")</f>
        <v>0</v>
      </c>
      <c r="AK302" s="1348"/>
      <c r="AL302" s="1352">
        <f>IFERROR(IF(OR(M305="ベア加算",M305=""),0, IF(OR(T302="新加算Ⅰ",T302="新加算Ⅱ",T302="新加算Ⅲ",T302="新加算Ⅳ"),ROUNDDOWN(ROUND(L302*VLOOKUP(K302,【参考】数式用!$A$5:$I$37,MATCH("ベア加算",【参考】数式用!$B$4:$I$4,0)+1,0),0),0)*AF302,0)),"")</f>
        <v>0</v>
      </c>
      <c r="AM302" s="1338"/>
      <c r="AN302" s="1344"/>
      <c r="AO302" s="1340"/>
      <c r="AP302" s="1340"/>
      <c r="AQ302" s="1342"/>
      <c r="AR302" s="1322"/>
      <c r="AS302" s="466" t="str">
        <f t="shared" ref="AS302" si="789">IF(AU302="","",IF(U302&lt;N302,"！加算の要件上は問題ありませんが、令和６年４・５月と比較して令和６年６月に加算率が下がる計画になっています。",""))</f>
        <v/>
      </c>
      <c r="AT302" s="557"/>
      <c r="AU302" s="1310" t="str">
        <f>IF(K302&lt;&gt;"","V列に色付け","")</f>
        <v/>
      </c>
      <c r="AV302" s="558" t="str">
        <f>IF('別紙様式2-2（４・５月分）'!N230="","",'別紙様式2-2（４・５月分）'!N230)</f>
        <v/>
      </c>
      <c r="AW302" s="1312" t="str">
        <f>IF(SUM('別紙様式2-2（４・５月分）'!O230:O232)=0,"",SUM('別紙様式2-2（４・５月分）'!O230:O232))</f>
        <v/>
      </c>
      <c r="AX302" s="1313" t="str">
        <f>IFERROR(VLOOKUP(K302,【参考】数式用!$AH$2:$AI$34,2,FALSE),"")</f>
        <v/>
      </c>
      <c r="AY302" s="1229" t="s">
        <v>1959</v>
      </c>
      <c r="AZ302" s="1229" t="s">
        <v>1960</v>
      </c>
      <c r="BA302" s="1229" t="s">
        <v>1961</v>
      </c>
      <c r="BB302" s="1229" t="s">
        <v>1962</v>
      </c>
      <c r="BC302" s="1229" t="str">
        <f>IF(AND(O302&lt;&gt;"新加算Ⅰ",O302&lt;&gt;"新加算Ⅱ",O302&lt;&gt;"新加算Ⅲ",O302&lt;&gt;"新加算Ⅳ"),O302,IF(P304&lt;&gt;"",P304,""))</f>
        <v/>
      </c>
      <c r="BD302" s="1229"/>
      <c r="BE302" s="1229" t="str">
        <f t="shared" ref="BE302" si="790">IF(AL302&lt;&gt;0,IF(AM302="○","入力済","未入力"),"")</f>
        <v/>
      </c>
      <c r="BF302" s="1229" t="str">
        <f>IF(OR(T302="新加算Ⅰ",T302="新加算Ⅱ",T302="新加算Ⅲ",T302="新加算Ⅳ",T302="新加算Ⅴ（１）",T302="新加算Ⅴ（２）",T302="新加算Ⅴ（３）",T302="新加算ⅠⅤ（４）",T302="新加算Ⅴ（５）",T302="新加算Ⅴ（６）",T302="新加算Ⅴ（８）",T302="新加算Ⅴ（11）"),IF(OR(AN302="○",AN302="令和６年度中に満たす"),"入力済","未入力"),"")</f>
        <v/>
      </c>
      <c r="BG302" s="1229" t="str">
        <f>IF(OR(T302="新加算Ⅴ（７）",T302="新加算Ⅴ（９）",T302="新加算Ⅴ（10）",T302="新加算Ⅴ（12）",T302="新加算Ⅴ（13）",T302="新加算Ⅴ（14）"),IF(OR(AO302="○",AO302="令和６年度中に満たす"),"入力済","未入力"),"")</f>
        <v/>
      </c>
      <c r="BH302" s="1330" t="str">
        <f t="shared" ref="BH302" si="791">IF(OR(T302="新加算Ⅰ",T302="新加算Ⅱ",T302="新加算Ⅲ",T302="新加算Ⅴ（１）",T302="新加算Ⅴ（３）",T302="新加算Ⅴ（８）"),IF(OR(AP302="○",AP302="令和６年度中に満たす"),"入力済","未入力"),"")</f>
        <v/>
      </c>
      <c r="BI302" s="1332" t="str">
        <f t="shared" ref="BI302" si="792">IF(OR(T302="新加算Ⅰ",T302="新加算Ⅱ",T302="新加算Ⅴ（１）",T302="新加算Ⅴ（２）",T302="新加算Ⅴ（３）",T302="新加算Ⅴ（４）",T302="新加算Ⅴ（５）",T302="新加算Ⅴ（６）",T302="新加算Ⅴ（７）",T302="新加算Ⅴ（９）",T302="新加算Ⅴ（10）",T302="新加算Ⅴ（12）"),1,"")</f>
        <v/>
      </c>
      <c r="BJ302" s="1310" t="str">
        <f>IF(OR(T302="新加算Ⅰ",T302="新加算Ⅴ（１）",T302="新加算Ⅴ（２）",T302="新加算Ⅴ（５）",T302="新加算Ⅴ（７）",T302="新加算Ⅴ（10）"),IF(AR302="","未入力","入力済"),"")</f>
        <v/>
      </c>
      <c r="BK302" s="453" t="str">
        <f>G302</f>
        <v/>
      </c>
    </row>
    <row r="303" spans="1:63" ht="15" customHeight="1">
      <c r="A303" s="1274"/>
      <c r="B303" s="1242"/>
      <c r="C303" s="1243"/>
      <c r="D303" s="1243"/>
      <c r="E303" s="1243"/>
      <c r="F303" s="1244"/>
      <c r="G303" s="1259"/>
      <c r="H303" s="1259"/>
      <c r="I303" s="1259"/>
      <c r="J303" s="1422"/>
      <c r="K303" s="1259"/>
      <c r="L303" s="1283"/>
      <c r="M303" s="1378" t="str">
        <f>IF('別紙様式2-2（４・５月分）'!P231="","",'別紙様式2-2（４・５月分）'!P231)</f>
        <v/>
      </c>
      <c r="N303" s="1399"/>
      <c r="O303" s="1405"/>
      <c r="P303" s="1406"/>
      <c r="Q303" s="1407"/>
      <c r="R303" s="1409"/>
      <c r="S303" s="1411"/>
      <c r="T303" s="1413"/>
      <c r="U303" s="1415"/>
      <c r="V303" s="1417"/>
      <c r="W303" s="1355"/>
      <c r="X303" s="1357"/>
      <c r="Y303" s="1355"/>
      <c r="Z303" s="1357"/>
      <c r="AA303" s="1355"/>
      <c r="AB303" s="1357"/>
      <c r="AC303" s="1355"/>
      <c r="AD303" s="1357"/>
      <c r="AE303" s="1357"/>
      <c r="AF303" s="1357"/>
      <c r="AG303" s="1359"/>
      <c r="AH303" s="1361"/>
      <c r="AI303" s="1363"/>
      <c r="AJ303" s="1365"/>
      <c r="AK303" s="1349"/>
      <c r="AL303" s="1353"/>
      <c r="AM303" s="1339"/>
      <c r="AN303" s="1345"/>
      <c r="AO303" s="1341"/>
      <c r="AP303" s="1341"/>
      <c r="AQ303" s="1343"/>
      <c r="AR303" s="1323"/>
      <c r="AS303" s="1309" t="str">
        <f t="shared" ref="AS303" si="793">IF(AU302="","",IF(AF302&gt;10,"！令和６年度の新加算の「算定対象月」が10か月を超えています。標準的な「算定対象月」は令和６年６月から令和７年３月です。",IF(OR(AA302&lt;&gt;7,AC302&lt;&gt;3),"！算定期間の終わりが令和７年３月になっていません。区分変更を行う場合は、別紙様式2-4に記入してください。","")))</f>
        <v/>
      </c>
      <c r="AT303" s="557"/>
      <c r="AU303" s="1310"/>
      <c r="AV303" s="1311" t="str">
        <f>IF('別紙様式2-2（４・５月分）'!N231="","",'別紙様式2-2（４・５月分）'!N231)</f>
        <v/>
      </c>
      <c r="AW303" s="1312"/>
      <c r="AX303" s="1313"/>
      <c r="AY303" s="1229"/>
      <c r="AZ303" s="1229"/>
      <c r="BA303" s="1229"/>
      <c r="BB303" s="1229"/>
      <c r="BC303" s="1229"/>
      <c r="BD303" s="1229"/>
      <c r="BE303" s="1229"/>
      <c r="BF303" s="1229"/>
      <c r="BG303" s="1229"/>
      <c r="BH303" s="1331"/>
      <c r="BI303" s="1333"/>
      <c r="BJ303" s="1310"/>
      <c r="BK303" s="453" t="str">
        <f>G302</f>
        <v/>
      </c>
    </row>
    <row r="304" spans="1:63" ht="15" customHeight="1">
      <c r="A304" s="1302"/>
      <c r="B304" s="1242"/>
      <c r="C304" s="1243"/>
      <c r="D304" s="1243"/>
      <c r="E304" s="1243"/>
      <c r="F304" s="1244"/>
      <c r="G304" s="1259"/>
      <c r="H304" s="1259"/>
      <c r="I304" s="1259"/>
      <c r="J304" s="1422"/>
      <c r="K304" s="1259"/>
      <c r="L304" s="1283"/>
      <c r="M304" s="1379"/>
      <c r="N304" s="1400"/>
      <c r="O304" s="1380" t="s">
        <v>2025</v>
      </c>
      <c r="P304" s="1382" t="str">
        <f>IFERROR(VLOOKUP('別紙様式2-2（４・５月分）'!AQ230,【参考】数式用!$AR$5:$AT$22,3,FALSE),"")</f>
        <v/>
      </c>
      <c r="Q304" s="1384" t="s">
        <v>2036</v>
      </c>
      <c r="R304" s="1386" t="str">
        <f>IFERROR(VLOOKUP(K302,【参考】数式用!$A$5:$AB$37,MATCH(P304,【参考】数式用!$B$4:$AB$4,0)+1,0),"")</f>
        <v/>
      </c>
      <c r="S304" s="1388" t="s">
        <v>161</v>
      </c>
      <c r="T304" s="1390"/>
      <c r="U304" s="1392" t="str">
        <f>IFERROR(VLOOKUP(K302,【参考】数式用!$A$5:$AB$37,MATCH(T304,【参考】数式用!$B$4:$AB$4,0)+1,0),"")</f>
        <v/>
      </c>
      <c r="V304" s="1394" t="s">
        <v>15</v>
      </c>
      <c r="W304" s="1396">
        <v>7</v>
      </c>
      <c r="X304" s="1370" t="s">
        <v>10</v>
      </c>
      <c r="Y304" s="1396">
        <v>4</v>
      </c>
      <c r="Z304" s="1370" t="s">
        <v>38</v>
      </c>
      <c r="AA304" s="1396">
        <v>8</v>
      </c>
      <c r="AB304" s="1370" t="s">
        <v>10</v>
      </c>
      <c r="AC304" s="1396">
        <v>3</v>
      </c>
      <c r="AD304" s="1370" t="s">
        <v>13</v>
      </c>
      <c r="AE304" s="1370" t="s">
        <v>20</v>
      </c>
      <c r="AF304" s="1370">
        <f>IF(W304&gt;=1,(AA304*12+AC304)-(W304*12+Y304)+1,"")</f>
        <v>12</v>
      </c>
      <c r="AG304" s="1366" t="s">
        <v>33</v>
      </c>
      <c r="AH304" s="1372" t="str">
        <f t="shared" ref="AH304" si="794">IFERROR(ROUNDDOWN(ROUND(L302*U304,0),0)*AF304,"")</f>
        <v/>
      </c>
      <c r="AI304" s="1374" t="str">
        <f t="shared" ref="AI304" si="795">IFERROR(ROUNDDOWN(ROUND((L302*(U304-AW302)),0),0)*AF304,"")</f>
        <v/>
      </c>
      <c r="AJ304" s="1376">
        <f>IFERROR(IF(OR(M302="",M303="",M305=""),0,ROUNDDOWN(ROUNDDOWN(ROUND(L302*VLOOKUP(K302,【参考】数式用!$A$5:$AB$37,MATCH("新加算Ⅳ",【参考】数式用!$B$4:$AB$4,0)+1,0),0),0)*AF304*0.5,0)),"")</f>
        <v>0</v>
      </c>
      <c r="AK304" s="1346" t="str">
        <f t="shared" ref="AK304" si="796">IF(T304&lt;&gt;"","新規に適用","")</f>
        <v/>
      </c>
      <c r="AL304" s="1350">
        <f>IFERROR(IF(OR(M305="ベア加算",M305=""),0, IF(OR(T302="新加算Ⅰ",T302="新加算Ⅱ",T302="新加算Ⅲ",T302="新加算Ⅳ"),0,ROUNDDOWN(ROUND(L302*VLOOKUP(K302,【参考】数式用!$A$5:$I$37,MATCH("ベア加算",【参考】数式用!$B$4:$I$4,0)+1,0),0),0)*AF304)),"")</f>
        <v>0</v>
      </c>
      <c r="AM304" s="1320" t="str">
        <f>IF(AND(T304&lt;&gt;"",AM302=""),"新規に適用",IF(AND(T304&lt;&gt;"",AM302&lt;&gt;""),"継続で適用",""))</f>
        <v/>
      </c>
      <c r="AN304" s="1320" t="str">
        <f>IF(AND(T304&lt;&gt;"",AN302=""),"新規に適用",IF(AND(T304&lt;&gt;"",AN302&lt;&gt;""),"継続で適用",""))</f>
        <v/>
      </c>
      <c r="AO304" s="1368"/>
      <c r="AP304" s="1320" t="str">
        <f>IF(AND(T304&lt;&gt;"",AP302=""),"新規に適用",IF(AND(T304&lt;&gt;"",AP302&lt;&gt;""),"継続で適用",""))</f>
        <v/>
      </c>
      <c r="AQ304" s="1324" t="str">
        <f t="shared" si="774"/>
        <v/>
      </c>
      <c r="AR304" s="1320" t="str">
        <f>IF(AND(T304&lt;&gt;"",AR302=""),"新規に適用",IF(AND(T304&lt;&gt;"",AR302&lt;&gt;""),"継続で適用",""))</f>
        <v/>
      </c>
      <c r="AS304" s="1309"/>
      <c r="AT304" s="557"/>
      <c r="AU304" s="1310" t="str">
        <f>IF(K302&lt;&gt;"","V列に色付け","")</f>
        <v/>
      </c>
      <c r="AV304" s="1311"/>
      <c r="AW304" s="1312"/>
      <c r="AX304" s="87"/>
      <c r="AY304" s="87"/>
      <c r="AZ304" s="87"/>
      <c r="BA304" s="87"/>
      <c r="BB304" s="87"/>
      <c r="BC304" s="87"/>
      <c r="BD304" s="87"/>
      <c r="BE304" s="87"/>
      <c r="BF304" s="87"/>
      <c r="BG304" s="87"/>
      <c r="BH304" s="87"/>
      <c r="BI304" s="87"/>
      <c r="BJ304" s="87"/>
      <c r="BK304" s="453" t="str">
        <f>G302</f>
        <v/>
      </c>
    </row>
    <row r="305" spans="1:63" ht="30" customHeight="1" thickBot="1">
      <c r="A305" s="1275"/>
      <c r="B305" s="1418"/>
      <c r="C305" s="1419"/>
      <c r="D305" s="1419"/>
      <c r="E305" s="1419"/>
      <c r="F305" s="1420"/>
      <c r="G305" s="1260"/>
      <c r="H305" s="1260"/>
      <c r="I305" s="1260"/>
      <c r="J305" s="1423"/>
      <c r="K305" s="1260"/>
      <c r="L305" s="1284"/>
      <c r="M305" s="556" t="str">
        <f>IF('別紙様式2-2（４・５月分）'!P232="","",'別紙様式2-2（４・５月分）'!P232)</f>
        <v/>
      </c>
      <c r="N305" s="1401"/>
      <c r="O305" s="1381"/>
      <c r="P305" s="1383"/>
      <c r="Q305" s="1385"/>
      <c r="R305" s="1387"/>
      <c r="S305" s="1389"/>
      <c r="T305" s="1391"/>
      <c r="U305" s="1393"/>
      <c r="V305" s="1395"/>
      <c r="W305" s="1397"/>
      <c r="X305" s="1371"/>
      <c r="Y305" s="1397"/>
      <c r="Z305" s="1371"/>
      <c r="AA305" s="1397"/>
      <c r="AB305" s="1371"/>
      <c r="AC305" s="1397"/>
      <c r="AD305" s="1371"/>
      <c r="AE305" s="1371"/>
      <c r="AF305" s="1371"/>
      <c r="AG305" s="1367"/>
      <c r="AH305" s="1373"/>
      <c r="AI305" s="1375"/>
      <c r="AJ305" s="1377"/>
      <c r="AK305" s="1347"/>
      <c r="AL305" s="1351"/>
      <c r="AM305" s="1321"/>
      <c r="AN305" s="1321"/>
      <c r="AO305" s="1369"/>
      <c r="AP305" s="1321"/>
      <c r="AQ305" s="1325"/>
      <c r="AR305" s="1321"/>
      <c r="AS305" s="491" t="str">
        <f t="shared" ref="AS305" si="797">IF(AU302="","",IF(OR(T302="",AND(M305="ベア加算なし",OR(T302="新加算Ⅰ",T302="新加算Ⅱ",T302="新加算Ⅲ",T302="新加算Ⅳ"),AM302=""),AND(OR(T302="新加算Ⅰ",T302="新加算Ⅱ",T302="新加算Ⅲ",T302="新加算Ⅳ",T302="新加算Ⅴ（１）",T302="新加算Ⅴ（２）",T302="新加算Ⅴ（３）",T302="新加算Ⅴ（４）",T302="新加算Ⅴ（５）",T302="新加算Ⅴ（６）",T302="新加算Ⅴ（８）",T302="新加算Ⅴ（11）"),AN302=""),AND(OR(T302="新加算Ⅴ（７）",T302="新加算Ⅴ（９）",T302="新加算Ⅴ（10）",T302="新加算Ⅴ（12）",T302="新加算Ⅴ（13）",T302="新加算Ⅴ（14）"),AO302=""),AND(OR(T302="新加算Ⅰ",T302="新加算Ⅱ",T302="新加算Ⅲ",T302="新加算Ⅴ（１）",T302="新加算Ⅴ（３）",T302="新加算Ⅴ（８）"),AP302=""),AND(OR(T302="新加算Ⅰ",T302="新加算Ⅱ",T302="新加算Ⅴ（１）",T302="新加算Ⅴ（２）",T302="新加算Ⅴ（３）",T302="新加算Ⅴ（４）",T302="新加算Ⅴ（５）",T302="新加算Ⅴ（６）",T302="新加算Ⅴ（７）",T302="新加算Ⅴ（９）",T302="新加算Ⅴ（10）",T302="新加算Ⅴ（12）"),AQ302=""),AND(OR(T302="新加算Ⅰ",T302="新加算Ⅴ（１）",T302="新加算Ⅴ（２）",T302="新加算Ⅴ（５）",T302="新加算Ⅴ（７）",T302="新加算Ⅴ（10）"),AR302="")),"！記入が必要な欄（ピンク色のセル）に空欄があります。空欄を埋めてください。",""))</f>
        <v/>
      </c>
      <c r="AT305" s="557"/>
      <c r="AU305" s="1310"/>
      <c r="AV305" s="558" t="str">
        <f>IF('別紙様式2-2（４・５月分）'!N232="","",'別紙様式2-2（４・５月分）'!N232)</f>
        <v/>
      </c>
      <c r="AW305" s="1312"/>
      <c r="AX305" s="87"/>
      <c r="AY305" s="87"/>
      <c r="AZ305" s="87"/>
      <c r="BA305" s="87"/>
      <c r="BB305" s="87"/>
      <c r="BC305" s="87"/>
      <c r="BD305" s="87"/>
      <c r="BE305" s="87"/>
      <c r="BF305" s="87"/>
      <c r="BG305" s="87"/>
      <c r="BH305" s="87"/>
      <c r="BI305" s="87"/>
      <c r="BJ305" s="87"/>
      <c r="BK305" s="453" t="str">
        <f>G302</f>
        <v/>
      </c>
    </row>
    <row r="306" spans="1:63" ht="30" customHeight="1">
      <c r="A306" s="1300">
        <v>74</v>
      </c>
      <c r="B306" s="1242" t="str">
        <f>IF(基本情報入力シート!C127="","",基本情報入力シート!C127)</f>
        <v/>
      </c>
      <c r="C306" s="1243"/>
      <c r="D306" s="1243"/>
      <c r="E306" s="1243"/>
      <c r="F306" s="1244"/>
      <c r="G306" s="1259" t="str">
        <f>IF(基本情報入力シート!M127="","",基本情報入力シート!M127)</f>
        <v/>
      </c>
      <c r="H306" s="1259" t="str">
        <f>IF(基本情報入力シート!R127="","",基本情報入力シート!R127)</f>
        <v/>
      </c>
      <c r="I306" s="1259" t="str">
        <f>IF(基本情報入力シート!W127="","",基本情報入力シート!W127)</f>
        <v/>
      </c>
      <c r="J306" s="1422" t="str">
        <f>IF(基本情報入力シート!X127="","",基本情報入力シート!X127)</f>
        <v/>
      </c>
      <c r="K306" s="1259" t="str">
        <f>IF(基本情報入力シート!Y127="","",基本情報入力シート!Y127)</f>
        <v/>
      </c>
      <c r="L306" s="1283" t="str">
        <f>IF(基本情報入力シート!AB127="","",基本情報入力シート!AB127)</f>
        <v/>
      </c>
      <c r="M306" s="553" t="str">
        <f>IF('別紙様式2-2（４・５月分）'!P233="","",'別紙様式2-2（４・５月分）'!P233)</f>
        <v/>
      </c>
      <c r="N306" s="1398" t="str">
        <f>IF(SUM('別紙様式2-2（４・５月分）'!Q233:Q235)=0,"",SUM('別紙様式2-2（４・５月分）'!Q233:Q235))</f>
        <v/>
      </c>
      <c r="O306" s="1402" t="str">
        <f>IFERROR(VLOOKUP('別紙様式2-2（４・５月分）'!AQ233,【参考】数式用!$AR$5:$AS$22,2,FALSE),"")</f>
        <v/>
      </c>
      <c r="P306" s="1403"/>
      <c r="Q306" s="1404"/>
      <c r="R306" s="1408" t="str">
        <f>IFERROR(VLOOKUP(K306,【参考】数式用!$A$5:$AB$37,MATCH(O306,【参考】数式用!$B$4:$AB$4,0)+1,0),"")</f>
        <v/>
      </c>
      <c r="S306" s="1410" t="s">
        <v>2021</v>
      </c>
      <c r="T306" s="1412"/>
      <c r="U306" s="1414" t="str">
        <f>IFERROR(VLOOKUP(K306,【参考】数式用!$A$5:$AB$37,MATCH(T306,【参考】数式用!$B$4:$AB$4,0)+1,0),"")</f>
        <v/>
      </c>
      <c r="V306" s="1416" t="s">
        <v>15</v>
      </c>
      <c r="W306" s="1354">
        <v>6</v>
      </c>
      <c r="X306" s="1356" t="s">
        <v>10</v>
      </c>
      <c r="Y306" s="1354">
        <v>6</v>
      </c>
      <c r="Z306" s="1356" t="s">
        <v>38</v>
      </c>
      <c r="AA306" s="1354">
        <v>7</v>
      </c>
      <c r="AB306" s="1356" t="s">
        <v>10</v>
      </c>
      <c r="AC306" s="1354">
        <v>3</v>
      </c>
      <c r="AD306" s="1356" t="s">
        <v>13</v>
      </c>
      <c r="AE306" s="1356" t="s">
        <v>20</v>
      </c>
      <c r="AF306" s="1356">
        <f>IF(W306&gt;=1,(AA306*12+AC306)-(W306*12+Y306)+1,"")</f>
        <v>10</v>
      </c>
      <c r="AG306" s="1358" t="s">
        <v>33</v>
      </c>
      <c r="AH306" s="1360" t="str">
        <f t="shared" ref="AH306" si="798">IFERROR(ROUNDDOWN(ROUND(L306*U306,0),0)*AF306,"")</f>
        <v/>
      </c>
      <c r="AI306" s="1362" t="str">
        <f t="shared" ref="AI306" si="799">IFERROR(ROUNDDOWN(ROUND((L306*(U306-AW306)),0),0)*AF306,"")</f>
        <v/>
      </c>
      <c r="AJ306" s="1364">
        <f>IFERROR(IF(OR(M306="",M307="",M309=""),0,ROUNDDOWN(ROUNDDOWN(ROUND(L306*VLOOKUP(K306,【参考】数式用!$A$5:$AB$37,MATCH("新加算Ⅳ",【参考】数式用!$B$4:$AB$4,0)+1,0),0),0)*AF306*0.5,0)),"")</f>
        <v>0</v>
      </c>
      <c r="AK306" s="1348"/>
      <c r="AL306" s="1352">
        <f>IFERROR(IF(OR(M309="ベア加算",M309=""),0, IF(OR(T306="新加算Ⅰ",T306="新加算Ⅱ",T306="新加算Ⅲ",T306="新加算Ⅳ"),ROUNDDOWN(ROUND(L306*VLOOKUP(K306,【参考】数式用!$A$5:$I$37,MATCH("ベア加算",【参考】数式用!$B$4:$I$4,0)+1,0),0),0)*AF306,0)),"")</f>
        <v>0</v>
      </c>
      <c r="AM306" s="1338"/>
      <c r="AN306" s="1344"/>
      <c r="AO306" s="1340"/>
      <c r="AP306" s="1340"/>
      <c r="AQ306" s="1342"/>
      <c r="AR306" s="1322"/>
      <c r="AS306" s="466" t="str">
        <f t="shared" ref="AS306" si="800">IF(AU306="","",IF(U306&lt;N306,"！加算の要件上は問題ありませんが、令和６年４・５月と比較して令和６年６月に加算率が下がる計画になっています。",""))</f>
        <v/>
      </c>
      <c r="AT306" s="557"/>
      <c r="AU306" s="1310" t="str">
        <f>IF(K306&lt;&gt;"","V列に色付け","")</f>
        <v/>
      </c>
      <c r="AV306" s="558" t="str">
        <f>IF('別紙様式2-2（４・５月分）'!N233="","",'別紙様式2-2（４・５月分）'!N233)</f>
        <v/>
      </c>
      <c r="AW306" s="1312" t="str">
        <f>IF(SUM('別紙様式2-2（４・５月分）'!O233:O235)=0,"",SUM('別紙様式2-2（４・５月分）'!O233:O235))</f>
        <v/>
      </c>
      <c r="AX306" s="1313" t="str">
        <f>IFERROR(VLOOKUP(K306,【参考】数式用!$AH$2:$AI$34,2,FALSE),"")</f>
        <v/>
      </c>
      <c r="AY306" s="1229" t="s">
        <v>1959</v>
      </c>
      <c r="AZ306" s="1229" t="s">
        <v>1960</v>
      </c>
      <c r="BA306" s="1229" t="s">
        <v>1961</v>
      </c>
      <c r="BB306" s="1229" t="s">
        <v>1962</v>
      </c>
      <c r="BC306" s="1229" t="str">
        <f>IF(AND(O306&lt;&gt;"新加算Ⅰ",O306&lt;&gt;"新加算Ⅱ",O306&lt;&gt;"新加算Ⅲ",O306&lt;&gt;"新加算Ⅳ"),O306,IF(P308&lt;&gt;"",P308,""))</f>
        <v/>
      </c>
      <c r="BD306" s="1229"/>
      <c r="BE306" s="1229" t="str">
        <f t="shared" ref="BE306" si="801">IF(AL306&lt;&gt;0,IF(AM306="○","入力済","未入力"),"")</f>
        <v/>
      </c>
      <c r="BF306" s="1229" t="str">
        <f>IF(OR(T306="新加算Ⅰ",T306="新加算Ⅱ",T306="新加算Ⅲ",T306="新加算Ⅳ",T306="新加算Ⅴ（１）",T306="新加算Ⅴ（２）",T306="新加算Ⅴ（３）",T306="新加算ⅠⅤ（４）",T306="新加算Ⅴ（５）",T306="新加算Ⅴ（６）",T306="新加算Ⅴ（８）",T306="新加算Ⅴ（11）"),IF(OR(AN306="○",AN306="令和６年度中に満たす"),"入力済","未入力"),"")</f>
        <v/>
      </c>
      <c r="BG306" s="1229" t="str">
        <f>IF(OR(T306="新加算Ⅴ（７）",T306="新加算Ⅴ（９）",T306="新加算Ⅴ（10）",T306="新加算Ⅴ（12）",T306="新加算Ⅴ（13）",T306="新加算Ⅴ（14）"),IF(OR(AO306="○",AO306="令和６年度中に満たす"),"入力済","未入力"),"")</f>
        <v/>
      </c>
      <c r="BH306" s="1330" t="str">
        <f t="shared" ref="BH306" si="802">IF(OR(T306="新加算Ⅰ",T306="新加算Ⅱ",T306="新加算Ⅲ",T306="新加算Ⅴ（１）",T306="新加算Ⅴ（３）",T306="新加算Ⅴ（８）"),IF(OR(AP306="○",AP306="令和６年度中に満たす"),"入力済","未入力"),"")</f>
        <v/>
      </c>
      <c r="BI306" s="1332" t="str">
        <f t="shared" ref="BI306" si="803">IF(OR(T306="新加算Ⅰ",T306="新加算Ⅱ",T306="新加算Ⅴ（１）",T306="新加算Ⅴ（２）",T306="新加算Ⅴ（３）",T306="新加算Ⅴ（４）",T306="新加算Ⅴ（５）",T306="新加算Ⅴ（６）",T306="新加算Ⅴ（７）",T306="新加算Ⅴ（９）",T306="新加算Ⅴ（10）",T306="新加算Ⅴ（12）"),1,"")</f>
        <v/>
      </c>
      <c r="BJ306" s="1310" t="str">
        <f>IF(OR(T306="新加算Ⅰ",T306="新加算Ⅴ（１）",T306="新加算Ⅴ（２）",T306="新加算Ⅴ（５）",T306="新加算Ⅴ（７）",T306="新加算Ⅴ（10）"),IF(AR306="","未入力","入力済"),"")</f>
        <v/>
      </c>
      <c r="BK306" s="453" t="str">
        <f>G306</f>
        <v/>
      </c>
    </row>
    <row r="307" spans="1:63" ht="15" customHeight="1">
      <c r="A307" s="1274"/>
      <c r="B307" s="1242"/>
      <c r="C307" s="1243"/>
      <c r="D307" s="1243"/>
      <c r="E307" s="1243"/>
      <c r="F307" s="1244"/>
      <c r="G307" s="1259"/>
      <c r="H307" s="1259"/>
      <c r="I307" s="1259"/>
      <c r="J307" s="1422"/>
      <c r="K307" s="1259"/>
      <c r="L307" s="1283"/>
      <c r="M307" s="1378" t="str">
        <f>IF('別紙様式2-2（４・５月分）'!P234="","",'別紙様式2-2（４・５月分）'!P234)</f>
        <v/>
      </c>
      <c r="N307" s="1399"/>
      <c r="O307" s="1405"/>
      <c r="P307" s="1406"/>
      <c r="Q307" s="1407"/>
      <c r="R307" s="1409"/>
      <c r="S307" s="1411"/>
      <c r="T307" s="1413"/>
      <c r="U307" s="1415"/>
      <c r="V307" s="1417"/>
      <c r="W307" s="1355"/>
      <c r="X307" s="1357"/>
      <c r="Y307" s="1355"/>
      <c r="Z307" s="1357"/>
      <c r="AA307" s="1355"/>
      <c r="AB307" s="1357"/>
      <c r="AC307" s="1355"/>
      <c r="AD307" s="1357"/>
      <c r="AE307" s="1357"/>
      <c r="AF307" s="1357"/>
      <c r="AG307" s="1359"/>
      <c r="AH307" s="1361"/>
      <c r="AI307" s="1363"/>
      <c r="AJ307" s="1365"/>
      <c r="AK307" s="1349"/>
      <c r="AL307" s="1353"/>
      <c r="AM307" s="1339"/>
      <c r="AN307" s="1345"/>
      <c r="AO307" s="1341"/>
      <c r="AP307" s="1341"/>
      <c r="AQ307" s="1343"/>
      <c r="AR307" s="1323"/>
      <c r="AS307" s="1309" t="str">
        <f t="shared" ref="AS307" si="804">IF(AU306="","",IF(AF306&gt;10,"！令和６年度の新加算の「算定対象月」が10か月を超えています。標準的な「算定対象月」は令和６年６月から令和７年３月です。",IF(OR(AA306&lt;&gt;7,AC306&lt;&gt;3),"！算定期間の終わりが令和７年３月になっていません。区分変更を行う場合は、別紙様式2-4に記入してください。","")))</f>
        <v/>
      </c>
      <c r="AT307" s="557"/>
      <c r="AU307" s="1310"/>
      <c r="AV307" s="1311" t="str">
        <f>IF('別紙様式2-2（４・５月分）'!N234="","",'別紙様式2-2（４・５月分）'!N234)</f>
        <v/>
      </c>
      <c r="AW307" s="1312"/>
      <c r="AX307" s="1313"/>
      <c r="AY307" s="1229"/>
      <c r="AZ307" s="1229"/>
      <c r="BA307" s="1229"/>
      <c r="BB307" s="1229"/>
      <c r="BC307" s="1229"/>
      <c r="BD307" s="1229"/>
      <c r="BE307" s="1229"/>
      <c r="BF307" s="1229"/>
      <c r="BG307" s="1229"/>
      <c r="BH307" s="1331"/>
      <c r="BI307" s="1333"/>
      <c r="BJ307" s="1310"/>
      <c r="BK307" s="453" t="str">
        <f>G306</f>
        <v/>
      </c>
    </row>
    <row r="308" spans="1:63" ht="15" customHeight="1">
      <c r="A308" s="1302"/>
      <c r="B308" s="1242"/>
      <c r="C308" s="1243"/>
      <c r="D308" s="1243"/>
      <c r="E308" s="1243"/>
      <c r="F308" s="1244"/>
      <c r="G308" s="1259"/>
      <c r="H308" s="1259"/>
      <c r="I308" s="1259"/>
      <c r="J308" s="1422"/>
      <c r="K308" s="1259"/>
      <c r="L308" s="1283"/>
      <c r="M308" s="1379"/>
      <c r="N308" s="1400"/>
      <c r="O308" s="1380" t="s">
        <v>2025</v>
      </c>
      <c r="P308" s="1382" t="str">
        <f>IFERROR(VLOOKUP('別紙様式2-2（４・５月分）'!AQ233,【参考】数式用!$AR$5:$AT$22,3,FALSE),"")</f>
        <v/>
      </c>
      <c r="Q308" s="1384" t="s">
        <v>2036</v>
      </c>
      <c r="R308" s="1386" t="str">
        <f>IFERROR(VLOOKUP(K306,【参考】数式用!$A$5:$AB$37,MATCH(P308,【参考】数式用!$B$4:$AB$4,0)+1,0),"")</f>
        <v/>
      </c>
      <c r="S308" s="1388" t="s">
        <v>161</v>
      </c>
      <c r="T308" s="1390"/>
      <c r="U308" s="1392" t="str">
        <f>IFERROR(VLOOKUP(K306,【参考】数式用!$A$5:$AB$37,MATCH(T308,【参考】数式用!$B$4:$AB$4,0)+1,0),"")</f>
        <v/>
      </c>
      <c r="V308" s="1394" t="s">
        <v>15</v>
      </c>
      <c r="W308" s="1396">
        <v>7</v>
      </c>
      <c r="X308" s="1370" t="s">
        <v>10</v>
      </c>
      <c r="Y308" s="1396">
        <v>4</v>
      </c>
      <c r="Z308" s="1370" t="s">
        <v>38</v>
      </c>
      <c r="AA308" s="1396">
        <v>8</v>
      </c>
      <c r="AB308" s="1370" t="s">
        <v>10</v>
      </c>
      <c r="AC308" s="1396">
        <v>3</v>
      </c>
      <c r="AD308" s="1370" t="s">
        <v>13</v>
      </c>
      <c r="AE308" s="1370" t="s">
        <v>20</v>
      </c>
      <c r="AF308" s="1370">
        <f>IF(W308&gt;=1,(AA308*12+AC308)-(W308*12+Y308)+1,"")</f>
        <v>12</v>
      </c>
      <c r="AG308" s="1366" t="s">
        <v>33</v>
      </c>
      <c r="AH308" s="1372" t="str">
        <f t="shared" ref="AH308" si="805">IFERROR(ROUNDDOWN(ROUND(L306*U308,0),0)*AF308,"")</f>
        <v/>
      </c>
      <c r="AI308" s="1374" t="str">
        <f t="shared" ref="AI308" si="806">IFERROR(ROUNDDOWN(ROUND((L306*(U308-AW306)),0),0)*AF308,"")</f>
        <v/>
      </c>
      <c r="AJ308" s="1376">
        <f>IFERROR(IF(OR(M306="",M307="",M309=""),0,ROUNDDOWN(ROUNDDOWN(ROUND(L306*VLOOKUP(K306,【参考】数式用!$A$5:$AB$37,MATCH("新加算Ⅳ",【参考】数式用!$B$4:$AB$4,0)+1,0),0),0)*AF308*0.5,0)),"")</f>
        <v>0</v>
      </c>
      <c r="AK308" s="1346" t="str">
        <f t="shared" ref="AK308" si="807">IF(T308&lt;&gt;"","新規に適用","")</f>
        <v/>
      </c>
      <c r="AL308" s="1350">
        <f>IFERROR(IF(OR(M309="ベア加算",M309=""),0, IF(OR(T306="新加算Ⅰ",T306="新加算Ⅱ",T306="新加算Ⅲ",T306="新加算Ⅳ"),0,ROUNDDOWN(ROUND(L306*VLOOKUP(K306,【参考】数式用!$A$5:$I$37,MATCH("ベア加算",【参考】数式用!$B$4:$I$4,0)+1,0),0),0)*AF308)),"")</f>
        <v>0</v>
      </c>
      <c r="AM308" s="1320" t="str">
        <f>IF(AND(T308&lt;&gt;"",AM306=""),"新規に適用",IF(AND(T308&lt;&gt;"",AM306&lt;&gt;""),"継続で適用",""))</f>
        <v/>
      </c>
      <c r="AN308" s="1320" t="str">
        <f>IF(AND(T308&lt;&gt;"",AN306=""),"新規に適用",IF(AND(T308&lt;&gt;"",AN306&lt;&gt;""),"継続で適用",""))</f>
        <v/>
      </c>
      <c r="AO308" s="1368"/>
      <c r="AP308" s="1320" t="str">
        <f>IF(AND(T308&lt;&gt;"",AP306=""),"新規に適用",IF(AND(T308&lt;&gt;"",AP306&lt;&gt;""),"継続で適用",""))</f>
        <v/>
      </c>
      <c r="AQ308" s="1324" t="str">
        <f t="shared" si="774"/>
        <v/>
      </c>
      <c r="AR308" s="1320" t="str">
        <f>IF(AND(T308&lt;&gt;"",AR306=""),"新規に適用",IF(AND(T308&lt;&gt;"",AR306&lt;&gt;""),"継続で適用",""))</f>
        <v/>
      </c>
      <c r="AS308" s="1309"/>
      <c r="AT308" s="557"/>
      <c r="AU308" s="1310" t="str">
        <f>IF(K306&lt;&gt;"","V列に色付け","")</f>
        <v/>
      </c>
      <c r="AV308" s="1311"/>
      <c r="AW308" s="1312"/>
      <c r="AX308" s="87"/>
      <c r="AY308" s="87"/>
      <c r="AZ308" s="87"/>
      <c r="BA308" s="87"/>
      <c r="BB308" s="87"/>
      <c r="BC308" s="87"/>
      <c r="BD308" s="87"/>
      <c r="BE308" s="87"/>
      <c r="BF308" s="87"/>
      <c r="BG308" s="87"/>
      <c r="BH308" s="87"/>
      <c r="BI308" s="87"/>
      <c r="BJ308" s="87"/>
      <c r="BK308" s="453" t="str">
        <f>G306</f>
        <v/>
      </c>
    </row>
    <row r="309" spans="1:63" ht="30" customHeight="1" thickBot="1">
      <c r="A309" s="1275"/>
      <c r="B309" s="1418"/>
      <c r="C309" s="1419"/>
      <c r="D309" s="1419"/>
      <c r="E309" s="1419"/>
      <c r="F309" s="1420"/>
      <c r="G309" s="1260"/>
      <c r="H309" s="1260"/>
      <c r="I309" s="1260"/>
      <c r="J309" s="1423"/>
      <c r="K309" s="1260"/>
      <c r="L309" s="1284"/>
      <c r="M309" s="556" t="str">
        <f>IF('別紙様式2-2（４・５月分）'!P235="","",'別紙様式2-2（４・５月分）'!P235)</f>
        <v/>
      </c>
      <c r="N309" s="1401"/>
      <c r="O309" s="1381"/>
      <c r="P309" s="1383"/>
      <c r="Q309" s="1385"/>
      <c r="R309" s="1387"/>
      <c r="S309" s="1389"/>
      <c r="T309" s="1391"/>
      <c r="U309" s="1393"/>
      <c r="V309" s="1395"/>
      <c r="W309" s="1397"/>
      <c r="X309" s="1371"/>
      <c r="Y309" s="1397"/>
      <c r="Z309" s="1371"/>
      <c r="AA309" s="1397"/>
      <c r="AB309" s="1371"/>
      <c r="AC309" s="1397"/>
      <c r="AD309" s="1371"/>
      <c r="AE309" s="1371"/>
      <c r="AF309" s="1371"/>
      <c r="AG309" s="1367"/>
      <c r="AH309" s="1373"/>
      <c r="AI309" s="1375"/>
      <c r="AJ309" s="1377"/>
      <c r="AK309" s="1347"/>
      <c r="AL309" s="1351"/>
      <c r="AM309" s="1321"/>
      <c r="AN309" s="1321"/>
      <c r="AO309" s="1369"/>
      <c r="AP309" s="1321"/>
      <c r="AQ309" s="1325"/>
      <c r="AR309" s="1321"/>
      <c r="AS309" s="491" t="str">
        <f t="shared" ref="AS309" si="808">IF(AU306="","",IF(OR(T306="",AND(M309="ベア加算なし",OR(T306="新加算Ⅰ",T306="新加算Ⅱ",T306="新加算Ⅲ",T306="新加算Ⅳ"),AM306=""),AND(OR(T306="新加算Ⅰ",T306="新加算Ⅱ",T306="新加算Ⅲ",T306="新加算Ⅳ",T306="新加算Ⅴ（１）",T306="新加算Ⅴ（２）",T306="新加算Ⅴ（３）",T306="新加算Ⅴ（４）",T306="新加算Ⅴ（５）",T306="新加算Ⅴ（６）",T306="新加算Ⅴ（８）",T306="新加算Ⅴ（11）"),AN306=""),AND(OR(T306="新加算Ⅴ（７）",T306="新加算Ⅴ（９）",T306="新加算Ⅴ（10）",T306="新加算Ⅴ（12）",T306="新加算Ⅴ（13）",T306="新加算Ⅴ（14）"),AO306=""),AND(OR(T306="新加算Ⅰ",T306="新加算Ⅱ",T306="新加算Ⅲ",T306="新加算Ⅴ（１）",T306="新加算Ⅴ（３）",T306="新加算Ⅴ（８）"),AP306=""),AND(OR(T306="新加算Ⅰ",T306="新加算Ⅱ",T306="新加算Ⅴ（１）",T306="新加算Ⅴ（２）",T306="新加算Ⅴ（３）",T306="新加算Ⅴ（４）",T306="新加算Ⅴ（５）",T306="新加算Ⅴ（６）",T306="新加算Ⅴ（７）",T306="新加算Ⅴ（９）",T306="新加算Ⅴ（10）",T306="新加算Ⅴ（12）"),AQ306=""),AND(OR(T306="新加算Ⅰ",T306="新加算Ⅴ（１）",T306="新加算Ⅴ（２）",T306="新加算Ⅴ（５）",T306="新加算Ⅴ（７）",T306="新加算Ⅴ（10）"),AR306="")),"！記入が必要な欄（ピンク色のセル）に空欄があります。空欄を埋めてください。",""))</f>
        <v/>
      </c>
      <c r="AT309" s="557"/>
      <c r="AU309" s="1310"/>
      <c r="AV309" s="558" t="str">
        <f>IF('別紙様式2-2（４・５月分）'!N235="","",'別紙様式2-2（４・５月分）'!N235)</f>
        <v/>
      </c>
      <c r="AW309" s="1312"/>
      <c r="AX309" s="87"/>
      <c r="AY309" s="87"/>
      <c r="AZ309" s="87"/>
      <c r="BA309" s="87"/>
      <c r="BB309" s="87"/>
      <c r="BC309" s="87"/>
      <c r="BD309" s="87"/>
      <c r="BE309" s="87"/>
      <c r="BF309" s="87"/>
      <c r="BG309" s="87"/>
      <c r="BH309" s="87"/>
      <c r="BI309" s="87"/>
      <c r="BJ309" s="87"/>
      <c r="BK309" s="453" t="str">
        <f>G306</f>
        <v/>
      </c>
    </row>
    <row r="310" spans="1:63" ht="30" customHeight="1">
      <c r="A310" s="1273">
        <v>75</v>
      </c>
      <c r="B310" s="1239" t="str">
        <f>IF(基本情報入力シート!C128="","",基本情報入力シート!C128)</f>
        <v/>
      </c>
      <c r="C310" s="1240"/>
      <c r="D310" s="1240"/>
      <c r="E310" s="1240"/>
      <c r="F310" s="1241"/>
      <c r="G310" s="1258" t="str">
        <f>IF(基本情報入力シート!M128="","",基本情報入力シート!M128)</f>
        <v/>
      </c>
      <c r="H310" s="1258" t="str">
        <f>IF(基本情報入力シート!R128="","",基本情報入力シート!R128)</f>
        <v/>
      </c>
      <c r="I310" s="1258" t="str">
        <f>IF(基本情報入力シート!W128="","",基本情報入力シート!W128)</f>
        <v/>
      </c>
      <c r="J310" s="1421" t="str">
        <f>IF(基本情報入力シート!X128="","",基本情報入力シート!X128)</f>
        <v/>
      </c>
      <c r="K310" s="1258" t="str">
        <f>IF(基本情報入力シート!Y128="","",基本情報入力シート!Y128)</f>
        <v/>
      </c>
      <c r="L310" s="1282" t="str">
        <f>IF(基本情報入力シート!AB128="","",基本情報入力シート!AB128)</f>
        <v/>
      </c>
      <c r="M310" s="553" t="str">
        <f>IF('別紙様式2-2（４・５月分）'!P236="","",'別紙様式2-2（４・５月分）'!P236)</f>
        <v/>
      </c>
      <c r="N310" s="1398" t="str">
        <f>IF(SUM('別紙様式2-2（４・５月分）'!Q236:Q238)=0,"",SUM('別紙様式2-2（４・５月分）'!Q236:Q238))</f>
        <v/>
      </c>
      <c r="O310" s="1402" t="str">
        <f>IFERROR(VLOOKUP('別紙様式2-2（４・５月分）'!AQ236,【参考】数式用!$AR$5:$AS$22,2,FALSE),"")</f>
        <v/>
      </c>
      <c r="P310" s="1403"/>
      <c r="Q310" s="1404"/>
      <c r="R310" s="1408" t="str">
        <f>IFERROR(VLOOKUP(K310,【参考】数式用!$A$5:$AB$37,MATCH(O310,【参考】数式用!$B$4:$AB$4,0)+1,0),"")</f>
        <v/>
      </c>
      <c r="S310" s="1410" t="s">
        <v>2021</v>
      </c>
      <c r="T310" s="1412"/>
      <c r="U310" s="1414" t="str">
        <f>IFERROR(VLOOKUP(K310,【参考】数式用!$A$5:$AB$37,MATCH(T310,【参考】数式用!$B$4:$AB$4,0)+1,0),"")</f>
        <v/>
      </c>
      <c r="V310" s="1416" t="s">
        <v>15</v>
      </c>
      <c r="W310" s="1354">
        <v>6</v>
      </c>
      <c r="X310" s="1356" t="s">
        <v>10</v>
      </c>
      <c r="Y310" s="1354">
        <v>6</v>
      </c>
      <c r="Z310" s="1356" t="s">
        <v>38</v>
      </c>
      <c r="AA310" s="1354">
        <v>7</v>
      </c>
      <c r="AB310" s="1356" t="s">
        <v>10</v>
      </c>
      <c r="AC310" s="1354">
        <v>3</v>
      </c>
      <c r="AD310" s="1356" t="s">
        <v>13</v>
      </c>
      <c r="AE310" s="1356" t="s">
        <v>20</v>
      </c>
      <c r="AF310" s="1356">
        <f>IF(W310&gt;=1,(AA310*12+AC310)-(W310*12+Y310)+1,"")</f>
        <v>10</v>
      </c>
      <c r="AG310" s="1358" t="s">
        <v>33</v>
      </c>
      <c r="AH310" s="1360" t="str">
        <f t="shared" ref="AH310" si="809">IFERROR(ROUNDDOWN(ROUND(L310*U310,0),0)*AF310,"")</f>
        <v/>
      </c>
      <c r="AI310" s="1362" t="str">
        <f t="shared" ref="AI310" si="810">IFERROR(ROUNDDOWN(ROUND((L310*(U310-AW310)),0),0)*AF310,"")</f>
        <v/>
      </c>
      <c r="AJ310" s="1364">
        <f>IFERROR(IF(OR(M310="",M311="",M313=""),0,ROUNDDOWN(ROUNDDOWN(ROUND(L310*VLOOKUP(K310,【参考】数式用!$A$5:$AB$37,MATCH("新加算Ⅳ",【参考】数式用!$B$4:$AB$4,0)+1,0),0),0)*AF310*0.5,0)),"")</f>
        <v>0</v>
      </c>
      <c r="AK310" s="1348"/>
      <c r="AL310" s="1352">
        <f>IFERROR(IF(OR(M313="ベア加算",M313=""),0, IF(OR(T310="新加算Ⅰ",T310="新加算Ⅱ",T310="新加算Ⅲ",T310="新加算Ⅳ"),ROUNDDOWN(ROUND(L310*VLOOKUP(K310,【参考】数式用!$A$5:$I$37,MATCH("ベア加算",【参考】数式用!$B$4:$I$4,0)+1,0),0),0)*AF310,0)),"")</f>
        <v>0</v>
      </c>
      <c r="AM310" s="1338"/>
      <c r="AN310" s="1344"/>
      <c r="AO310" s="1340"/>
      <c r="AP310" s="1340"/>
      <c r="AQ310" s="1342"/>
      <c r="AR310" s="1322"/>
      <c r="AS310" s="466" t="str">
        <f t="shared" ref="AS310" si="811">IF(AU310="","",IF(U310&lt;N310,"！加算の要件上は問題ありませんが、令和６年４・５月と比較して令和６年６月に加算率が下がる計画になっています。",""))</f>
        <v/>
      </c>
      <c r="AT310" s="557"/>
      <c r="AU310" s="1310" t="str">
        <f>IF(K310&lt;&gt;"","V列に色付け","")</f>
        <v/>
      </c>
      <c r="AV310" s="558" t="str">
        <f>IF('別紙様式2-2（４・５月分）'!N236="","",'別紙様式2-2（４・５月分）'!N236)</f>
        <v/>
      </c>
      <c r="AW310" s="1312" t="str">
        <f>IF(SUM('別紙様式2-2（４・５月分）'!O236:O238)=0,"",SUM('別紙様式2-2（４・５月分）'!O236:O238))</f>
        <v/>
      </c>
      <c r="AX310" s="1313" t="str">
        <f>IFERROR(VLOOKUP(K310,【参考】数式用!$AH$2:$AI$34,2,FALSE),"")</f>
        <v/>
      </c>
      <c r="AY310" s="1229" t="s">
        <v>1959</v>
      </c>
      <c r="AZ310" s="1229" t="s">
        <v>1960</v>
      </c>
      <c r="BA310" s="1229" t="s">
        <v>1961</v>
      </c>
      <c r="BB310" s="1229" t="s">
        <v>1962</v>
      </c>
      <c r="BC310" s="1229" t="str">
        <f>IF(AND(O310&lt;&gt;"新加算Ⅰ",O310&lt;&gt;"新加算Ⅱ",O310&lt;&gt;"新加算Ⅲ",O310&lt;&gt;"新加算Ⅳ"),O310,IF(P312&lt;&gt;"",P312,""))</f>
        <v/>
      </c>
      <c r="BD310" s="1229"/>
      <c r="BE310" s="1229" t="str">
        <f t="shared" ref="BE310" si="812">IF(AL310&lt;&gt;0,IF(AM310="○","入力済","未入力"),"")</f>
        <v/>
      </c>
      <c r="BF310" s="1229" t="str">
        <f>IF(OR(T310="新加算Ⅰ",T310="新加算Ⅱ",T310="新加算Ⅲ",T310="新加算Ⅳ",T310="新加算Ⅴ（１）",T310="新加算Ⅴ（２）",T310="新加算Ⅴ（３）",T310="新加算ⅠⅤ（４）",T310="新加算Ⅴ（５）",T310="新加算Ⅴ（６）",T310="新加算Ⅴ（８）",T310="新加算Ⅴ（11）"),IF(OR(AN310="○",AN310="令和６年度中に満たす"),"入力済","未入力"),"")</f>
        <v/>
      </c>
      <c r="BG310" s="1229" t="str">
        <f>IF(OR(T310="新加算Ⅴ（７）",T310="新加算Ⅴ（９）",T310="新加算Ⅴ（10）",T310="新加算Ⅴ（12）",T310="新加算Ⅴ（13）",T310="新加算Ⅴ（14）"),IF(OR(AO310="○",AO310="令和６年度中に満たす"),"入力済","未入力"),"")</f>
        <v/>
      </c>
      <c r="BH310" s="1330" t="str">
        <f t="shared" ref="BH310" si="813">IF(OR(T310="新加算Ⅰ",T310="新加算Ⅱ",T310="新加算Ⅲ",T310="新加算Ⅴ（１）",T310="新加算Ⅴ（３）",T310="新加算Ⅴ（８）"),IF(OR(AP310="○",AP310="令和６年度中に満たす"),"入力済","未入力"),"")</f>
        <v/>
      </c>
      <c r="BI310" s="1332" t="str">
        <f t="shared" ref="BI310" si="814">IF(OR(T310="新加算Ⅰ",T310="新加算Ⅱ",T310="新加算Ⅴ（１）",T310="新加算Ⅴ（２）",T310="新加算Ⅴ（３）",T310="新加算Ⅴ（４）",T310="新加算Ⅴ（５）",T310="新加算Ⅴ（６）",T310="新加算Ⅴ（７）",T310="新加算Ⅴ（９）",T310="新加算Ⅴ（10）",T310="新加算Ⅴ（12）"),1,"")</f>
        <v/>
      </c>
      <c r="BJ310" s="1310" t="str">
        <f>IF(OR(T310="新加算Ⅰ",T310="新加算Ⅴ（１）",T310="新加算Ⅴ（２）",T310="新加算Ⅴ（５）",T310="新加算Ⅴ（７）",T310="新加算Ⅴ（10）"),IF(AR310="","未入力","入力済"),"")</f>
        <v/>
      </c>
      <c r="BK310" s="453" t="str">
        <f>G310</f>
        <v/>
      </c>
    </row>
    <row r="311" spans="1:63" ht="15" customHeight="1">
      <c r="A311" s="1274"/>
      <c r="B311" s="1242"/>
      <c r="C311" s="1243"/>
      <c r="D311" s="1243"/>
      <c r="E311" s="1243"/>
      <c r="F311" s="1244"/>
      <c r="G311" s="1259"/>
      <c r="H311" s="1259"/>
      <c r="I311" s="1259"/>
      <c r="J311" s="1422"/>
      <c r="K311" s="1259"/>
      <c r="L311" s="1283"/>
      <c r="M311" s="1378" t="str">
        <f>IF('別紙様式2-2（４・５月分）'!P237="","",'別紙様式2-2（４・５月分）'!P237)</f>
        <v/>
      </c>
      <c r="N311" s="1399"/>
      <c r="O311" s="1405"/>
      <c r="P311" s="1406"/>
      <c r="Q311" s="1407"/>
      <c r="R311" s="1409"/>
      <c r="S311" s="1411"/>
      <c r="T311" s="1413"/>
      <c r="U311" s="1415"/>
      <c r="V311" s="1417"/>
      <c r="W311" s="1355"/>
      <c r="X311" s="1357"/>
      <c r="Y311" s="1355"/>
      <c r="Z311" s="1357"/>
      <c r="AA311" s="1355"/>
      <c r="AB311" s="1357"/>
      <c r="AC311" s="1355"/>
      <c r="AD311" s="1357"/>
      <c r="AE311" s="1357"/>
      <c r="AF311" s="1357"/>
      <c r="AG311" s="1359"/>
      <c r="AH311" s="1361"/>
      <c r="AI311" s="1363"/>
      <c r="AJ311" s="1365"/>
      <c r="AK311" s="1349"/>
      <c r="AL311" s="1353"/>
      <c r="AM311" s="1339"/>
      <c r="AN311" s="1345"/>
      <c r="AO311" s="1341"/>
      <c r="AP311" s="1341"/>
      <c r="AQ311" s="1343"/>
      <c r="AR311" s="1323"/>
      <c r="AS311" s="1309" t="str">
        <f t="shared" ref="AS311" si="815">IF(AU310="","",IF(AF310&gt;10,"！令和６年度の新加算の「算定対象月」が10か月を超えています。標準的な「算定対象月」は令和６年６月から令和７年３月です。",IF(OR(AA310&lt;&gt;7,AC310&lt;&gt;3),"！算定期間の終わりが令和７年３月になっていません。区分変更を行う場合は、別紙様式2-4に記入してください。","")))</f>
        <v/>
      </c>
      <c r="AT311" s="557"/>
      <c r="AU311" s="1310"/>
      <c r="AV311" s="1311" t="str">
        <f>IF('別紙様式2-2（４・５月分）'!N237="","",'別紙様式2-2（４・５月分）'!N237)</f>
        <v/>
      </c>
      <c r="AW311" s="1312"/>
      <c r="AX311" s="1313"/>
      <c r="AY311" s="1229"/>
      <c r="AZ311" s="1229"/>
      <c r="BA311" s="1229"/>
      <c r="BB311" s="1229"/>
      <c r="BC311" s="1229"/>
      <c r="BD311" s="1229"/>
      <c r="BE311" s="1229"/>
      <c r="BF311" s="1229"/>
      <c r="BG311" s="1229"/>
      <c r="BH311" s="1331"/>
      <c r="BI311" s="1333"/>
      <c r="BJ311" s="1310"/>
      <c r="BK311" s="453" t="str">
        <f>G310</f>
        <v/>
      </c>
    </row>
    <row r="312" spans="1:63" ht="15" customHeight="1">
      <c r="A312" s="1302"/>
      <c r="B312" s="1242"/>
      <c r="C312" s="1243"/>
      <c r="D312" s="1243"/>
      <c r="E312" s="1243"/>
      <c r="F312" s="1244"/>
      <c r="G312" s="1259"/>
      <c r="H312" s="1259"/>
      <c r="I312" s="1259"/>
      <c r="J312" s="1422"/>
      <c r="K312" s="1259"/>
      <c r="L312" s="1283"/>
      <c r="M312" s="1379"/>
      <c r="N312" s="1400"/>
      <c r="O312" s="1380" t="s">
        <v>2025</v>
      </c>
      <c r="P312" s="1382" t="str">
        <f>IFERROR(VLOOKUP('別紙様式2-2（４・５月分）'!AQ236,【参考】数式用!$AR$5:$AT$22,3,FALSE),"")</f>
        <v/>
      </c>
      <c r="Q312" s="1384" t="s">
        <v>2036</v>
      </c>
      <c r="R312" s="1386" t="str">
        <f>IFERROR(VLOOKUP(K310,【参考】数式用!$A$5:$AB$37,MATCH(P312,【参考】数式用!$B$4:$AB$4,0)+1,0),"")</f>
        <v/>
      </c>
      <c r="S312" s="1388" t="s">
        <v>161</v>
      </c>
      <c r="T312" s="1390"/>
      <c r="U312" s="1392" t="str">
        <f>IFERROR(VLOOKUP(K310,【参考】数式用!$A$5:$AB$37,MATCH(T312,【参考】数式用!$B$4:$AB$4,0)+1,0),"")</f>
        <v/>
      </c>
      <c r="V312" s="1394" t="s">
        <v>15</v>
      </c>
      <c r="W312" s="1396">
        <v>7</v>
      </c>
      <c r="X312" s="1370" t="s">
        <v>10</v>
      </c>
      <c r="Y312" s="1396">
        <v>4</v>
      </c>
      <c r="Z312" s="1370" t="s">
        <v>38</v>
      </c>
      <c r="AA312" s="1396">
        <v>8</v>
      </c>
      <c r="AB312" s="1370" t="s">
        <v>10</v>
      </c>
      <c r="AC312" s="1396">
        <v>3</v>
      </c>
      <c r="AD312" s="1370" t="s">
        <v>13</v>
      </c>
      <c r="AE312" s="1370" t="s">
        <v>20</v>
      </c>
      <c r="AF312" s="1370">
        <f>IF(W312&gt;=1,(AA312*12+AC312)-(W312*12+Y312)+1,"")</f>
        <v>12</v>
      </c>
      <c r="AG312" s="1366" t="s">
        <v>33</v>
      </c>
      <c r="AH312" s="1372" t="str">
        <f t="shared" ref="AH312" si="816">IFERROR(ROUNDDOWN(ROUND(L310*U312,0),0)*AF312,"")</f>
        <v/>
      </c>
      <c r="AI312" s="1374" t="str">
        <f t="shared" ref="AI312" si="817">IFERROR(ROUNDDOWN(ROUND((L310*(U312-AW310)),0),0)*AF312,"")</f>
        <v/>
      </c>
      <c r="AJ312" s="1376">
        <f>IFERROR(IF(OR(M310="",M311="",M313=""),0,ROUNDDOWN(ROUNDDOWN(ROUND(L310*VLOOKUP(K310,【参考】数式用!$A$5:$AB$37,MATCH("新加算Ⅳ",【参考】数式用!$B$4:$AB$4,0)+1,0),0),0)*AF312*0.5,0)),"")</f>
        <v>0</v>
      </c>
      <c r="AK312" s="1346" t="str">
        <f t="shared" ref="AK312" si="818">IF(T312&lt;&gt;"","新規に適用","")</f>
        <v/>
      </c>
      <c r="AL312" s="1350">
        <f>IFERROR(IF(OR(M313="ベア加算",M313=""),0, IF(OR(T310="新加算Ⅰ",T310="新加算Ⅱ",T310="新加算Ⅲ",T310="新加算Ⅳ"),0,ROUNDDOWN(ROUND(L310*VLOOKUP(K310,【参考】数式用!$A$5:$I$37,MATCH("ベア加算",【参考】数式用!$B$4:$I$4,0)+1,0),0),0)*AF312)),"")</f>
        <v>0</v>
      </c>
      <c r="AM312" s="1320" t="str">
        <f>IF(AND(T312&lt;&gt;"",AM310=""),"新規に適用",IF(AND(T312&lt;&gt;"",AM310&lt;&gt;""),"継続で適用",""))</f>
        <v/>
      </c>
      <c r="AN312" s="1320" t="str">
        <f>IF(AND(T312&lt;&gt;"",AN310=""),"新規に適用",IF(AND(T312&lt;&gt;"",AN310&lt;&gt;""),"継続で適用",""))</f>
        <v/>
      </c>
      <c r="AO312" s="1368"/>
      <c r="AP312" s="1320" t="str">
        <f>IF(AND(T312&lt;&gt;"",AP310=""),"新規に適用",IF(AND(T312&lt;&gt;"",AP310&lt;&gt;""),"継続で適用",""))</f>
        <v/>
      </c>
      <c r="AQ312" s="1324" t="str">
        <f t="shared" si="774"/>
        <v/>
      </c>
      <c r="AR312" s="1320" t="str">
        <f>IF(AND(T312&lt;&gt;"",AR310=""),"新規に適用",IF(AND(T312&lt;&gt;"",AR310&lt;&gt;""),"継続で適用",""))</f>
        <v/>
      </c>
      <c r="AS312" s="1309"/>
      <c r="AT312" s="557"/>
      <c r="AU312" s="1310" t="str">
        <f>IF(K310&lt;&gt;"","V列に色付け","")</f>
        <v/>
      </c>
      <c r="AV312" s="1311"/>
      <c r="AW312" s="1312"/>
      <c r="AX312" s="87"/>
      <c r="AY312" s="87"/>
      <c r="AZ312" s="87"/>
      <c r="BA312" s="87"/>
      <c r="BB312" s="87"/>
      <c r="BC312" s="87"/>
      <c r="BD312" s="87"/>
      <c r="BE312" s="87"/>
      <c r="BF312" s="87"/>
      <c r="BG312" s="87"/>
      <c r="BH312" s="87"/>
      <c r="BI312" s="87"/>
      <c r="BJ312" s="87"/>
      <c r="BK312" s="453" t="str">
        <f>G310</f>
        <v/>
      </c>
    </row>
    <row r="313" spans="1:63" ht="30" customHeight="1" thickBot="1">
      <c r="A313" s="1275"/>
      <c r="B313" s="1418"/>
      <c r="C313" s="1419"/>
      <c r="D313" s="1419"/>
      <c r="E313" s="1419"/>
      <c r="F313" s="1420"/>
      <c r="G313" s="1260"/>
      <c r="H313" s="1260"/>
      <c r="I313" s="1260"/>
      <c r="J313" s="1423"/>
      <c r="K313" s="1260"/>
      <c r="L313" s="1284"/>
      <c r="M313" s="556" t="str">
        <f>IF('別紙様式2-2（４・５月分）'!P238="","",'別紙様式2-2（４・５月分）'!P238)</f>
        <v/>
      </c>
      <c r="N313" s="1401"/>
      <c r="O313" s="1381"/>
      <c r="P313" s="1383"/>
      <c r="Q313" s="1385"/>
      <c r="R313" s="1387"/>
      <c r="S313" s="1389"/>
      <c r="T313" s="1391"/>
      <c r="U313" s="1393"/>
      <c r="V313" s="1395"/>
      <c r="W313" s="1397"/>
      <c r="X313" s="1371"/>
      <c r="Y313" s="1397"/>
      <c r="Z313" s="1371"/>
      <c r="AA313" s="1397"/>
      <c r="AB313" s="1371"/>
      <c r="AC313" s="1397"/>
      <c r="AD313" s="1371"/>
      <c r="AE313" s="1371"/>
      <c r="AF313" s="1371"/>
      <c r="AG313" s="1367"/>
      <c r="AH313" s="1373"/>
      <c r="AI313" s="1375"/>
      <c r="AJ313" s="1377"/>
      <c r="AK313" s="1347"/>
      <c r="AL313" s="1351"/>
      <c r="AM313" s="1321"/>
      <c r="AN313" s="1321"/>
      <c r="AO313" s="1369"/>
      <c r="AP313" s="1321"/>
      <c r="AQ313" s="1325"/>
      <c r="AR313" s="1321"/>
      <c r="AS313" s="491" t="str">
        <f t="shared" ref="AS313" si="819">IF(AU310="","",IF(OR(T310="",AND(M313="ベア加算なし",OR(T310="新加算Ⅰ",T310="新加算Ⅱ",T310="新加算Ⅲ",T310="新加算Ⅳ"),AM310=""),AND(OR(T310="新加算Ⅰ",T310="新加算Ⅱ",T310="新加算Ⅲ",T310="新加算Ⅳ",T310="新加算Ⅴ（１）",T310="新加算Ⅴ（２）",T310="新加算Ⅴ（３）",T310="新加算Ⅴ（４）",T310="新加算Ⅴ（５）",T310="新加算Ⅴ（６）",T310="新加算Ⅴ（８）",T310="新加算Ⅴ（11）"),AN310=""),AND(OR(T310="新加算Ⅴ（７）",T310="新加算Ⅴ（９）",T310="新加算Ⅴ（10）",T310="新加算Ⅴ（12）",T310="新加算Ⅴ（13）",T310="新加算Ⅴ（14）"),AO310=""),AND(OR(T310="新加算Ⅰ",T310="新加算Ⅱ",T310="新加算Ⅲ",T310="新加算Ⅴ（１）",T310="新加算Ⅴ（３）",T310="新加算Ⅴ（８）"),AP310=""),AND(OR(T310="新加算Ⅰ",T310="新加算Ⅱ",T310="新加算Ⅴ（１）",T310="新加算Ⅴ（２）",T310="新加算Ⅴ（３）",T310="新加算Ⅴ（４）",T310="新加算Ⅴ（５）",T310="新加算Ⅴ（６）",T310="新加算Ⅴ（７）",T310="新加算Ⅴ（９）",T310="新加算Ⅴ（10）",T310="新加算Ⅴ（12）"),AQ310=""),AND(OR(T310="新加算Ⅰ",T310="新加算Ⅴ（１）",T310="新加算Ⅴ（２）",T310="新加算Ⅴ（５）",T310="新加算Ⅴ（７）",T310="新加算Ⅴ（10）"),AR310="")),"！記入が必要な欄（ピンク色のセル）に空欄があります。空欄を埋めてください。",""))</f>
        <v/>
      </c>
      <c r="AT313" s="557"/>
      <c r="AU313" s="1310"/>
      <c r="AV313" s="558" t="str">
        <f>IF('別紙様式2-2（４・５月分）'!N238="","",'別紙様式2-2（４・５月分）'!N238)</f>
        <v/>
      </c>
      <c r="AW313" s="1312"/>
      <c r="AX313" s="87"/>
      <c r="AY313" s="87"/>
      <c r="AZ313" s="87"/>
      <c r="BA313" s="87"/>
      <c r="BB313" s="87"/>
      <c r="BC313" s="87"/>
      <c r="BD313" s="87"/>
      <c r="BE313" s="87"/>
      <c r="BF313" s="87"/>
      <c r="BG313" s="87"/>
      <c r="BH313" s="87"/>
      <c r="BI313" s="87"/>
      <c r="BJ313" s="87"/>
      <c r="BK313" s="453" t="str">
        <f>G310</f>
        <v/>
      </c>
    </row>
    <row r="314" spans="1:63" ht="30" customHeight="1">
      <c r="A314" s="1300">
        <v>76</v>
      </c>
      <c r="B314" s="1242" t="str">
        <f>IF(基本情報入力シート!C129="","",基本情報入力シート!C129)</f>
        <v/>
      </c>
      <c r="C314" s="1243"/>
      <c r="D314" s="1243"/>
      <c r="E314" s="1243"/>
      <c r="F314" s="1244"/>
      <c r="G314" s="1259" t="str">
        <f>IF(基本情報入力シート!M129="","",基本情報入力シート!M129)</f>
        <v/>
      </c>
      <c r="H314" s="1259" t="str">
        <f>IF(基本情報入力シート!R129="","",基本情報入力シート!R129)</f>
        <v/>
      </c>
      <c r="I314" s="1259" t="str">
        <f>IF(基本情報入力シート!W129="","",基本情報入力シート!W129)</f>
        <v/>
      </c>
      <c r="J314" s="1422" t="str">
        <f>IF(基本情報入力シート!X129="","",基本情報入力シート!X129)</f>
        <v/>
      </c>
      <c r="K314" s="1259" t="str">
        <f>IF(基本情報入力シート!Y129="","",基本情報入力シート!Y129)</f>
        <v/>
      </c>
      <c r="L314" s="1283" t="str">
        <f>IF(基本情報入力シート!AB129="","",基本情報入力シート!AB129)</f>
        <v/>
      </c>
      <c r="M314" s="553" t="str">
        <f>IF('別紙様式2-2（４・５月分）'!P239="","",'別紙様式2-2（４・５月分）'!P239)</f>
        <v/>
      </c>
      <c r="N314" s="1398" t="str">
        <f>IF(SUM('別紙様式2-2（４・５月分）'!Q239:Q241)=0,"",SUM('別紙様式2-2（４・５月分）'!Q239:Q241))</f>
        <v/>
      </c>
      <c r="O314" s="1402" t="str">
        <f>IFERROR(VLOOKUP('別紙様式2-2（４・５月分）'!AQ239,【参考】数式用!$AR$5:$AS$22,2,FALSE),"")</f>
        <v/>
      </c>
      <c r="P314" s="1403"/>
      <c r="Q314" s="1404"/>
      <c r="R314" s="1408" t="str">
        <f>IFERROR(VLOOKUP(K314,【参考】数式用!$A$5:$AB$37,MATCH(O314,【参考】数式用!$B$4:$AB$4,0)+1,0),"")</f>
        <v/>
      </c>
      <c r="S314" s="1410" t="s">
        <v>2021</v>
      </c>
      <c r="T314" s="1412"/>
      <c r="U314" s="1414" t="str">
        <f>IFERROR(VLOOKUP(K314,【参考】数式用!$A$5:$AB$37,MATCH(T314,【参考】数式用!$B$4:$AB$4,0)+1,0),"")</f>
        <v/>
      </c>
      <c r="V314" s="1416" t="s">
        <v>15</v>
      </c>
      <c r="W314" s="1354">
        <v>6</v>
      </c>
      <c r="X314" s="1356" t="s">
        <v>10</v>
      </c>
      <c r="Y314" s="1354">
        <v>6</v>
      </c>
      <c r="Z314" s="1356" t="s">
        <v>38</v>
      </c>
      <c r="AA314" s="1354">
        <v>7</v>
      </c>
      <c r="AB314" s="1356" t="s">
        <v>10</v>
      </c>
      <c r="AC314" s="1354">
        <v>3</v>
      </c>
      <c r="AD314" s="1356" t="s">
        <v>13</v>
      </c>
      <c r="AE314" s="1356" t="s">
        <v>20</v>
      </c>
      <c r="AF314" s="1356">
        <f>IF(W314&gt;=1,(AA314*12+AC314)-(W314*12+Y314)+1,"")</f>
        <v>10</v>
      </c>
      <c r="AG314" s="1358" t="s">
        <v>33</v>
      </c>
      <c r="AH314" s="1360" t="str">
        <f t="shared" ref="AH314" si="820">IFERROR(ROUNDDOWN(ROUND(L314*U314,0),0)*AF314,"")</f>
        <v/>
      </c>
      <c r="AI314" s="1362" t="str">
        <f t="shared" ref="AI314" si="821">IFERROR(ROUNDDOWN(ROUND((L314*(U314-AW314)),0),0)*AF314,"")</f>
        <v/>
      </c>
      <c r="AJ314" s="1364">
        <f>IFERROR(IF(OR(M314="",M315="",M317=""),0,ROUNDDOWN(ROUNDDOWN(ROUND(L314*VLOOKUP(K314,【参考】数式用!$A$5:$AB$37,MATCH("新加算Ⅳ",【参考】数式用!$B$4:$AB$4,0)+1,0),0),0)*AF314*0.5,0)),"")</f>
        <v>0</v>
      </c>
      <c r="AK314" s="1348"/>
      <c r="AL314" s="1352">
        <f>IFERROR(IF(OR(M317="ベア加算",M317=""),0, IF(OR(T314="新加算Ⅰ",T314="新加算Ⅱ",T314="新加算Ⅲ",T314="新加算Ⅳ"),ROUNDDOWN(ROUND(L314*VLOOKUP(K314,【参考】数式用!$A$5:$I$37,MATCH("ベア加算",【参考】数式用!$B$4:$I$4,0)+1,0),0),0)*AF314,0)),"")</f>
        <v>0</v>
      </c>
      <c r="AM314" s="1338"/>
      <c r="AN314" s="1344"/>
      <c r="AO314" s="1340"/>
      <c r="AP314" s="1340"/>
      <c r="AQ314" s="1342"/>
      <c r="AR314" s="1322"/>
      <c r="AS314" s="466" t="str">
        <f t="shared" ref="AS314" si="822">IF(AU314="","",IF(U314&lt;N314,"！加算の要件上は問題ありませんが、令和６年４・５月と比較して令和６年６月に加算率が下がる計画になっています。",""))</f>
        <v/>
      </c>
      <c r="AT314" s="557"/>
      <c r="AU314" s="1310" t="str">
        <f>IF(K314&lt;&gt;"","V列に色付け","")</f>
        <v/>
      </c>
      <c r="AV314" s="558" t="str">
        <f>IF('別紙様式2-2（４・５月分）'!N239="","",'別紙様式2-2（４・５月分）'!N239)</f>
        <v/>
      </c>
      <c r="AW314" s="1312" t="str">
        <f>IF(SUM('別紙様式2-2（４・５月分）'!O239:O241)=0,"",SUM('別紙様式2-2（４・５月分）'!O239:O241))</f>
        <v/>
      </c>
      <c r="AX314" s="1313" t="str">
        <f>IFERROR(VLOOKUP(K314,【参考】数式用!$AH$2:$AI$34,2,FALSE),"")</f>
        <v/>
      </c>
      <c r="AY314" s="1229" t="s">
        <v>1959</v>
      </c>
      <c r="AZ314" s="1229" t="s">
        <v>1960</v>
      </c>
      <c r="BA314" s="1229" t="s">
        <v>1961</v>
      </c>
      <c r="BB314" s="1229" t="s">
        <v>1962</v>
      </c>
      <c r="BC314" s="1229" t="str">
        <f>IF(AND(O314&lt;&gt;"新加算Ⅰ",O314&lt;&gt;"新加算Ⅱ",O314&lt;&gt;"新加算Ⅲ",O314&lt;&gt;"新加算Ⅳ"),O314,IF(P316&lt;&gt;"",P316,""))</f>
        <v/>
      </c>
      <c r="BD314" s="1229"/>
      <c r="BE314" s="1229" t="str">
        <f t="shared" ref="BE314" si="823">IF(AL314&lt;&gt;0,IF(AM314="○","入力済","未入力"),"")</f>
        <v/>
      </c>
      <c r="BF314" s="1229" t="str">
        <f>IF(OR(T314="新加算Ⅰ",T314="新加算Ⅱ",T314="新加算Ⅲ",T314="新加算Ⅳ",T314="新加算Ⅴ（１）",T314="新加算Ⅴ（２）",T314="新加算Ⅴ（３）",T314="新加算ⅠⅤ（４）",T314="新加算Ⅴ（５）",T314="新加算Ⅴ（６）",T314="新加算Ⅴ（８）",T314="新加算Ⅴ（11）"),IF(OR(AN314="○",AN314="令和６年度中に満たす"),"入力済","未入力"),"")</f>
        <v/>
      </c>
      <c r="BG314" s="1229" t="str">
        <f>IF(OR(T314="新加算Ⅴ（７）",T314="新加算Ⅴ（９）",T314="新加算Ⅴ（10）",T314="新加算Ⅴ（12）",T314="新加算Ⅴ（13）",T314="新加算Ⅴ（14）"),IF(OR(AO314="○",AO314="令和６年度中に満たす"),"入力済","未入力"),"")</f>
        <v/>
      </c>
      <c r="BH314" s="1330" t="str">
        <f t="shared" ref="BH314" si="824">IF(OR(T314="新加算Ⅰ",T314="新加算Ⅱ",T314="新加算Ⅲ",T314="新加算Ⅴ（１）",T314="新加算Ⅴ（３）",T314="新加算Ⅴ（８）"),IF(OR(AP314="○",AP314="令和６年度中に満たす"),"入力済","未入力"),"")</f>
        <v/>
      </c>
      <c r="BI314" s="1332" t="str">
        <f t="shared" ref="BI314" si="825">IF(OR(T314="新加算Ⅰ",T314="新加算Ⅱ",T314="新加算Ⅴ（１）",T314="新加算Ⅴ（２）",T314="新加算Ⅴ（３）",T314="新加算Ⅴ（４）",T314="新加算Ⅴ（５）",T314="新加算Ⅴ（６）",T314="新加算Ⅴ（７）",T314="新加算Ⅴ（９）",T314="新加算Ⅴ（10）",T314="新加算Ⅴ（12）"),1,"")</f>
        <v/>
      </c>
      <c r="BJ314" s="1310" t="str">
        <f>IF(OR(T314="新加算Ⅰ",T314="新加算Ⅴ（１）",T314="新加算Ⅴ（２）",T314="新加算Ⅴ（５）",T314="新加算Ⅴ（７）",T314="新加算Ⅴ（10）"),IF(AR314="","未入力","入力済"),"")</f>
        <v/>
      </c>
      <c r="BK314" s="453" t="str">
        <f>G314</f>
        <v/>
      </c>
    </row>
    <row r="315" spans="1:63" ht="15" customHeight="1">
      <c r="A315" s="1274"/>
      <c r="B315" s="1242"/>
      <c r="C315" s="1243"/>
      <c r="D315" s="1243"/>
      <c r="E315" s="1243"/>
      <c r="F315" s="1244"/>
      <c r="G315" s="1259"/>
      <c r="H315" s="1259"/>
      <c r="I315" s="1259"/>
      <c r="J315" s="1422"/>
      <c r="K315" s="1259"/>
      <c r="L315" s="1283"/>
      <c r="M315" s="1378" t="str">
        <f>IF('別紙様式2-2（４・５月分）'!P240="","",'別紙様式2-2（４・５月分）'!P240)</f>
        <v/>
      </c>
      <c r="N315" s="1399"/>
      <c r="O315" s="1405"/>
      <c r="P315" s="1406"/>
      <c r="Q315" s="1407"/>
      <c r="R315" s="1409"/>
      <c r="S315" s="1411"/>
      <c r="T315" s="1413"/>
      <c r="U315" s="1415"/>
      <c r="V315" s="1417"/>
      <c r="W315" s="1355"/>
      <c r="X315" s="1357"/>
      <c r="Y315" s="1355"/>
      <c r="Z315" s="1357"/>
      <c r="AA315" s="1355"/>
      <c r="AB315" s="1357"/>
      <c r="AC315" s="1355"/>
      <c r="AD315" s="1357"/>
      <c r="AE315" s="1357"/>
      <c r="AF315" s="1357"/>
      <c r="AG315" s="1359"/>
      <c r="AH315" s="1361"/>
      <c r="AI315" s="1363"/>
      <c r="AJ315" s="1365"/>
      <c r="AK315" s="1349"/>
      <c r="AL315" s="1353"/>
      <c r="AM315" s="1339"/>
      <c r="AN315" s="1345"/>
      <c r="AO315" s="1341"/>
      <c r="AP315" s="1341"/>
      <c r="AQ315" s="1343"/>
      <c r="AR315" s="1323"/>
      <c r="AS315" s="1309" t="str">
        <f t="shared" ref="AS315" si="826">IF(AU314="","",IF(AF314&gt;10,"！令和６年度の新加算の「算定対象月」が10か月を超えています。標準的な「算定対象月」は令和６年６月から令和７年３月です。",IF(OR(AA314&lt;&gt;7,AC314&lt;&gt;3),"！算定期間の終わりが令和７年３月になっていません。区分変更を行う場合は、別紙様式2-4に記入してください。","")))</f>
        <v/>
      </c>
      <c r="AT315" s="557"/>
      <c r="AU315" s="1310"/>
      <c r="AV315" s="1311" t="str">
        <f>IF('別紙様式2-2（４・５月分）'!N240="","",'別紙様式2-2（４・５月分）'!N240)</f>
        <v/>
      </c>
      <c r="AW315" s="1312"/>
      <c r="AX315" s="1313"/>
      <c r="AY315" s="1229"/>
      <c r="AZ315" s="1229"/>
      <c r="BA315" s="1229"/>
      <c r="BB315" s="1229"/>
      <c r="BC315" s="1229"/>
      <c r="BD315" s="1229"/>
      <c r="BE315" s="1229"/>
      <c r="BF315" s="1229"/>
      <c r="BG315" s="1229"/>
      <c r="BH315" s="1331"/>
      <c r="BI315" s="1333"/>
      <c r="BJ315" s="1310"/>
      <c r="BK315" s="453" t="str">
        <f>G314</f>
        <v/>
      </c>
    </row>
    <row r="316" spans="1:63" ht="15" customHeight="1">
      <c r="A316" s="1302"/>
      <c r="B316" s="1242"/>
      <c r="C316" s="1243"/>
      <c r="D316" s="1243"/>
      <c r="E316" s="1243"/>
      <c r="F316" s="1244"/>
      <c r="G316" s="1259"/>
      <c r="H316" s="1259"/>
      <c r="I316" s="1259"/>
      <c r="J316" s="1422"/>
      <c r="K316" s="1259"/>
      <c r="L316" s="1283"/>
      <c r="M316" s="1379"/>
      <c r="N316" s="1400"/>
      <c r="O316" s="1380" t="s">
        <v>2025</v>
      </c>
      <c r="P316" s="1382" t="str">
        <f>IFERROR(VLOOKUP('別紙様式2-2（４・５月分）'!AQ239,【参考】数式用!$AR$5:$AT$22,3,FALSE),"")</f>
        <v/>
      </c>
      <c r="Q316" s="1384" t="s">
        <v>2036</v>
      </c>
      <c r="R316" s="1386" t="str">
        <f>IFERROR(VLOOKUP(K314,【参考】数式用!$A$5:$AB$37,MATCH(P316,【参考】数式用!$B$4:$AB$4,0)+1,0),"")</f>
        <v/>
      </c>
      <c r="S316" s="1388" t="s">
        <v>161</v>
      </c>
      <c r="T316" s="1390"/>
      <c r="U316" s="1392" t="str">
        <f>IFERROR(VLOOKUP(K314,【参考】数式用!$A$5:$AB$37,MATCH(T316,【参考】数式用!$B$4:$AB$4,0)+1,0),"")</f>
        <v/>
      </c>
      <c r="V316" s="1394" t="s">
        <v>15</v>
      </c>
      <c r="W316" s="1396">
        <v>7</v>
      </c>
      <c r="X316" s="1370" t="s">
        <v>10</v>
      </c>
      <c r="Y316" s="1396">
        <v>4</v>
      </c>
      <c r="Z316" s="1370" t="s">
        <v>38</v>
      </c>
      <c r="AA316" s="1396">
        <v>8</v>
      </c>
      <c r="AB316" s="1370" t="s">
        <v>10</v>
      </c>
      <c r="AC316" s="1396">
        <v>3</v>
      </c>
      <c r="AD316" s="1370" t="s">
        <v>13</v>
      </c>
      <c r="AE316" s="1370" t="s">
        <v>20</v>
      </c>
      <c r="AF316" s="1370">
        <f>IF(W316&gt;=1,(AA316*12+AC316)-(W316*12+Y316)+1,"")</f>
        <v>12</v>
      </c>
      <c r="AG316" s="1366" t="s">
        <v>33</v>
      </c>
      <c r="AH316" s="1372" t="str">
        <f t="shared" ref="AH316" si="827">IFERROR(ROUNDDOWN(ROUND(L314*U316,0),0)*AF316,"")</f>
        <v/>
      </c>
      <c r="AI316" s="1374" t="str">
        <f t="shared" ref="AI316" si="828">IFERROR(ROUNDDOWN(ROUND((L314*(U316-AW314)),0),0)*AF316,"")</f>
        <v/>
      </c>
      <c r="AJ316" s="1376">
        <f>IFERROR(IF(OR(M314="",M315="",M317=""),0,ROUNDDOWN(ROUNDDOWN(ROUND(L314*VLOOKUP(K314,【参考】数式用!$A$5:$AB$37,MATCH("新加算Ⅳ",【参考】数式用!$B$4:$AB$4,0)+1,0),0),0)*AF316*0.5,0)),"")</f>
        <v>0</v>
      </c>
      <c r="AK316" s="1346" t="str">
        <f t="shared" ref="AK316" si="829">IF(T316&lt;&gt;"","新規に適用","")</f>
        <v/>
      </c>
      <c r="AL316" s="1350">
        <f>IFERROR(IF(OR(M317="ベア加算",M317=""),0, IF(OR(T314="新加算Ⅰ",T314="新加算Ⅱ",T314="新加算Ⅲ",T314="新加算Ⅳ"),0,ROUNDDOWN(ROUND(L314*VLOOKUP(K314,【参考】数式用!$A$5:$I$37,MATCH("ベア加算",【参考】数式用!$B$4:$I$4,0)+1,0),0),0)*AF316)),"")</f>
        <v>0</v>
      </c>
      <c r="AM316" s="1320" t="str">
        <f>IF(AND(T316&lt;&gt;"",AM314=""),"新規に適用",IF(AND(T316&lt;&gt;"",AM314&lt;&gt;""),"継続で適用",""))</f>
        <v/>
      </c>
      <c r="AN316" s="1320" t="str">
        <f>IF(AND(T316&lt;&gt;"",AN314=""),"新規に適用",IF(AND(T316&lt;&gt;"",AN314&lt;&gt;""),"継続で適用",""))</f>
        <v/>
      </c>
      <c r="AO316" s="1368"/>
      <c r="AP316" s="1320" t="str">
        <f>IF(AND(T316&lt;&gt;"",AP314=""),"新規に適用",IF(AND(T316&lt;&gt;"",AP314&lt;&gt;""),"継続で適用",""))</f>
        <v/>
      </c>
      <c r="AQ316" s="1324" t="str">
        <f t="shared" si="774"/>
        <v/>
      </c>
      <c r="AR316" s="1320" t="str">
        <f>IF(AND(T316&lt;&gt;"",AR314=""),"新規に適用",IF(AND(T316&lt;&gt;"",AR314&lt;&gt;""),"継続で適用",""))</f>
        <v/>
      </c>
      <c r="AS316" s="1309"/>
      <c r="AT316" s="557"/>
      <c r="AU316" s="1310" t="str">
        <f>IF(K314&lt;&gt;"","V列に色付け","")</f>
        <v/>
      </c>
      <c r="AV316" s="1311"/>
      <c r="AW316" s="1312"/>
      <c r="AX316" s="87"/>
      <c r="AY316" s="87"/>
      <c r="AZ316" s="87"/>
      <c r="BA316" s="87"/>
      <c r="BB316" s="87"/>
      <c r="BC316" s="87"/>
      <c r="BD316" s="87"/>
      <c r="BE316" s="87"/>
      <c r="BF316" s="87"/>
      <c r="BG316" s="87"/>
      <c r="BH316" s="87"/>
      <c r="BI316" s="87"/>
      <c r="BJ316" s="87"/>
      <c r="BK316" s="453" t="str">
        <f>G314</f>
        <v/>
      </c>
    </row>
    <row r="317" spans="1:63" ht="30" customHeight="1" thickBot="1">
      <c r="A317" s="1275"/>
      <c r="B317" s="1418"/>
      <c r="C317" s="1419"/>
      <c r="D317" s="1419"/>
      <c r="E317" s="1419"/>
      <c r="F317" s="1420"/>
      <c r="G317" s="1260"/>
      <c r="H317" s="1260"/>
      <c r="I317" s="1260"/>
      <c r="J317" s="1423"/>
      <c r="K317" s="1260"/>
      <c r="L317" s="1284"/>
      <c r="M317" s="556" t="str">
        <f>IF('別紙様式2-2（４・５月分）'!P241="","",'別紙様式2-2（４・５月分）'!P241)</f>
        <v/>
      </c>
      <c r="N317" s="1401"/>
      <c r="O317" s="1381"/>
      <c r="P317" s="1383"/>
      <c r="Q317" s="1385"/>
      <c r="R317" s="1387"/>
      <c r="S317" s="1389"/>
      <c r="T317" s="1391"/>
      <c r="U317" s="1393"/>
      <c r="V317" s="1395"/>
      <c r="W317" s="1397"/>
      <c r="X317" s="1371"/>
      <c r="Y317" s="1397"/>
      <c r="Z317" s="1371"/>
      <c r="AA317" s="1397"/>
      <c r="AB317" s="1371"/>
      <c r="AC317" s="1397"/>
      <c r="AD317" s="1371"/>
      <c r="AE317" s="1371"/>
      <c r="AF317" s="1371"/>
      <c r="AG317" s="1367"/>
      <c r="AH317" s="1373"/>
      <c r="AI317" s="1375"/>
      <c r="AJ317" s="1377"/>
      <c r="AK317" s="1347"/>
      <c r="AL317" s="1351"/>
      <c r="AM317" s="1321"/>
      <c r="AN317" s="1321"/>
      <c r="AO317" s="1369"/>
      <c r="AP317" s="1321"/>
      <c r="AQ317" s="1325"/>
      <c r="AR317" s="1321"/>
      <c r="AS317" s="491" t="str">
        <f t="shared" ref="AS317" si="830">IF(AU314="","",IF(OR(T314="",AND(M317="ベア加算なし",OR(T314="新加算Ⅰ",T314="新加算Ⅱ",T314="新加算Ⅲ",T314="新加算Ⅳ"),AM314=""),AND(OR(T314="新加算Ⅰ",T314="新加算Ⅱ",T314="新加算Ⅲ",T314="新加算Ⅳ",T314="新加算Ⅴ（１）",T314="新加算Ⅴ（２）",T314="新加算Ⅴ（３）",T314="新加算Ⅴ（４）",T314="新加算Ⅴ（５）",T314="新加算Ⅴ（６）",T314="新加算Ⅴ（８）",T314="新加算Ⅴ（11）"),AN314=""),AND(OR(T314="新加算Ⅴ（７）",T314="新加算Ⅴ（９）",T314="新加算Ⅴ（10）",T314="新加算Ⅴ（12）",T314="新加算Ⅴ（13）",T314="新加算Ⅴ（14）"),AO314=""),AND(OR(T314="新加算Ⅰ",T314="新加算Ⅱ",T314="新加算Ⅲ",T314="新加算Ⅴ（１）",T314="新加算Ⅴ（３）",T314="新加算Ⅴ（８）"),AP314=""),AND(OR(T314="新加算Ⅰ",T314="新加算Ⅱ",T314="新加算Ⅴ（１）",T314="新加算Ⅴ（２）",T314="新加算Ⅴ（３）",T314="新加算Ⅴ（４）",T314="新加算Ⅴ（５）",T314="新加算Ⅴ（６）",T314="新加算Ⅴ（７）",T314="新加算Ⅴ（９）",T314="新加算Ⅴ（10）",T314="新加算Ⅴ（12）"),AQ314=""),AND(OR(T314="新加算Ⅰ",T314="新加算Ⅴ（１）",T314="新加算Ⅴ（２）",T314="新加算Ⅴ（５）",T314="新加算Ⅴ（７）",T314="新加算Ⅴ（10）"),AR314="")),"！記入が必要な欄（ピンク色のセル）に空欄があります。空欄を埋めてください。",""))</f>
        <v/>
      </c>
      <c r="AT317" s="557"/>
      <c r="AU317" s="1310"/>
      <c r="AV317" s="558" t="str">
        <f>IF('別紙様式2-2（４・５月分）'!N241="","",'別紙様式2-2（４・５月分）'!N241)</f>
        <v/>
      </c>
      <c r="AW317" s="1312"/>
      <c r="AX317" s="87"/>
      <c r="AY317" s="87"/>
      <c r="AZ317" s="87"/>
      <c r="BA317" s="87"/>
      <c r="BB317" s="87"/>
      <c r="BC317" s="87"/>
      <c r="BD317" s="87"/>
      <c r="BE317" s="87"/>
      <c r="BF317" s="87"/>
      <c r="BG317" s="87"/>
      <c r="BH317" s="87"/>
      <c r="BI317" s="87"/>
      <c r="BJ317" s="87"/>
      <c r="BK317" s="453" t="str">
        <f>G314</f>
        <v/>
      </c>
    </row>
    <row r="318" spans="1:63" ht="30" customHeight="1">
      <c r="A318" s="1273">
        <v>77</v>
      </c>
      <c r="B318" s="1239" t="str">
        <f>IF(基本情報入力シート!C130="","",基本情報入力シート!C130)</f>
        <v/>
      </c>
      <c r="C318" s="1240"/>
      <c r="D318" s="1240"/>
      <c r="E318" s="1240"/>
      <c r="F318" s="1241"/>
      <c r="G318" s="1258" t="str">
        <f>IF(基本情報入力シート!M130="","",基本情報入力シート!M130)</f>
        <v/>
      </c>
      <c r="H318" s="1258" t="str">
        <f>IF(基本情報入力シート!R130="","",基本情報入力シート!R130)</f>
        <v/>
      </c>
      <c r="I318" s="1258" t="str">
        <f>IF(基本情報入力シート!W130="","",基本情報入力シート!W130)</f>
        <v/>
      </c>
      <c r="J318" s="1421" t="str">
        <f>IF(基本情報入力シート!X130="","",基本情報入力シート!X130)</f>
        <v/>
      </c>
      <c r="K318" s="1258" t="str">
        <f>IF(基本情報入力シート!Y130="","",基本情報入力シート!Y130)</f>
        <v/>
      </c>
      <c r="L318" s="1282" t="str">
        <f>IF(基本情報入力シート!AB130="","",基本情報入力シート!AB130)</f>
        <v/>
      </c>
      <c r="M318" s="553" t="str">
        <f>IF('別紙様式2-2（４・５月分）'!P242="","",'別紙様式2-2（４・５月分）'!P242)</f>
        <v/>
      </c>
      <c r="N318" s="1398" t="str">
        <f>IF(SUM('別紙様式2-2（４・５月分）'!Q242:Q244)=0,"",SUM('別紙様式2-2（４・５月分）'!Q242:Q244))</f>
        <v/>
      </c>
      <c r="O318" s="1402" t="str">
        <f>IFERROR(VLOOKUP('別紙様式2-2（４・５月分）'!AQ242,【参考】数式用!$AR$5:$AS$22,2,FALSE),"")</f>
        <v/>
      </c>
      <c r="P318" s="1403"/>
      <c r="Q318" s="1404"/>
      <c r="R318" s="1408" t="str">
        <f>IFERROR(VLOOKUP(K318,【参考】数式用!$A$5:$AB$37,MATCH(O318,【参考】数式用!$B$4:$AB$4,0)+1,0),"")</f>
        <v/>
      </c>
      <c r="S318" s="1410" t="s">
        <v>2021</v>
      </c>
      <c r="T318" s="1412"/>
      <c r="U318" s="1414" t="str">
        <f>IFERROR(VLOOKUP(K318,【参考】数式用!$A$5:$AB$37,MATCH(T318,【参考】数式用!$B$4:$AB$4,0)+1,0),"")</f>
        <v/>
      </c>
      <c r="V318" s="1416" t="s">
        <v>15</v>
      </c>
      <c r="W318" s="1354">
        <v>6</v>
      </c>
      <c r="X318" s="1356" t="s">
        <v>10</v>
      </c>
      <c r="Y318" s="1354">
        <v>6</v>
      </c>
      <c r="Z318" s="1356" t="s">
        <v>38</v>
      </c>
      <c r="AA318" s="1354">
        <v>7</v>
      </c>
      <c r="AB318" s="1356" t="s">
        <v>10</v>
      </c>
      <c r="AC318" s="1354">
        <v>3</v>
      </c>
      <c r="AD318" s="1356" t="s">
        <v>13</v>
      </c>
      <c r="AE318" s="1356" t="s">
        <v>20</v>
      </c>
      <c r="AF318" s="1356">
        <f>IF(W318&gt;=1,(AA318*12+AC318)-(W318*12+Y318)+1,"")</f>
        <v>10</v>
      </c>
      <c r="AG318" s="1358" t="s">
        <v>33</v>
      </c>
      <c r="AH318" s="1360" t="str">
        <f t="shared" ref="AH318" si="831">IFERROR(ROUNDDOWN(ROUND(L318*U318,0),0)*AF318,"")</f>
        <v/>
      </c>
      <c r="AI318" s="1362" t="str">
        <f t="shared" ref="AI318" si="832">IFERROR(ROUNDDOWN(ROUND((L318*(U318-AW318)),0),0)*AF318,"")</f>
        <v/>
      </c>
      <c r="AJ318" s="1364">
        <f>IFERROR(IF(OR(M318="",M319="",M321=""),0,ROUNDDOWN(ROUNDDOWN(ROUND(L318*VLOOKUP(K318,【参考】数式用!$A$5:$AB$37,MATCH("新加算Ⅳ",【参考】数式用!$B$4:$AB$4,0)+1,0),0),0)*AF318*0.5,0)),"")</f>
        <v>0</v>
      </c>
      <c r="AK318" s="1348"/>
      <c r="AL318" s="1352">
        <f>IFERROR(IF(OR(M321="ベア加算",M321=""),0, IF(OR(T318="新加算Ⅰ",T318="新加算Ⅱ",T318="新加算Ⅲ",T318="新加算Ⅳ"),ROUNDDOWN(ROUND(L318*VLOOKUP(K318,【参考】数式用!$A$5:$I$37,MATCH("ベア加算",【参考】数式用!$B$4:$I$4,0)+1,0),0),0)*AF318,0)),"")</f>
        <v>0</v>
      </c>
      <c r="AM318" s="1338"/>
      <c r="AN318" s="1344"/>
      <c r="AO318" s="1340"/>
      <c r="AP318" s="1340"/>
      <c r="AQ318" s="1342"/>
      <c r="AR318" s="1322"/>
      <c r="AS318" s="466" t="str">
        <f t="shared" ref="AS318" si="833">IF(AU318="","",IF(U318&lt;N318,"！加算の要件上は問題ありませんが、令和６年４・５月と比較して令和６年６月に加算率が下がる計画になっています。",""))</f>
        <v/>
      </c>
      <c r="AT318" s="557"/>
      <c r="AU318" s="1310" t="str">
        <f>IF(K318&lt;&gt;"","V列に色付け","")</f>
        <v/>
      </c>
      <c r="AV318" s="558" t="str">
        <f>IF('別紙様式2-2（４・５月分）'!N242="","",'別紙様式2-2（４・５月分）'!N242)</f>
        <v/>
      </c>
      <c r="AW318" s="1312" t="str">
        <f>IF(SUM('別紙様式2-2（４・５月分）'!O242:O244)=0,"",SUM('別紙様式2-2（４・５月分）'!O242:O244))</f>
        <v/>
      </c>
      <c r="AX318" s="1313" t="str">
        <f>IFERROR(VLOOKUP(K318,【参考】数式用!$AH$2:$AI$34,2,FALSE),"")</f>
        <v/>
      </c>
      <c r="AY318" s="1229" t="s">
        <v>1959</v>
      </c>
      <c r="AZ318" s="1229" t="s">
        <v>1960</v>
      </c>
      <c r="BA318" s="1229" t="s">
        <v>1961</v>
      </c>
      <c r="BB318" s="1229" t="s">
        <v>1962</v>
      </c>
      <c r="BC318" s="1229" t="str">
        <f>IF(AND(O318&lt;&gt;"新加算Ⅰ",O318&lt;&gt;"新加算Ⅱ",O318&lt;&gt;"新加算Ⅲ",O318&lt;&gt;"新加算Ⅳ"),O318,IF(P320&lt;&gt;"",P320,""))</f>
        <v/>
      </c>
      <c r="BD318" s="1229"/>
      <c r="BE318" s="1229" t="str">
        <f t="shared" ref="BE318" si="834">IF(AL318&lt;&gt;0,IF(AM318="○","入力済","未入力"),"")</f>
        <v/>
      </c>
      <c r="BF318" s="1229" t="str">
        <f>IF(OR(T318="新加算Ⅰ",T318="新加算Ⅱ",T318="新加算Ⅲ",T318="新加算Ⅳ",T318="新加算Ⅴ（１）",T318="新加算Ⅴ（２）",T318="新加算Ⅴ（３）",T318="新加算ⅠⅤ（４）",T318="新加算Ⅴ（５）",T318="新加算Ⅴ（６）",T318="新加算Ⅴ（８）",T318="新加算Ⅴ（11）"),IF(OR(AN318="○",AN318="令和６年度中に満たす"),"入力済","未入力"),"")</f>
        <v/>
      </c>
      <c r="BG318" s="1229" t="str">
        <f>IF(OR(T318="新加算Ⅴ（７）",T318="新加算Ⅴ（９）",T318="新加算Ⅴ（10）",T318="新加算Ⅴ（12）",T318="新加算Ⅴ（13）",T318="新加算Ⅴ（14）"),IF(OR(AO318="○",AO318="令和６年度中に満たす"),"入力済","未入力"),"")</f>
        <v/>
      </c>
      <c r="BH318" s="1330" t="str">
        <f t="shared" ref="BH318" si="835">IF(OR(T318="新加算Ⅰ",T318="新加算Ⅱ",T318="新加算Ⅲ",T318="新加算Ⅴ（１）",T318="新加算Ⅴ（３）",T318="新加算Ⅴ（８）"),IF(OR(AP318="○",AP318="令和６年度中に満たす"),"入力済","未入力"),"")</f>
        <v/>
      </c>
      <c r="BI318" s="1332" t="str">
        <f t="shared" ref="BI318" si="836">IF(OR(T318="新加算Ⅰ",T318="新加算Ⅱ",T318="新加算Ⅴ（１）",T318="新加算Ⅴ（２）",T318="新加算Ⅴ（３）",T318="新加算Ⅴ（４）",T318="新加算Ⅴ（５）",T318="新加算Ⅴ（６）",T318="新加算Ⅴ（７）",T318="新加算Ⅴ（９）",T318="新加算Ⅴ（10）",T318="新加算Ⅴ（12）"),1,"")</f>
        <v/>
      </c>
      <c r="BJ318" s="1310" t="str">
        <f>IF(OR(T318="新加算Ⅰ",T318="新加算Ⅴ（１）",T318="新加算Ⅴ（２）",T318="新加算Ⅴ（５）",T318="新加算Ⅴ（７）",T318="新加算Ⅴ（10）"),IF(AR318="","未入力","入力済"),"")</f>
        <v/>
      </c>
      <c r="BK318" s="453" t="str">
        <f>G318</f>
        <v/>
      </c>
    </row>
    <row r="319" spans="1:63" ht="15" customHeight="1">
      <c r="A319" s="1274"/>
      <c r="B319" s="1242"/>
      <c r="C319" s="1243"/>
      <c r="D319" s="1243"/>
      <c r="E319" s="1243"/>
      <c r="F319" s="1244"/>
      <c r="G319" s="1259"/>
      <c r="H319" s="1259"/>
      <c r="I319" s="1259"/>
      <c r="J319" s="1422"/>
      <c r="K319" s="1259"/>
      <c r="L319" s="1283"/>
      <c r="M319" s="1378" t="str">
        <f>IF('別紙様式2-2（４・５月分）'!P243="","",'別紙様式2-2（４・５月分）'!P243)</f>
        <v/>
      </c>
      <c r="N319" s="1399"/>
      <c r="O319" s="1405"/>
      <c r="P319" s="1406"/>
      <c r="Q319" s="1407"/>
      <c r="R319" s="1409"/>
      <c r="S319" s="1411"/>
      <c r="T319" s="1413"/>
      <c r="U319" s="1415"/>
      <c r="V319" s="1417"/>
      <c r="W319" s="1355"/>
      <c r="X319" s="1357"/>
      <c r="Y319" s="1355"/>
      <c r="Z319" s="1357"/>
      <c r="AA319" s="1355"/>
      <c r="AB319" s="1357"/>
      <c r="AC319" s="1355"/>
      <c r="AD319" s="1357"/>
      <c r="AE319" s="1357"/>
      <c r="AF319" s="1357"/>
      <c r="AG319" s="1359"/>
      <c r="AH319" s="1361"/>
      <c r="AI319" s="1363"/>
      <c r="AJ319" s="1365"/>
      <c r="AK319" s="1349"/>
      <c r="AL319" s="1353"/>
      <c r="AM319" s="1339"/>
      <c r="AN319" s="1345"/>
      <c r="AO319" s="1341"/>
      <c r="AP319" s="1341"/>
      <c r="AQ319" s="1343"/>
      <c r="AR319" s="1323"/>
      <c r="AS319" s="1309" t="str">
        <f t="shared" ref="AS319" si="837">IF(AU318="","",IF(AF318&gt;10,"！令和６年度の新加算の「算定対象月」が10か月を超えています。標準的な「算定対象月」は令和６年６月から令和７年３月です。",IF(OR(AA318&lt;&gt;7,AC318&lt;&gt;3),"！算定期間の終わりが令和７年３月になっていません。区分変更を行う場合は、別紙様式2-4に記入してください。","")))</f>
        <v/>
      </c>
      <c r="AT319" s="557"/>
      <c r="AU319" s="1310"/>
      <c r="AV319" s="1311" t="str">
        <f>IF('別紙様式2-2（４・５月分）'!N243="","",'別紙様式2-2（４・５月分）'!N243)</f>
        <v/>
      </c>
      <c r="AW319" s="1312"/>
      <c r="AX319" s="1313"/>
      <c r="AY319" s="1229"/>
      <c r="AZ319" s="1229"/>
      <c r="BA319" s="1229"/>
      <c r="BB319" s="1229"/>
      <c r="BC319" s="1229"/>
      <c r="BD319" s="1229"/>
      <c r="BE319" s="1229"/>
      <c r="BF319" s="1229"/>
      <c r="BG319" s="1229"/>
      <c r="BH319" s="1331"/>
      <c r="BI319" s="1333"/>
      <c r="BJ319" s="1310"/>
      <c r="BK319" s="453" t="str">
        <f>G318</f>
        <v/>
      </c>
    </row>
    <row r="320" spans="1:63" ht="15" customHeight="1">
      <c r="A320" s="1302"/>
      <c r="B320" s="1242"/>
      <c r="C320" s="1243"/>
      <c r="D320" s="1243"/>
      <c r="E320" s="1243"/>
      <c r="F320" s="1244"/>
      <c r="G320" s="1259"/>
      <c r="H320" s="1259"/>
      <c r="I320" s="1259"/>
      <c r="J320" s="1422"/>
      <c r="K320" s="1259"/>
      <c r="L320" s="1283"/>
      <c r="M320" s="1379"/>
      <c r="N320" s="1400"/>
      <c r="O320" s="1380" t="s">
        <v>2025</v>
      </c>
      <c r="P320" s="1382" t="str">
        <f>IFERROR(VLOOKUP('別紙様式2-2（４・５月分）'!AQ242,【参考】数式用!$AR$5:$AT$22,3,FALSE),"")</f>
        <v/>
      </c>
      <c r="Q320" s="1384" t="s">
        <v>2036</v>
      </c>
      <c r="R320" s="1386" t="str">
        <f>IFERROR(VLOOKUP(K318,【参考】数式用!$A$5:$AB$37,MATCH(P320,【参考】数式用!$B$4:$AB$4,0)+1,0),"")</f>
        <v/>
      </c>
      <c r="S320" s="1388" t="s">
        <v>161</v>
      </c>
      <c r="T320" s="1390"/>
      <c r="U320" s="1392" t="str">
        <f>IFERROR(VLOOKUP(K318,【参考】数式用!$A$5:$AB$37,MATCH(T320,【参考】数式用!$B$4:$AB$4,0)+1,0),"")</f>
        <v/>
      </c>
      <c r="V320" s="1394" t="s">
        <v>15</v>
      </c>
      <c r="W320" s="1396">
        <v>7</v>
      </c>
      <c r="X320" s="1370" t="s">
        <v>10</v>
      </c>
      <c r="Y320" s="1396">
        <v>4</v>
      </c>
      <c r="Z320" s="1370" t="s">
        <v>38</v>
      </c>
      <c r="AA320" s="1396">
        <v>8</v>
      </c>
      <c r="AB320" s="1370" t="s">
        <v>10</v>
      </c>
      <c r="AC320" s="1396">
        <v>3</v>
      </c>
      <c r="AD320" s="1370" t="s">
        <v>13</v>
      </c>
      <c r="AE320" s="1370" t="s">
        <v>20</v>
      </c>
      <c r="AF320" s="1370">
        <f>IF(W320&gt;=1,(AA320*12+AC320)-(W320*12+Y320)+1,"")</f>
        <v>12</v>
      </c>
      <c r="AG320" s="1366" t="s">
        <v>33</v>
      </c>
      <c r="AH320" s="1372" t="str">
        <f t="shared" ref="AH320" si="838">IFERROR(ROUNDDOWN(ROUND(L318*U320,0),0)*AF320,"")</f>
        <v/>
      </c>
      <c r="AI320" s="1374" t="str">
        <f t="shared" ref="AI320" si="839">IFERROR(ROUNDDOWN(ROUND((L318*(U320-AW318)),0),0)*AF320,"")</f>
        <v/>
      </c>
      <c r="AJ320" s="1376">
        <f>IFERROR(IF(OR(M318="",M319="",M321=""),0,ROUNDDOWN(ROUNDDOWN(ROUND(L318*VLOOKUP(K318,【参考】数式用!$A$5:$AB$37,MATCH("新加算Ⅳ",【参考】数式用!$B$4:$AB$4,0)+1,0),0),0)*AF320*0.5,0)),"")</f>
        <v>0</v>
      </c>
      <c r="AK320" s="1346" t="str">
        <f t="shared" ref="AK320" si="840">IF(T320&lt;&gt;"","新規に適用","")</f>
        <v/>
      </c>
      <c r="AL320" s="1350">
        <f>IFERROR(IF(OR(M321="ベア加算",M321=""),0, IF(OR(T318="新加算Ⅰ",T318="新加算Ⅱ",T318="新加算Ⅲ",T318="新加算Ⅳ"),0,ROUNDDOWN(ROUND(L318*VLOOKUP(K318,【参考】数式用!$A$5:$I$37,MATCH("ベア加算",【参考】数式用!$B$4:$I$4,0)+1,0),0),0)*AF320)),"")</f>
        <v>0</v>
      </c>
      <c r="AM320" s="1320" t="str">
        <f>IF(AND(T320&lt;&gt;"",AM318=""),"新規に適用",IF(AND(T320&lt;&gt;"",AM318&lt;&gt;""),"継続で適用",""))</f>
        <v/>
      </c>
      <c r="AN320" s="1320" t="str">
        <f>IF(AND(T320&lt;&gt;"",AN318=""),"新規に適用",IF(AND(T320&lt;&gt;"",AN318&lt;&gt;""),"継続で適用",""))</f>
        <v/>
      </c>
      <c r="AO320" s="1368"/>
      <c r="AP320" s="1320" t="str">
        <f>IF(AND(T320&lt;&gt;"",AP318=""),"新規に適用",IF(AND(T320&lt;&gt;"",AP318&lt;&gt;""),"継続で適用",""))</f>
        <v/>
      </c>
      <c r="AQ320" s="1324" t="str">
        <f t="shared" si="774"/>
        <v/>
      </c>
      <c r="AR320" s="1320" t="str">
        <f>IF(AND(T320&lt;&gt;"",AR318=""),"新規に適用",IF(AND(T320&lt;&gt;"",AR318&lt;&gt;""),"継続で適用",""))</f>
        <v/>
      </c>
      <c r="AS320" s="1309"/>
      <c r="AT320" s="557"/>
      <c r="AU320" s="1310" t="str">
        <f>IF(K318&lt;&gt;"","V列に色付け","")</f>
        <v/>
      </c>
      <c r="AV320" s="1311"/>
      <c r="AW320" s="1312"/>
      <c r="AX320" s="87"/>
      <c r="AY320" s="87"/>
      <c r="AZ320" s="87"/>
      <c r="BA320" s="87"/>
      <c r="BB320" s="87"/>
      <c r="BC320" s="87"/>
      <c r="BD320" s="87"/>
      <c r="BE320" s="87"/>
      <c r="BF320" s="87"/>
      <c r="BG320" s="87"/>
      <c r="BH320" s="87"/>
      <c r="BI320" s="87"/>
      <c r="BJ320" s="87"/>
      <c r="BK320" s="453" t="str">
        <f>G318</f>
        <v/>
      </c>
    </row>
    <row r="321" spans="1:63" ht="30" customHeight="1" thickBot="1">
      <c r="A321" s="1275"/>
      <c r="B321" s="1418"/>
      <c r="C321" s="1419"/>
      <c r="D321" s="1419"/>
      <c r="E321" s="1419"/>
      <c r="F321" s="1420"/>
      <c r="G321" s="1260"/>
      <c r="H321" s="1260"/>
      <c r="I321" s="1260"/>
      <c r="J321" s="1423"/>
      <c r="K321" s="1260"/>
      <c r="L321" s="1284"/>
      <c r="M321" s="556" t="str">
        <f>IF('別紙様式2-2（４・５月分）'!P244="","",'別紙様式2-2（４・５月分）'!P244)</f>
        <v/>
      </c>
      <c r="N321" s="1401"/>
      <c r="O321" s="1381"/>
      <c r="P321" s="1383"/>
      <c r="Q321" s="1385"/>
      <c r="R321" s="1387"/>
      <c r="S321" s="1389"/>
      <c r="T321" s="1391"/>
      <c r="U321" s="1393"/>
      <c r="V321" s="1395"/>
      <c r="W321" s="1397"/>
      <c r="X321" s="1371"/>
      <c r="Y321" s="1397"/>
      <c r="Z321" s="1371"/>
      <c r="AA321" s="1397"/>
      <c r="AB321" s="1371"/>
      <c r="AC321" s="1397"/>
      <c r="AD321" s="1371"/>
      <c r="AE321" s="1371"/>
      <c r="AF321" s="1371"/>
      <c r="AG321" s="1367"/>
      <c r="AH321" s="1373"/>
      <c r="AI321" s="1375"/>
      <c r="AJ321" s="1377"/>
      <c r="AK321" s="1347"/>
      <c r="AL321" s="1351"/>
      <c r="AM321" s="1321"/>
      <c r="AN321" s="1321"/>
      <c r="AO321" s="1369"/>
      <c r="AP321" s="1321"/>
      <c r="AQ321" s="1325"/>
      <c r="AR321" s="1321"/>
      <c r="AS321" s="491" t="str">
        <f t="shared" ref="AS321" si="841">IF(AU318="","",IF(OR(T318="",AND(M321="ベア加算なし",OR(T318="新加算Ⅰ",T318="新加算Ⅱ",T318="新加算Ⅲ",T318="新加算Ⅳ"),AM318=""),AND(OR(T318="新加算Ⅰ",T318="新加算Ⅱ",T318="新加算Ⅲ",T318="新加算Ⅳ",T318="新加算Ⅴ（１）",T318="新加算Ⅴ（２）",T318="新加算Ⅴ（３）",T318="新加算Ⅴ（４）",T318="新加算Ⅴ（５）",T318="新加算Ⅴ（６）",T318="新加算Ⅴ（８）",T318="新加算Ⅴ（11）"),AN318=""),AND(OR(T318="新加算Ⅴ（７）",T318="新加算Ⅴ（９）",T318="新加算Ⅴ（10）",T318="新加算Ⅴ（12）",T318="新加算Ⅴ（13）",T318="新加算Ⅴ（14）"),AO318=""),AND(OR(T318="新加算Ⅰ",T318="新加算Ⅱ",T318="新加算Ⅲ",T318="新加算Ⅴ（１）",T318="新加算Ⅴ（３）",T318="新加算Ⅴ（８）"),AP318=""),AND(OR(T318="新加算Ⅰ",T318="新加算Ⅱ",T318="新加算Ⅴ（１）",T318="新加算Ⅴ（２）",T318="新加算Ⅴ（３）",T318="新加算Ⅴ（４）",T318="新加算Ⅴ（５）",T318="新加算Ⅴ（６）",T318="新加算Ⅴ（７）",T318="新加算Ⅴ（９）",T318="新加算Ⅴ（10）",T318="新加算Ⅴ（12）"),AQ318=""),AND(OR(T318="新加算Ⅰ",T318="新加算Ⅴ（１）",T318="新加算Ⅴ（２）",T318="新加算Ⅴ（５）",T318="新加算Ⅴ（７）",T318="新加算Ⅴ（10）"),AR318="")),"！記入が必要な欄（ピンク色のセル）に空欄があります。空欄を埋めてください。",""))</f>
        <v/>
      </c>
      <c r="AT321" s="557"/>
      <c r="AU321" s="1310"/>
      <c r="AV321" s="558" t="str">
        <f>IF('別紙様式2-2（４・５月分）'!N244="","",'別紙様式2-2（４・５月分）'!N244)</f>
        <v/>
      </c>
      <c r="AW321" s="1312"/>
      <c r="AX321" s="87"/>
      <c r="AY321" s="87"/>
      <c r="AZ321" s="87"/>
      <c r="BA321" s="87"/>
      <c r="BB321" s="87"/>
      <c r="BC321" s="87"/>
      <c r="BD321" s="87"/>
      <c r="BE321" s="87"/>
      <c r="BF321" s="87"/>
      <c r="BG321" s="87"/>
      <c r="BH321" s="87"/>
      <c r="BI321" s="87"/>
      <c r="BJ321" s="87"/>
      <c r="BK321" s="453" t="str">
        <f>G318</f>
        <v/>
      </c>
    </row>
    <row r="322" spans="1:63" ht="30" customHeight="1">
      <c r="A322" s="1300">
        <v>78</v>
      </c>
      <c r="B322" s="1242" t="str">
        <f>IF(基本情報入力シート!C131="","",基本情報入力シート!C131)</f>
        <v/>
      </c>
      <c r="C322" s="1243"/>
      <c r="D322" s="1243"/>
      <c r="E322" s="1243"/>
      <c r="F322" s="1244"/>
      <c r="G322" s="1259" t="str">
        <f>IF(基本情報入力シート!M131="","",基本情報入力シート!M131)</f>
        <v/>
      </c>
      <c r="H322" s="1259" t="str">
        <f>IF(基本情報入力シート!R131="","",基本情報入力シート!R131)</f>
        <v/>
      </c>
      <c r="I322" s="1259" t="str">
        <f>IF(基本情報入力シート!W131="","",基本情報入力シート!W131)</f>
        <v/>
      </c>
      <c r="J322" s="1422" t="str">
        <f>IF(基本情報入力シート!X131="","",基本情報入力シート!X131)</f>
        <v/>
      </c>
      <c r="K322" s="1259" t="str">
        <f>IF(基本情報入力シート!Y131="","",基本情報入力シート!Y131)</f>
        <v/>
      </c>
      <c r="L322" s="1283" t="str">
        <f>IF(基本情報入力シート!AB131="","",基本情報入力シート!AB131)</f>
        <v/>
      </c>
      <c r="M322" s="553" t="str">
        <f>IF('別紙様式2-2（４・５月分）'!P245="","",'別紙様式2-2（４・５月分）'!P245)</f>
        <v/>
      </c>
      <c r="N322" s="1398" t="str">
        <f>IF(SUM('別紙様式2-2（４・５月分）'!Q245:Q247)=0,"",SUM('別紙様式2-2（４・５月分）'!Q245:Q247))</f>
        <v/>
      </c>
      <c r="O322" s="1402" t="str">
        <f>IFERROR(VLOOKUP('別紙様式2-2（４・５月分）'!AQ245,【参考】数式用!$AR$5:$AS$22,2,FALSE),"")</f>
        <v/>
      </c>
      <c r="P322" s="1403"/>
      <c r="Q322" s="1404"/>
      <c r="R322" s="1408" t="str">
        <f>IFERROR(VLOOKUP(K322,【参考】数式用!$A$5:$AB$37,MATCH(O322,【参考】数式用!$B$4:$AB$4,0)+1,0),"")</f>
        <v/>
      </c>
      <c r="S322" s="1410" t="s">
        <v>2021</v>
      </c>
      <c r="T322" s="1412"/>
      <c r="U322" s="1414" t="str">
        <f>IFERROR(VLOOKUP(K322,【参考】数式用!$A$5:$AB$37,MATCH(T322,【参考】数式用!$B$4:$AB$4,0)+1,0),"")</f>
        <v/>
      </c>
      <c r="V322" s="1416" t="s">
        <v>15</v>
      </c>
      <c r="W322" s="1354">
        <v>6</v>
      </c>
      <c r="X322" s="1356" t="s">
        <v>10</v>
      </c>
      <c r="Y322" s="1354">
        <v>6</v>
      </c>
      <c r="Z322" s="1356" t="s">
        <v>38</v>
      </c>
      <c r="AA322" s="1354">
        <v>7</v>
      </c>
      <c r="AB322" s="1356" t="s">
        <v>10</v>
      </c>
      <c r="AC322" s="1354">
        <v>3</v>
      </c>
      <c r="AD322" s="1356" t="s">
        <v>13</v>
      </c>
      <c r="AE322" s="1356" t="s">
        <v>20</v>
      </c>
      <c r="AF322" s="1356">
        <f>IF(W322&gt;=1,(AA322*12+AC322)-(W322*12+Y322)+1,"")</f>
        <v>10</v>
      </c>
      <c r="AG322" s="1358" t="s">
        <v>33</v>
      </c>
      <c r="AH322" s="1360" t="str">
        <f t="shared" ref="AH322" si="842">IFERROR(ROUNDDOWN(ROUND(L322*U322,0),0)*AF322,"")</f>
        <v/>
      </c>
      <c r="AI322" s="1362" t="str">
        <f t="shared" ref="AI322" si="843">IFERROR(ROUNDDOWN(ROUND((L322*(U322-AW322)),0),0)*AF322,"")</f>
        <v/>
      </c>
      <c r="AJ322" s="1364">
        <f>IFERROR(IF(OR(M322="",M323="",M325=""),0,ROUNDDOWN(ROUNDDOWN(ROUND(L322*VLOOKUP(K322,【参考】数式用!$A$5:$AB$37,MATCH("新加算Ⅳ",【参考】数式用!$B$4:$AB$4,0)+1,0),0),0)*AF322*0.5,0)),"")</f>
        <v>0</v>
      </c>
      <c r="AK322" s="1348"/>
      <c r="AL322" s="1352">
        <f>IFERROR(IF(OR(M325="ベア加算",M325=""),0, IF(OR(T322="新加算Ⅰ",T322="新加算Ⅱ",T322="新加算Ⅲ",T322="新加算Ⅳ"),ROUNDDOWN(ROUND(L322*VLOOKUP(K322,【参考】数式用!$A$5:$I$37,MATCH("ベア加算",【参考】数式用!$B$4:$I$4,0)+1,0),0),0)*AF322,0)),"")</f>
        <v>0</v>
      </c>
      <c r="AM322" s="1338"/>
      <c r="AN322" s="1344"/>
      <c r="AO322" s="1340"/>
      <c r="AP322" s="1340"/>
      <c r="AQ322" s="1342"/>
      <c r="AR322" s="1322"/>
      <c r="AS322" s="466" t="str">
        <f t="shared" ref="AS322" si="844">IF(AU322="","",IF(U322&lt;N322,"！加算の要件上は問題ありませんが、令和６年４・５月と比較して令和６年６月に加算率が下がる計画になっています。",""))</f>
        <v/>
      </c>
      <c r="AT322" s="557"/>
      <c r="AU322" s="1310" t="str">
        <f>IF(K322&lt;&gt;"","V列に色付け","")</f>
        <v/>
      </c>
      <c r="AV322" s="558" t="str">
        <f>IF('別紙様式2-2（４・５月分）'!N245="","",'別紙様式2-2（４・５月分）'!N245)</f>
        <v/>
      </c>
      <c r="AW322" s="1312" t="str">
        <f>IF(SUM('別紙様式2-2（４・５月分）'!O245:O247)=0,"",SUM('別紙様式2-2（４・５月分）'!O245:O247))</f>
        <v/>
      </c>
      <c r="AX322" s="1313" t="str">
        <f>IFERROR(VLOOKUP(K322,【参考】数式用!$AH$2:$AI$34,2,FALSE),"")</f>
        <v/>
      </c>
      <c r="AY322" s="1229" t="s">
        <v>1959</v>
      </c>
      <c r="AZ322" s="1229" t="s">
        <v>1960</v>
      </c>
      <c r="BA322" s="1229" t="s">
        <v>1961</v>
      </c>
      <c r="BB322" s="1229" t="s">
        <v>1962</v>
      </c>
      <c r="BC322" s="1229" t="str">
        <f>IF(AND(O322&lt;&gt;"新加算Ⅰ",O322&lt;&gt;"新加算Ⅱ",O322&lt;&gt;"新加算Ⅲ",O322&lt;&gt;"新加算Ⅳ"),O322,IF(P324&lt;&gt;"",P324,""))</f>
        <v/>
      </c>
      <c r="BD322" s="1229"/>
      <c r="BE322" s="1229" t="str">
        <f t="shared" ref="BE322" si="845">IF(AL322&lt;&gt;0,IF(AM322="○","入力済","未入力"),"")</f>
        <v/>
      </c>
      <c r="BF322" s="1229" t="str">
        <f>IF(OR(T322="新加算Ⅰ",T322="新加算Ⅱ",T322="新加算Ⅲ",T322="新加算Ⅳ",T322="新加算Ⅴ（１）",T322="新加算Ⅴ（２）",T322="新加算Ⅴ（３）",T322="新加算ⅠⅤ（４）",T322="新加算Ⅴ（５）",T322="新加算Ⅴ（６）",T322="新加算Ⅴ（８）",T322="新加算Ⅴ（11）"),IF(OR(AN322="○",AN322="令和６年度中に満たす"),"入力済","未入力"),"")</f>
        <v/>
      </c>
      <c r="BG322" s="1229" t="str">
        <f>IF(OR(T322="新加算Ⅴ（７）",T322="新加算Ⅴ（９）",T322="新加算Ⅴ（10）",T322="新加算Ⅴ（12）",T322="新加算Ⅴ（13）",T322="新加算Ⅴ（14）"),IF(OR(AO322="○",AO322="令和６年度中に満たす"),"入力済","未入力"),"")</f>
        <v/>
      </c>
      <c r="BH322" s="1330" t="str">
        <f t="shared" ref="BH322" si="846">IF(OR(T322="新加算Ⅰ",T322="新加算Ⅱ",T322="新加算Ⅲ",T322="新加算Ⅴ（１）",T322="新加算Ⅴ（３）",T322="新加算Ⅴ（８）"),IF(OR(AP322="○",AP322="令和６年度中に満たす"),"入力済","未入力"),"")</f>
        <v/>
      </c>
      <c r="BI322" s="1332" t="str">
        <f t="shared" ref="BI322" si="847">IF(OR(T322="新加算Ⅰ",T322="新加算Ⅱ",T322="新加算Ⅴ（１）",T322="新加算Ⅴ（２）",T322="新加算Ⅴ（３）",T322="新加算Ⅴ（４）",T322="新加算Ⅴ（５）",T322="新加算Ⅴ（６）",T322="新加算Ⅴ（７）",T322="新加算Ⅴ（９）",T322="新加算Ⅴ（10）",T322="新加算Ⅴ（12）"),1,"")</f>
        <v/>
      </c>
      <c r="BJ322" s="1310" t="str">
        <f>IF(OR(T322="新加算Ⅰ",T322="新加算Ⅴ（１）",T322="新加算Ⅴ（２）",T322="新加算Ⅴ（５）",T322="新加算Ⅴ（７）",T322="新加算Ⅴ（10）"),IF(AR322="","未入力","入力済"),"")</f>
        <v/>
      </c>
      <c r="BK322" s="453" t="str">
        <f>G322</f>
        <v/>
      </c>
    </row>
    <row r="323" spans="1:63" ht="15" customHeight="1">
      <c r="A323" s="1274"/>
      <c r="B323" s="1242"/>
      <c r="C323" s="1243"/>
      <c r="D323" s="1243"/>
      <c r="E323" s="1243"/>
      <c r="F323" s="1244"/>
      <c r="G323" s="1259"/>
      <c r="H323" s="1259"/>
      <c r="I323" s="1259"/>
      <c r="J323" s="1422"/>
      <c r="K323" s="1259"/>
      <c r="L323" s="1283"/>
      <c r="M323" s="1378" t="str">
        <f>IF('別紙様式2-2（４・５月分）'!P246="","",'別紙様式2-2（４・５月分）'!P246)</f>
        <v/>
      </c>
      <c r="N323" s="1399"/>
      <c r="O323" s="1405"/>
      <c r="P323" s="1406"/>
      <c r="Q323" s="1407"/>
      <c r="R323" s="1409"/>
      <c r="S323" s="1411"/>
      <c r="T323" s="1413"/>
      <c r="U323" s="1415"/>
      <c r="V323" s="1417"/>
      <c r="W323" s="1355"/>
      <c r="X323" s="1357"/>
      <c r="Y323" s="1355"/>
      <c r="Z323" s="1357"/>
      <c r="AA323" s="1355"/>
      <c r="AB323" s="1357"/>
      <c r="AC323" s="1355"/>
      <c r="AD323" s="1357"/>
      <c r="AE323" s="1357"/>
      <c r="AF323" s="1357"/>
      <c r="AG323" s="1359"/>
      <c r="AH323" s="1361"/>
      <c r="AI323" s="1363"/>
      <c r="AJ323" s="1365"/>
      <c r="AK323" s="1349"/>
      <c r="AL323" s="1353"/>
      <c r="AM323" s="1339"/>
      <c r="AN323" s="1345"/>
      <c r="AO323" s="1341"/>
      <c r="AP323" s="1341"/>
      <c r="AQ323" s="1343"/>
      <c r="AR323" s="1323"/>
      <c r="AS323" s="1309" t="str">
        <f t="shared" ref="AS323" si="848">IF(AU322="","",IF(AF322&gt;10,"！令和６年度の新加算の「算定対象月」が10か月を超えています。標準的な「算定対象月」は令和６年６月から令和７年３月です。",IF(OR(AA322&lt;&gt;7,AC322&lt;&gt;3),"！算定期間の終わりが令和７年３月になっていません。区分変更を行う場合は、別紙様式2-4に記入してください。","")))</f>
        <v/>
      </c>
      <c r="AT323" s="557"/>
      <c r="AU323" s="1310"/>
      <c r="AV323" s="1311" t="str">
        <f>IF('別紙様式2-2（４・５月分）'!N246="","",'別紙様式2-2（４・５月分）'!N246)</f>
        <v/>
      </c>
      <c r="AW323" s="1312"/>
      <c r="AX323" s="1313"/>
      <c r="AY323" s="1229"/>
      <c r="AZ323" s="1229"/>
      <c r="BA323" s="1229"/>
      <c r="BB323" s="1229"/>
      <c r="BC323" s="1229"/>
      <c r="BD323" s="1229"/>
      <c r="BE323" s="1229"/>
      <c r="BF323" s="1229"/>
      <c r="BG323" s="1229"/>
      <c r="BH323" s="1331"/>
      <c r="BI323" s="1333"/>
      <c r="BJ323" s="1310"/>
      <c r="BK323" s="453" t="str">
        <f>G322</f>
        <v/>
      </c>
    </row>
    <row r="324" spans="1:63" ht="15" customHeight="1">
      <c r="A324" s="1302"/>
      <c r="B324" s="1242"/>
      <c r="C324" s="1243"/>
      <c r="D324" s="1243"/>
      <c r="E324" s="1243"/>
      <c r="F324" s="1244"/>
      <c r="G324" s="1259"/>
      <c r="H324" s="1259"/>
      <c r="I324" s="1259"/>
      <c r="J324" s="1422"/>
      <c r="K324" s="1259"/>
      <c r="L324" s="1283"/>
      <c r="M324" s="1379"/>
      <c r="N324" s="1400"/>
      <c r="O324" s="1380" t="s">
        <v>2025</v>
      </c>
      <c r="P324" s="1382" t="str">
        <f>IFERROR(VLOOKUP('別紙様式2-2（４・５月分）'!AQ245,【参考】数式用!$AR$5:$AT$22,3,FALSE),"")</f>
        <v/>
      </c>
      <c r="Q324" s="1384" t="s">
        <v>2036</v>
      </c>
      <c r="R324" s="1386" t="str">
        <f>IFERROR(VLOOKUP(K322,【参考】数式用!$A$5:$AB$37,MATCH(P324,【参考】数式用!$B$4:$AB$4,0)+1,0),"")</f>
        <v/>
      </c>
      <c r="S324" s="1388" t="s">
        <v>161</v>
      </c>
      <c r="T324" s="1390"/>
      <c r="U324" s="1392" t="str">
        <f>IFERROR(VLOOKUP(K322,【参考】数式用!$A$5:$AB$37,MATCH(T324,【参考】数式用!$B$4:$AB$4,0)+1,0),"")</f>
        <v/>
      </c>
      <c r="V324" s="1394" t="s">
        <v>15</v>
      </c>
      <c r="W324" s="1396">
        <v>7</v>
      </c>
      <c r="X324" s="1370" t="s">
        <v>10</v>
      </c>
      <c r="Y324" s="1396">
        <v>4</v>
      </c>
      <c r="Z324" s="1370" t="s">
        <v>38</v>
      </c>
      <c r="AA324" s="1396">
        <v>8</v>
      </c>
      <c r="AB324" s="1370" t="s">
        <v>10</v>
      </c>
      <c r="AC324" s="1396">
        <v>3</v>
      </c>
      <c r="AD324" s="1370" t="s">
        <v>13</v>
      </c>
      <c r="AE324" s="1370" t="s">
        <v>20</v>
      </c>
      <c r="AF324" s="1370">
        <f>IF(W324&gt;=1,(AA324*12+AC324)-(W324*12+Y324)+1,"")</f>
        <v>12</v>
      </c>
      <c r="AG324" s="1366" t="s">
        <v>33</v>
      </c>
      <c r="AH324" s="1372" t="str">
        <f t="shared" ref="AH324" si="849">IFERROR(ROUNDDOWN(ROUND(L322*U324,0),0)*AF324,"")</f>
        <v/>
      </c>
      <c r="AI324" s="1374" t="str">
        <f t="shared" ref="AI324" si="850">IFERROR(ROUNDDOWN(ROUND((L322*(U324-AW322)),0),0)*AF324,"")</f>
        <v/>
      </c>
      <c r="AJ324" s="1376">
        <f>IFERROR(IF(OR(M322="",M323="",M325=""),0,ROUNDDOWN(ROUNDDOWN(ROUND(L322*VLOOKUP(K322,【参考】数式用!$A$5:$AB$37,MATCH("新加算Ⅳ",【参考】数式用!$B$4:$AB$4,0)+1,0),0),0)*AF324*0.5,0)),"")</f>
        <v>0</v>
      </c>
      <c r="AK324" s="1346" t="str">
        <f t="shared" ref="AK324" si="851">IF(T324&lt;&gt;"","新規に適用","")</f>
        <v/>
      </c>
      <c r="AL324" s="1350">
        <f>IFERROR(IF(OR(M325="ベア加算",M325=""),0, IF(OR(T322="新加算Ⅰ",T322="新加算Ⅱ",T322="新加算Ⅲ",T322="新加算Ⅳ"),0,ROUNDDOWN(ROUND(L322*VLOOKUP(K322,【参考】数式用!$A$5:$I$37,MATCH("ベア加算",【参考】数式用!$B$4:$I$4,0)+1,0),0),0)*AF324)),"")</f>
        <v>0</v>
      </c>
      <c r="AM324" s="1320" t="str">
        <f>IF(AND(T324&lt;&gt;"",AM322=""),"新規に適用",IF(AND(T324&lt;&gt;"",AM322&lt;&gt;""),"継続で適用",""))</f>
        <v/>
      </c>
      <c r="AN324" s="1320" t="str">
        <f>IF(AND(T324&lt;&gt;"",AN322=""),"新規に適用",IF(AND(T324&lt;&gt;"",AN322&lt;&gt;""),"継続で適用",""))</f>
        <v/>
      </c>
      <c r="AO324" s="1368"/>
      <c r="AP324" s="1320" t="str">
        <f>IF(AND(T324&lt;&gt;"",AP322=""),"新規に適用",IF(AND(T324&lt;&gt;"",AP322&lt;&gt;""),"継続で適用",""))</f>
        <v/>
      </c>
      <c r="AQ324" s="1324" t="str">
        <f t="shared" si="774"/>
        <v/>
      </c>
      <c r="AR324" s="1320" t="str">
        <f>IF(AND(T324&lt;&gt;"",AR322=""),"新規に適用",IF(AND(T324&lt;&gt;"",AR322&lt;&gt;""),"継続で適用",""))</f>
        <v/>
      </c>
      <c r="AS324" s="1309"/>
      <c r="AT324" s="557"/>
      <c r="AU324" s="1310" t="str">
        <f>IF(K322&lt;&gt;"","V列に色付け","")</f>
        <v/>
      </c>
      <c r="AV324" s="1311"/>
      <c r="AW324" s="1312"/>
      <c r="AX324" s="87"/>
      <c r="AY324" s="87"/>
      <c r="AZ324" s="87"/>
      <c r="BA324" s="87"/>
      <c r="BB324" s="87"/>
      <c r="BC324" s="87"/>
      <c r="BD324" s="87"/>
      <c r="BE324" s="87"/>
      <c r="BF324" s="87"/>
      <c r="BG324" s="87"/>
      <c r="BH324" s="87"/>
      <c r="BI324" s="87"/>
      <c r="BJ324" s="87"/>
      <c r="BK324" s="453" t="str">
        <f>G322</f>
        <v/>
      </c>
    </row>
    <row r="325" spans="1:63" ht="30" customHeight="1" thickBot="1">
      <c r="A325" s="1275"/>
      <c r="B325" s="1418"/>
      <c r="C325" s="1419"/>
      <c r="D325" s="1419"/>
      <c r="E325" s="1419"/>
      <c r="F325" s="1420"/>
      <c r="G325" s="1260"/>
      <c r="H325" s="1260"/>
      <c r="I325" s="1260"/>
      <c r="J325" s="1423"/>
      <c r="K325" s="1260"/>
      <c r="L325" s="1284"/>
      <c r="M325" s="556" t="str">
        <f>IF('別紙様式2-2（４・５月分）'!P247="","",'別紙様式2-2（４・５月分）'!P247)</f>
        <v/>
      </c>
      <c r="N325" s="1401"/>
      <c r="O325" s="1381"/>
      <c r="P325" s="1383"/>
      <c r="Q325" s="1385"/>
      <c r="R325" s="1387"/>
      <c r="S325" s="1389"/>
      <c r="T325" s="1391"/>
      <c r="U325" s="1393"/>
      <c r="V325" s="1395"/>
      <c r="W325" s="1397"/>
      <c r="X325" s="1371"/>
      <c r="Y325" s="1397"/>
      <c r="Z325" s="1371"/>
      <c r="AA325" s="1397"/>
      <c r="AB325" s="1371"/>
      <c r="AC325" s="1397"/>
      <c r="AD325" s="1371"/>
      <c r="AE325" s="1371"/>
      <c r="AF325" s="1371"/>
      <c r="AG325" s="1367"/>
      <c r="AH325" s="1373"/>
      <c r="AI325" s="1375"/>
      <c r="AJ325" s="1377"/>
      <c r="AK325" s="1347"/>
      <c r="AL325" s="1351"/>
      <c r="AM325" s="1321"/>
      <c r="AN325" s="1321"/>
      <c r="AO325" s="1369"/>
      <c r="AP325" s="1321"/>
      <c r="AQ325" s="1325"/>
      <c r="AR325" s="1321"/>
      <c r="AS325" s="491" t="str">
        <f t="shared" ref="AS325" si="852">IF(AU322="","",IF(OR(T322="",AND(M325="ベア加算なし",OR(T322="新加算Ⅰ",T322="新加算Ⅱ",T322="新加算Ⅲ",T322="新加算Ⅳ"),AM322=""),AND(OR(T322="新加算Ⅰ",T322="新加算Ⅱ",T322="新加算Ⅲ",T322="新加算Ⅳ",T322="新加算Ⅴ（１）",T322="新加算Ⅴ（２）",T322="新加算Ⅴ（３）",T322="新加算Ⅴ（４）",T322="新加算Ⅴ（５）",T322="新加算Ⅴ（６）",T322="新加算Ⅴ（８）",T322="新加算Ⅴ（11）"),AN322=""),AND(OR(T322="新加算Ⅴ（７）",T322="新加算Ⅴ（９）",T322="新加算Ⅴ（10）",T322="新加算Ⅴ（12）",T322="新加算Ⅴ（13）",T322="新加算Ⅴ（14）"),AO322=""),AND(OR(T322="新加算Ⅰ",T322="新加算Ⅱ",T322="新加算Ⅲ",T322="新加算Ⅴ（１）",T322="新加算Ⅴ（３）",T322="新加算Ⅴ（８）"),AP322=""),AND(OR(T322="新加算Ⅰ",T322="新加算Ⅱ",T322="新加算Ⅴ（１）",T322="新加算Ⅴ（２）",T322="新加算Ⅴ（３）",T322="新加算Ⅴ（４）",T322="新加算Ⅴ（５）",T322="新加算Ⅴ（６）",T322="新加算Ⅴ（７）",T322="新加算Ⅴ（９）",T322="新加算Ⅴ（10）",T322="新加算Ⅴ（12）"),AQ322=""),AND(OR(T322="新加算Ⅰ",T322="新加算Ⅴ（１）",T322="新加算Ⅴ（２）",T322="新加算Ⅴ（５）",T322="新加算Ⅴ（７）",T322="新加算Ⅴ（10）"),AR322="")),"！記入が必要な欄（ピンク色のセル）に空欄があります。空欄を埋めてください。",""))</f>
        <v/>
      </c>
      <c r="AT325" s="557"/>
      <c r="AU325" s="1310"/>
      <c r="AV325" s="558" t="str">
        <f>IF('別紙様式2-2（４・５月分）'!N247="","",'別紙様式2-2（４・５月分）'!N247)</f>
        <v/>
      </c>
      <c r="AW325" s="1312"/>
      <c r="AX325" s="87"/>
      <c r="AY325" s="87"/>
      <c r="AZ325" s="87"/>
      <c r="BA325" s="87"/>
      <c r="BB325" s="87"/>
      <c r="BC325" s="87"/>
      <c r="BD325" s="87"/>
      <c r="BE325" s="87"/>
      <c r="BF325" s="87"/>
      <c r="BG325" s="87"/>
      <c r="BH325" s="87"/>
      <c r="BI325" s="87"/>
      <c r="BJ325" s="87"/>
      <c r="BK325" s="453" t="str">
        <f>G322</f>
        <v/>
      </c>
    </row>
    <row r="326" spans="1:63" ht="30" customHeight="1">
      <c r="A326" s="1273">
        <v>79</v>
      </c>
      <c r="B326" s="1239" t="str">
        <f>IF(基本情報入力シート!C132="","",基本情報入力シート!C132)</f>
        <v/>
      </c>
      <c r="C326" s="1240"/>
      <c r="D326" s="1240"/>
      <c r="E326" s="1240"/>
      <c r="F326" s="1241"/>
      <c r="G326" s="1258" t="str">
        <f>IF(基本情報入力シート!M132="","",基本情報入力シート!M132)</f>
        <v/>
      </c>
      <c r="H326" s="1258" t="str">
        <f>IF(基本情報入力シート!R132="","",基本情報入力シート!R132)</f>
        <v/>
      </c>
      <c r="I326" s="1258" t="str">
        <f>IF(基本情報入力シート!W132="","",基本情報入力シート!W132)</f>
        <v/>
      </c>
      <c r="J326" s="1421" t="str">
        <f>IF(基本情報入力シート!X132="","",基本情報入力シート!X132)</f>
        <v/>
      </c>
      <c r="K326" s="1258" t="str">
        <f>IF(基本情報入力シート!Y132="","",基本情報入力シート!Y132)</f>
        <v/>
      </c>
      <c r="L326" s="1282" t="str">
        <f>IF(基本情報入力シート!AB132="","",基本情報入力シート!AB132)</f>
        <v/>
      </c>
      <c r="M326" s="553" t="str">
        <f>IF('別紙様式2-2（４・５月分）'!P248="","",'別紙様式2-2（４・５月分）'!P248)</f>
        <v/>
      </c>
      <c r="N326" s="1398" t="str">
        <f>IF(SUM('別紙様式2-2（４・５月分）'!Q248:Q250)=0,"",SUM('別紙様式2-2（４・５月分）'!Q248:Q250))</f>
        <v/>
      </c>
      <c r="O326" s="1402" t="str">
        <f>IFERROR(VLOOKUP('別紙様式2-2（４・５月分）'!AQ248,【参考】数式用!$AR$5:$AS$22,2,FALSE),"")</f>
        <v/>
      </c>
      <c r="P326" s="1403"/>
      <c r="Q326" s="1404"/>
      <c r="R326" s="1408" t="str">
        <f>IFERROR(VLOOKUP(K326,【参考】数式用!$A$5:$AB$37,MATCH(O326,【参考】数式用!$B$4:$AB$4,0)+1,0),"")</f>
        <v/>
      </c>
      <c r="S326" s="1410" t="s">
        <v>2021</v>
      </c>
      <c r="T326" s="1412"/>
      <c r="U326" s="1414" t="str">
        <f>IFERROR(VLOOKUP(K326,【参考】数式用!$A$5:$AB$37,MATCH(T326,【参考】数式用!$B$4:$AB$4,0)+1,0),"")</f>
        <v/>
      </c>
      <c r="V326" s="1416" t="s">
        <v>15</v>
      </c>
      <c r="W326" s="1354">
        <v>6</v>
      </c>
      <c r="X326" s="1356" t="s">
        <v>10</v>
      </c>
      <c r="Y326" s="1354">
        <v>6</v>
      </c>
      <c r="Z326" s="1356" t="s">
        <v>38</v>
      </c>
      <c r="AA326" s="1354">
        <v>7</v>
      </c>
      <c r="AB326" s="1356" t="s">
        <v>10</v>
      </c>
      <c r="AC326" s="1354">
        <v>3</v>
      </c>
      <c r="AD326" s="1356" t="s">
        <v>13</v>
      </c>
      <c r="AE326" s="1356" t="s">
        <v>20</v>
      </c>
      <c r="AF326" s="1356">
        <f>IF(W326&gt;=1,(AA326*12+AC326)-(W326*12+Y326)+1,"")</f>
        <v>10</v>
      </c>
      <c r="AG326" s="1358" t="s">
        <v>33</v>
      </c>
      <c r="AH326" s="1360" t="str">
        <f t="shared" ref="AH326" si="853">IFERROR(ROUNDDOWN(ROUND(L326*U326,0),0)*AF326,"")</f>
        <v/>
      </c>
      <c r="AI326" s="1362" t="str">
        <f t="shared" ref="AI326" si="854">IFERROR(ROUNDDOWN(ROUND((L326*(U326-AW326)),0),0)*AF326,"")</f>
        <v/>
      </c>
      <c r="AJ326" s="1364">
        <f>IFERROR(IF(OR(M326="",M327="",M329=""),0,ROUNDDOWN(ROUNDDOWN(ROUND(L326*VLOOKUP(K326,【参考】数式用!$A$5:$AB$37,MATCH("新加算Ⅳ",【参考】数式用!$B$4:$AB$4,0)+1,0),0),0)*AF326*0.5,0)),"")</f>
        <v>0</v>
      </c>
      <c r="AK326" s="1348"/>
      <c r="AL326" s="1352">
        <f>IFERROR(IF(OR(M329="ベア加算",M329=""),0, IF(OR(T326="新加算Ⅰ",T326="新加算Ⅱ",T326="新加算Ⅲ",T326="新加算Ⅳ"),ROUNDDOWN(ROUND(L326*VLOOKUP(K326,【参考】数式用!$A$5:$I$37,MATCH("ベア加算",【参考】数式用!$B$4:$I$4,0)+1,0),0),0)*AF326,0)),"")</f>
        <v>0</v>
      </c>
      <c r="AM326" s="1338"/>
      <c r="AN326" s="1344"/>
      <c r="AO326" s="1340"/>
      <c r="AP326" s="1340"/>
      <c r="AQ326" s="1342"/>
      <c r="AR326" s="1322"/>
      <c r="AS326" s="466" t="str">
        <f t="shared" ref="AS326" si="855">IF(AU326="","",IF(U326&lt;N326,"！加算の要件上は問題ありませんが、令和６年４・５月と比較して令和６年６月に加算率が下がる計画になっています。",""))</f>
        <v/>
      </c>
      <c r="AT326" s="557"/>
      <c r="AU326" s="1310" t="str">
        <f>IF(K326&lt;&gt;"","V列に色付け","")</f>
        <v/>
      </c>
      <c r="AV326" s="558" t="str">
        <f>IF('別紙様式2-2（４・５月分）'!N248="","",'別紙様式2-2（４・５月分）'!N248)</f>
        <v/>
      </c>
      <c r="AW326" s="1312" t="str">
        <f>IF(SUM('別紙様式2-2（４・５月分）'!O248:O250)=0,"",SUM('別紙様式2-2（４・５月分）'!O248:O250))</f>
        <v/>
      </c>
      <c r="AX326" s="1313" t="str">
        <f>IFERROR(VLOOKUP(K326,【参考】数式用!$AH$2:$AI$34,2,FALSE),"")</f>
        <v/>
      </c>
      <c r="AY326" s="1229" t="s">
        <v>1959</v>
      </c>
      <c r="AZ326" s="1229" t="s">
        <v>1960</v>
      </c>
      <c r="BA326" s="1229" t="s">
        <v>1961</v>
      </c>
      <c r="BB326" s="1229" t="s">
        <v>1962</v>
      </c>
      <c r="BC326" s="1229" t="str">
        <f>IF(AND(O326&lt;&gt;"新加算Ⅰ",O326&lt;&gt;"新加算Ⅱ",O326&lt;&gt;"新加算Ⅲ",O326&lt;&gt;"新加算Ⅳ"),O326,IF(P328&lt;&gt;"",P328,""))</f>
        <v/>
      </c>
      <c r="BD326" s="1229"/>
      <c r="BE326" s="1229" t="str">
        <f t="shared" ref="BE326" si="856">IF(AL326&lt;&gt;0,IF(AM326="○","入力済","未入力"),"")</f>
        <v/>
      </c>
      <c r="BF326" s="1229" t="str">
        <f>IF(OR(T326="新加算Ⅰ",T326="新加算Ⅱ",T326="新加算Ⅲ",T326="新加算Ⅳ",T326="新加算Ⅴ（１）",T326="新加算Ⅴ（２）",T326="新加算Ⅴ（３）",T326="新加算ⅠⅤ（４）",T326="新加算Ⅴ（５）",T326="新加算Ⅴ（６）",T326="新加算Ⅴ（８）",T326="新加算Ⅴ（11）"),IF(OR(AN326="○",AN326="令和６年度中に満たす"),"入力済","未入力"),"")</f>
        <v/>
      </c>
      <c r="BG326" s="1229" t="str">
        <f>IF(OR(T326="新加算Ⅴ（７）",T326="新加算Ⅴ（９）",T326="新加算Ⅴ（10）",T326="新加算Ⅴ（12）",T326="新加算Ⅴ（13）",T326="新加算Ⅴ（14）"),IF(OR(AO326="○",AO326="令和６年度中に満たす"),"入力済","未入力"),"")</f>
        <v/>
      </c>
      <c r="BH326" s="1330" t="str">
        <f t="shared" ref="BH326" si="857">IF(OR(T326="新加算Ⅰ",T326="新加算Ⅱ",T326="新加算Ⅲ",T326="新加算Ⅴ（１）",T326="新加算Ⅴ（３）",T326="新加算Ⅴ（８）"),IF(OR(AP326="○",AP326="令和６年度中に満たす"),"入力済","未入力"),"")</f>
        <v/>
      </c>
      <c r="BI326" s="1332" t="str">
        <f t="shared" ref="BI326" si="858">IF(OR(T326="新加算Ⅰ",T326="新加算Ⅱ",T326="新加算Ⅴ（１）",T326="新加算Ⅴ（２）",T326="新加算Ⅴ（３）",T326="新加算Ⅴ（４）",T326="新加算Ⅴ（５）",T326="新加算Ⅴ（６）",T326="新加算Ⅴ（７）",T326="新加算Ⅴ（９）",T326="新加算Ⅴ（10）",T326="新加算Ⅴ（12）"),1,"")</f>
        <v/>
      </c>
      <c r="BJ326" s="1310" t="str">
        <f>IF(OR(T326="新加算Ⅰ",T326="新加算Ⅴ（１）",T326="新加算Ⅴ（２）",T326="新加算Ⅴ（５）",T326="新加算Ⅴ（７）",T326="新加算Ⅴ（10）"),IF(AR326="","未入力","入力済"),"")</f>
        <v/>
      </c>
      <c r="BK326" s="453" t="str">
        <f>G326</f>
        <v/>
      </c>
    </row>
    <row r="327" spans="1:63" ht="15" customHeight="1">
      <c r="A327" s="1274"/>
      <c r="B327" s="1242"/>
      <c r="C327" s="1243"/>
      <c r="D327" s="1243"/>
      <c r="E327" s="1243"/>
      <c r="F327" s="1244"/>
      <c r="G327" s="1259"/>
      <c r="H327" s="1259"/>
      <c r="I327" s="1259"/>
      <c r="J327" s="1422"/>
      <c r="K327" s="1259"/>
      <c r="L327" s="1283"/>
      <c r="M327" s="1378" t="str">
        <f>IF('別紙様式2-2（４・５月分）'!P249="","",'別紙様式2-2（４・５月分）'!P249)</f>
        <v/>
      </c>
      <c r="N327" s="1399"/>
      <c r="O327" s="1405"/>
      <c r="P327" s="1406"/>
      <c r="Q327" s="1407"/>
      <c r="R327" s="1409"/>
      <c r="S327" s="1411"/>
      <c r="T327" s="1413"/>
      <c r="U327" s="1415"/>
      <c r="V327" s="1417"/>
      <c r="W327" s="1355"/>
      <c r="X327" s="1357"/>
      <c r="Y327" s="1355"/>
      <c r="Z327" s="1357"/>
      <c r="AA327" s="1355"/>
      <c r="AB327" s="1357"/>
      <c r="AC327" s="1355"/>
      <c r="AD327" s="1357"/>
      <c r="AE327" s="1357"/>
      <c r="AF327" s="1357"/>
      <c r="AG327" s="1359"/>
      <c r="AH327" s="1361"/>
      <c r="AI327" s="1363"/>
      <c r="AJ327" s="1365"/>
      <c r="AK327" s="1349"/>
      <c r="AL327" s="1353"/>
      <c r="AM327" s="1339"/>
      <c r="AN327" s="1345"/>
      <c r="AO327" s="1341"/>
      <c r="AP327" s="1341"/>
      <c r="AQ327" s="1343"/>
      <c r="AR327" s="1323"/>
      <c r="AS327" s="1309" t="str">
        <f t="shared" ref="AS327" si="859">IF(AU326="","",IF(AF326&gt;10,"！令和６年度の新加算の「算定対象月」が10か月を超えています。標準的な「算定対象月」は令和６年６月から令和７年３月です。",IF(OR(AA326&lt;&gt;7,AC326&lt;&gt;3),"！算定期間の終わりが令和７年３月になっていません。区分変更を行う場合は、別紙様式2-4に記入してください。","")))</f>
        <v/>
      </c>
      <c r="AT327" s="557"/>
      <c r="AU327" s="1310"/>
      <c r="AV327" s="1311" t="str">
        <f>IF('別紙様式2-2（４・５月分）'!N249="","",'別紙様式2-2（４・５月分）'!N249)</f>
        <v/>
      </c>
      <c r="AW327" s="1312"/>
      <c r="AX327" s="1313"/>
      <c r="AY327" s="1229"/>
      <c r="AZ327" s="1229"/>
      <c r="BA327" s="1229"/>
      <c r="BB327" s="1229"/>
      <c r="BC327" s="1229"/>
      <c r="BD327" s="1229"/>
      <c r="BE327" s="1229"/>
      <c r="BF327" s="1229"/>
      <c r="BG327" s="1229"/>
      <c r="BH327" s="1331"/>
      <c r="BI327" s="1333"/>
      <c r="BJ327" s="1310"/>
      <c r="BK327" s="453" t="str">
        <f>G326</f>
        <v/>
      </c>
    </row>
    <row r="328" spans="1:63" ht="15" customHeight="1">
      <c r="A328" s="1302"/>
      <c r="B328" s="1242"/>
      <c r="C328" s="1243"/>
      <c r="D328" s="1243"/>
      <c r="E328" s="1243"/>
      <c r="F328" s="1244"/>
      <c r="G328" s="1259"/>
      <c r="H328" s="1259"/>
      <c r="I328" s="1259"/>
      <c r="J328" s="1422"/>
      <c r="K328" s="1259"/>
      <c r="L328" s="1283"/>
      <c r="M328" s="1379"/>
      <c r="N328" s="1400"/>
      <c r="O328" s="1380" t="s">
        <v>2025</v>
      </c>
      <c r="P328" s="1382" t="str">
        <f>IFERROR(VLOOKUP('別紙様式2-2（４・５月分）'!AQ248,【参考】数式用!$AR$5:$AT$22,3,FALSE),"")</f>
        <v/>
      </c>
      <c r="Q328" s="1384" t="s">
        <v>2036</v>
      </c>
      <c r="R328" s="1386" t="str">
        <f>IFERROR(VLOOKUP(K326,【参考】数式用!$A$5:$AB$37,MATCH(P328,【参考】数式用!$B$4:$AB$4,0)+1,0),"")</f>
        <v/>
      </c>
      <c r="S328" s="1388" t="s">
        <v>161</v>
      </c>
      <c r="T328" s="1390"/>
      <c r="U328" s="1392" t="str">
        <f>IFERROR(VLOOKUP(K326,【参考】数式用!$A$5:$AB$37,MATCH(T328,【参考】数式用!$B$4:$AB$4,0)+1,0),"")</f>
        <v/>
      </c>
      <c r="V328" s="1394" t="s">
        <v>15</v>
      </c>
      <c r="W328" s="1396">
        <v>7</v>
      </c>
      <c r="X328" s="1370" t="s">
        <v>10</v>
      </c>
      <c r="Y328" s="1396">
        <v>4</v>
      </c>
      <c r="Z328" s="1370" t="s">
        <v>38</v>
      </c>
      <c r="AA328" s="1396">
        <v>8</v>
      </c>
      <c r="AB328" s="1370" t="s">
        <v>10</v>
      </c>
      <c r="AC328" s="1396">
        <v>3</v>
      </c>
      <c r="AD328" s="1370" t="s">
        <v>13</v>
      </c>
      <c r="AE328" s="1370" t="s">
        <v>20</v>
      </c>
      <c r="AF328" s="1370">
        <f>IF(W328&gt;=1,(AA328*12+AC328)-(W328*12+Y328)+1,"")</f>
        <v>12</v>
      </c>
      <c r="AG328" s="1366" t="s">
        <v>33</v>
      </c>
      <c r="AH328" s="1372" t="str">
        <f t="shared" ref="AH328" si="860">IFERROR(ROUNDDOWN(ROUND(L326*U328,0),0)*AF328,"")</f>
        <v/>
      </c>
      <c r="AI328" s="1374" t="str">
        <f t="shared" ref="AI328" si="861">IFERROR(ROUNDDOWN(ROUND((L326*(U328-AW326)),0),0)*AF328,"")</f>
        <v/>
      </c>
      <c r="AJ328" s="1376">
        <f>IFERROR(IF(OR(M326="",M327="",M329=""),0,ROUNDDOWN(ROUNDDOWN(ROUND(L326*VLOOKUP(K326,【参考】数式用!$A$5:$AB$37,MATCH("新加算Ⅳ",【参考】数式用!$B$4:$AB$4,0)+1,0),0),0)*AF328*0.5,0)),"")</f>
        <v>0</v>
      </c>
      <c r="AK328" s="1346" t="str">
        <f t="shared" ref="AK328" si="862">IF(T328&lt;&gt;"","新規に適用","")</f>
        <v/>
      </c>
      <c r="AL328" s="1350">
        <f>IFERROR(IF(OR(M329="ベア加算",M329=""),0, IF(OR(T326="新加算Ⅰ",T326="新加算Ⅱ",T326="新加算Ⅲ",T326="新加算Ⅳ"),0,ROUNDDOWN(ROUND(L326*VLOOKUP(K326,【参考】数式用!$A$5:$I$37,MATCH("ベア加算",【参考】数式用!$B$4:$I$4,0)+1,0),0),0)*AF328)),"")</f>
        <v>0</v>
      </c>
      <c r="AM328" s="1320" t="str">
        <f>IF(AND(T328&lt;&gt;"",AM326=""),"新規に適用",IF(AND(T328&lt;&gt;"",AM326&lt;&gt;""),"継続で適用",""))</f>
        <v/>
      </c>
      <c r="AN328" s="1320" t="str">
        <f>IF(AND(T328&lt;&gt;"",AN326=""),"新規に適用",IF(AND(T328&lt;&gt;"",AN326&lt;&gt;""),"継続で適用",""))</f>
        <v/>
      </c>
      <c r="AO328" s="1368"/>
      <c r="AP328" s="1320" t="str">
        <f>IF(AND(T328&lt;&gt;"",AP326=""),"新規に適用",IF(AND(T328&lt;&gt;"",AP326&lt;&gt;""),"継続で適用",""))</f>
        <v/>
      </c>
      <c r="AQ328" s="1324" t="str">
        <f t="shared" si="774"/>
        <v/>
      </c>
      <c r="AR328" s="1320" t="str">
        <f>IF(AND(T328&lt;&gt;"",AR326=""),"新規に適用",IF(AND(T328&lt;&gt;"",AR326&lt;&gt;""),"継続で適用",""))</f>
        <v/>
      </c>
      <c r="AS328" s="1309"/>
      <c r="AT328" s="557"/>
      <c r="AU328" s="1310" t="str">
        <f>IF(K326&lt;&gt;"","V列に色付け","")</f>
        <v/>
      </c>
      <c r="AV328" s="1311"/>
      <c r="AW328" s="1312"/>
      <c r="AX328" s="87"/>
      <c r="AY328" s="87"/>
      <c r="AZ328" s="87"/>
      <c r="BA328" s="87"/>
      <c r="BB328" s="87"/>
      <c r="BC328" s="87"/>
      <c r="BD328" s="87"/>
      <c r="BE328" s="87"/>
      <c r="BF328" s="87"/>
      <c r="BG328" s="87"/>
      <c r="BH328" s="87"/>
      <c r="BI328" s="87"/>
      <c r="BJ328" s="87"/>
      <c r="BK328" s="453" t="str">
        <f>G326</f>
        <v/>
      </c>
    </row>
    <row r="329" spans="1:63" ht="30" customHeight="1" thickBot="1">
      <c r="A329" s="1275"/>
      <c r="B329" s="1418"/>
      <c r="C329" s="1419"/>
      <c r="D329" s="1419"/>
      <c r="E329" s="1419"/>
      <c r="F329" s="1420"/>
      <c r="G329" s="1260"/>
      <c r="H329" s="1260"/>
      <c r="I329" s="1260"/>
      <c r="J329" s="1423"/>
      <c r="K329" s="1260"/>
      <c r="L329" s="1284"/>
      <c r="M329" s="556" t="str">
        <f>IF('別紙様式2-2（４・５月分）'!P250="","",'別紙様式2-2（４・５月分）'!P250)</f>
        <v/>
      </c>
      <c r="N329" s="1401"/>
      <c r="O329" s="1381"/>
      <c r="P329" s="1383"/>
      <c r="Q329" s="1385"/>
      <c r="R329" s="1387"/>
      <c r="S329" s="1389"/>
      <c r="T329" s="1391"/>
      <c r="U329" s="1393"/>
      <c r="V329" s="1395"/>
      <c r="W329" s="1397"/>
      <c r="X329" s="1371"/>
      <c r="Y329" s="1397"/>
      <c r="Z329" s="1371"/>
      <c r="AA329" s="1397"/>
      <c r="AB329" s="1371"/>
      <c r="AC329" s="1397"/>
      <c r="AD329" s="1371"/>
      <c r="AE329" s="1371"/>
      <c r="AF329" s="1371"/>
      <c r="AG329" s="1367"/>
      <c r="AH329" s="1373"/>
      <c r="AI329" s="1375"/>
      <c r="AJ329" s="1377"/>
      <c r="AK329" s="1347"/>
      <c r="AL329" s="1351"/>
      <c r="AM329" s="1321"/>
      <c r="AN329" s="1321"/>
      <c r="AO329" s="1369"/>
      <c r="AP329" s="1321"/>
      <c r="AQ329" s="1325"/>
      <c r="AR329" s="1321"/>
      <c r="AS329" s="491" t="str">
        <f t="shared" ref="AS329" si="863">IF(AU326="","",IF(OR(T326="",AND(M329="ベア加算なし",OR(T326="新加算Ⅰ",T326="新加算Ⅱ",T326="新加算Ⅲ",T326="新加算Ⅳ"),AM326=""),AND(OR(T326="新加算Ⅰ",T326="新加算Ⅱ",T326="新加算Ⅲ",T326="新加算Ⅳ",T326="新加算Ⅴ（１）",T326="新加算Ⅴ（２）",T326="新加算Ⅴ（３）",T326="新加算Ⅴ（４）",T326="新加算Ⅴ（５）",T326="新加算Ⅴ（６）",T326="新加算Ⅴ（８）",T326="新加算Ⅴ（11）"),AN326=""),AND(OR(T326="新加算Ⅴ（７）",T326="新加算Ⅴ（９）",T326="新加算Ⅴ（10）",T326="新加算Ⅴ（12）",T326="新加算Ⅴ（13）",T326="新加算Ⅴ（14）"),AO326=""),AND(OR(T326="新加算Ⅰ",T326="新加算Ⅱ",T326="新加算Ⅲ",T326="新加算Ⅴ（１）",T326="新加算Ⅴ（３）",T326="新加算Ⅴ（８）"),AP326=""),AND(OR(T326="新加算Ⅰ",T326="新加算Ⅱ",T326="新加算Ⅴ（１）",T326="新加算Ⅴ（２）",T326="新加算Ⅴ（３）",T326="新加算Ⅴ（４）",T326="新加算Ⅴ（５）",T326="新加算Ⅴ（６）",T326="新加算Ⅴ（７）",T326="新加算Ⅴ（９）",T326="新加算Ⅴ（10）",T326="新加算Ⅴ（12）"),AQ326=""),AND(OR(T326="新加算Ⅰ",T326="新加算Ⅴ（１）",T326="新加算Ⅴ（２）",T326="新加算Ⅴ（５）",T326="新加算Ⅴ（７）",T326="新加算Ⅴ（10）"),AR326="")),"！記入が必要な欄（ピンク色のセル）に空欄があります。空欄を埋めてください。",""))</f>
        <v/>
      </c>
      <c r="AT329" s="557"/>
      <c r="AU329" s="1310"/>
      <c r="AV329" s="558" t="str">
        <f>IF('別紙様式2-2（４・５月分）'!N250="","",'別紙様式2-2（４・５月分）'!N250)</f>
        <v/>
      </c>
      <c r="AW329" s="1312"/>
      <c r="AX329" s="87"/>
      <c r="AY329" s="87"/>
      <c r="AZ329" s="87"/>
      <c r="BA329" s="87"/>
      <c r="BB329" s="87"/>
      <c r="BC329" s="87"/>
      <c r="BD329" s="87"/>
      <c r="BE329" s="87"/>
      <c r="BF329" s="87"/>
      <c r="BG329" s="87"/>
      <c r="BH329" s="87"/>
      <c r="BI329" s="87"/>
      <c r="BJ329" s="87"/>
      <c r="BK329" s="453" t="str">
        <f>G326</f>
        <v/>
      </c>
    </row>
    <row r="330" spans="1:63" ht="30" customHeight="1">
      <c r="A330" s="1300">
        <v>80</v>
      </c>
      <c r="B330" s="1242" t="str">
        <f>IF(基本情報入力シート!C133="","",基本情報入力シート!C133)</f>
        <v/>
      </c>
      <c r="C330" s="1243"/>
      <c r="D330" s="1243"/>
      <c r="E330" s="1243"/>
      <c r="F330" s="1244"/>
      <c r="G330" s="1259" t="str">
        <f>IF(基本情報入力シート!M133="","",基本情報入力シート!M133)</f>
        <v/>
      </c>
      <c r="H330" s="1259" t="str">
        <f>IF(基本情報入力シート!R133="","",基本情報入力シート!R133)</f>
        <v/>
      </c>
      <c r="I330" s="1259" t="str">
        <f>IF(基本情報入力シート!W133="","",基本情報入力シート!W133)</f>
        <v/>
      </c>
      <c r="J330" s="1422" t="str">
        <f>IF(基本情報入力シート!X133="","",基本情報入力シート!X133)</f>
        <v/>
      </c>
      <c r="K330" s="1259" t="str">
        <f>IF(基本情報入力シート!Y133="","",基本情報入力シート!Y133)</f>
        <v/>
      </c>
      <c r="L330" s="1283" t="str">
        <f>IF(基本情報入力シート!AB133="","",基本情報入力シート!AB133)</f>
        <v/>
      </c>
      <c r="M330" s="553" t="str">
        <f>IF('別紙様式2-2（４・５月分）'!P251="","",'別紙様式2-2（４・５月分）'!P251)</f>
        <v/>
      </c>
      <c r="N330" s="1398" t="str">
        <f>IF(SUM('別紙様式2-2（４・５月分）'!Q251:Q253)=0,"",SUM('別紙様式2-2（４・５月分）'!Q251:Q253))</f>
        <v/>
      </c>
      <c r="O330" s="1402" t="str">
        <f>IFERROR(VLOOKUP('別紙様式2-2（４・５月分）'!AQ251,【参考】数式用!$AR$5:$AS$22,2,FALSE),"")</f>
        <v/>
      </c>
      <c r="P330" s="1403"/>
      <c r="Q330" s="1404"/>
      <c r="R330" s="1408" t="str">
        <f>IFERROR(VLOOKUP(K330,【参考】数式用!$A$5:$AB$37,MATCH(O330,【参考】数式用!$B$4:$AB$4,0)+1,0),"")</f>
        <v/>
      </c>
      <c r="S330" s="1410" t="s">
        <v>2021</v>
      </c>
      <c r="T330" s="1412"/>
      <c r="U330" s="1414" t="str">
        <f>IFERROR(VLOOKUP(K330,【参考】数式用!$A$5:$AB$37,MATCH(T330,【参考】数式用!$B$4:$AB$4,0)+1,0),"")</f>
        <v/>
      </c>
      <c r="V330" s="1416" t="s">
        <v>15</v>
      </c>
      <c r="W330" s="1354">
        <v>6</v>
      </c>
      <c r="X330" s="1356" t="s">
        <v>10</v>
      </c>
      <c r="Y330" s="1354">
        <v>6</v>
      </c>
      <c r="Z330" s="1356" t="s">
        <v>38</v>
      </c>
      <c r="AA330" s="1354">
        <v>7</v>
      </c>
      <c r="AB330" s="1356" t="s">
        <v>10</v>
      </c>
      <c r="AC330" s="1354">
        <v>3</v>
      </c>
      <c r="AD330" s="1356" t="s">
        <v>13</v>
      </c>
      <c r="AE330" s="1356" t="s">
        <v>20</v>
      </c>
      <c r="AF330" s="1356">
        <f>IF(W330&gt;=1,(AA330*12+AC330)-(W330*12+Y330)+1,"")</f>
        <v>10</v>
      </c>
      <c r="AG330" s="1358" t="s">
        <v>33</v>
      </c>
      <c r="AH330" s="1360" t="str">
        <f t="shared" ref="AH330" si="864">IFERROR(ROUNDDOWN(ROUND(L330*U330,0),0)*AF330,"")</f>
        <v/>
      </c>
      <c r="AI330" s="1362" t="str">
        <f t="shared" ref="AI330" si="865">IFERROR(ROUNDDOWN(ROUND((L330*(U330-AW330)),0),0)*AF330,"")</f>
        <v/>
      </c>
      <c r="AJ330" s="1364">
        <f>IFERROR(IF(OR(M330="",M331="",M333=""),0,ROUNDDOWN(ROUNDDOWN(ROUND(L330*VLOOKUP(K330,【参考】数式用!$A$5:$AB$37,MATCH("新加算Ⅳ",【参考】数式用!$B$4:$AB$4,0)+1,0),0),0)*AF330*0.5,0)),"")</f>
        <v>0</v>
      </c>
      <c r="AK330" s="1348"/>
      <c r="AL330" s="1352">
        <f>IFERROR(IF(OR(M333="ベア加算",M333=""),0, IF(OR(T330="新加算Ⅰ",T330="新加算Ⅱ",T330="新加算Ⅲ",T330="新加算Ⅳ"),ROUNDDOWN(ROUND(L330*VLOOKUP(K330,【参考】数式用!$A$5:$I$37,MATCH("ベア加算",【参考】数式用!$B$4:$I$4,0)+1,0),0),0)*AF330,0)),"")</f>
        <v>0</v>
      </c>
      <c r="AM330" s="1338"/>
      <c r="AN330" s="1344"/>
      <c r="AO330" s="1340"/>
      <c r="AP330" s="1340"/>
      <c r="AQ330" s="1342"/>
      <c r="AR330" s="1322"/>
      <c r="AS330" s="466" t="str">
        <f t="shared" ref="AS330" si="866">IF(AU330="","",IF(U330&lt;N330,"！加算の要件上は問題ありませんが、令和６年４・５月と比較して令和６年６月に加算率が下がる計画になっています。",""))</f>
        <v/>
      </c>
      <c r="AT330" s="557"/>
      <c r="AU330" s="1310" t="str">
        <f>IF(K330&lt;&gt;"","V列に色付け","")</f>
        <v/>
      </c>
      <c r="AV330" s="558" t="str">
        <f>IF('別紙様式2-2（４・５月分）'!N251="","",'別紙様式2-2（４・５月分）'!N251)</f>
        <v/>
      </c>
      <c r="AW330" s="1312" t="str">
        <f>IF(SUM('別紙様式2-2（４・５月分）'!O251:O253)=0,"",SUM('別紙様式2-2（４・５月分）'!O251:O253))</f>
        <v/>
      </c>
      <c r="AX330" s="1313" t="str">
        <f>IFERROR(VLOOKUP(K330,【参考】数式用!$AH$2:$AI$34,2,FALSE),"")</f>
        <v/>
      </c>
      <c r="AY330" s="1229" t="s">
        <v>1959</v>
      </c>
      <c r="AZ330" s="1229" t="s">
        <v>1960</v>
      </c>
      <c r="BA330" s="1229" t="s">
        <v>1961</v>
      </c>
      <c r="BB330" s="1229" t="s">
        <v>1962</v>
      </c>
      <c r="BC330" s="1229" t="str">
        <f>IF(AND(O330&lt;&gt;"新加算Ⅰ",O330&lt;&gt;"新加算Ⅱ",O330&lt;&gt;"新加算Ⅲ",O330&lt;&gt;"新加算Ⅳ"),O330,IF(P332&lt;&gt;"",P332,""))</f>
        <v/>
      </c>
      <c r="BD330" s="1229"/>
      <c r="BE330" s="1229" t="str">
        <f t="shared" ref="BE330" si="867">IF(AL330&lt;&gt;0,IF(AM330="○","入力済","未入力"),"")</f>
        <v/>
      </c>
      <c r="BF330" s="1229" t="str">
        <f>IF(OR(T330="新加算Ⅰ",T330="新加算Ⅱ",T330="新加算Ⅲ",T330="新加算Ⅳ",T330="新加算Ⅴ（１）",T330="新加算Ⅴ（２）",T330="新加算Ⅴ（３）",T330="新加算ⅠⅤ（４）",T330="新加算Ⅴ（５）",T330="新加算Ⅴ（６）",T330="新加算Ⅴ（８）",T330="新加算Ⅴ（11）"),IF(OR(AN330="○",AN330="令和６年度中に満たす"),"入力済","未入力"),"")</f>
        <v/>
      </c>
      <c r="BG330" s="1229" t="str">
        <f>IF(OR(T330="新加算Ⅴ（７）",T330="新加算Ⅴ（９）",T330="新加算Ⅴ（10）",T330="新加算Ⅴ（12）",T330="新加算Ⅴ（13）",T330="新加算Ⅴ（14）"),IF(OR(AO330="○",AO330="令和６年度中に満たす"),"入力済","未入力"),"")</f>
        <v/>
      </c>
      <c r="BH330" s="1330" t="str">
        <f t="shared" ref="BH330" si="868">IF(OR(T330="新加算Ⅰ",T330="新加算Ⅱ",T330="新加算Ⅲ",T330="新加算Ⅴ（１）",T330="新加算Ⅴ（３）",T330="新加算Ⅴ（８）"),IF(OR(AP330="○",AP330="令和６年度中に満たす"),"入力済","未入力"),"")</f>
        <v/>
      </c>
      <c r="BI330" s="1332" t="str">
        <f t="shared" ref="BI330" si="869">IF(OR(T330="新加算Ⅰ",T330="新加算Ⅱ",T330="新加算Ⅴ（１）",T330="新加算Ⅴ（２）",T330="新加算Ⅴ（３）",T330="新加算Ⅴ（４）",T330="新加算Ⅴ（５）",T330="新加算Ⅴ（６）",T330="新加算Ⅴ（７）",T330="新加算Ⅴ（９）",T330="新加算Ⅴ（10）",T330="新加算Ⅴ（12）"),1,"")</f>
        <v/>
      </c>
      <c r="BJ330" s="1310" t="str">
        <f>IF(OR(T330="新加算Ⅰ",T330="新加算Ⅴ（１）",T330="新加算Ⅴ（２）",T330="新加算Ⅴ（５）",T330="新加算Ⅴ（７）",T330="新加算Ⅴ（10）"),IF(AR330="","未入力","入力済"),"")</f>
        <v/>
      </c>
      <c r="BK330" s="453" t="str">
        <f>G330</f>
        <v/>
      </c>
    </row>
    <row r="331" spans="1:63" ht="15" customHeight="1">
      <c r="A331" s="1274"/>
      <c r="B331" s="1242"/>
      <c r="C331" s="1243"/>
      <c r="D331" s="1243"/>
      <c r="E331" s="1243"/>
      <c r="F331" s="1244"/>
      <c r="G331" s="1259"/>
      <c r="H331" s="1259"/>
      <c r="I331" s="1259"/>
      <c r="J331" s="1422"/>
      <c r="K331" s="1259"/>
      <c r="L331" s="1283"/>
      <c r="M331" s="1378" t="str">
        <f>IF('別紙様式2-2（４・５月分）'!P252="","",'別紙様式2-2（４・５月分）'!P252)</f>
        <v/>
      </c>
      <c r="N331" s="1399"/>
      <c r="O331" s="1405"/>
      <c r="P331" s="1406"/>
      <c r="Q331" s="1407"/>
      <c r="R331" s="1409"/>
      <c r="S331" s="1411"/>
      <c r="T331" s="1413"/>
      <c r="U331" s="1415"/>
      <c r="V331" s="1417"/>
      <c r="W331" s="1355"/>
      <c r="X331" s="1357"/>
      <c r="Y331" s="1355"/>
      <c r="Z331" s="1357"/>
      <c r="AA331" s="1355"/>
      <c r="AB331" s="1357"/>
      <c r="AC331" s="1355"/>
      <c r="AD331" s="1357"/>
      <c r="AE331" s="1357"/>
      <c r="AF331" s="1357"/>
      <c r="AG331" s="1359"/>
      <c r="AH331" s="1361"/>
      <c r="AI331" s="1363"/>
      <c r="AJ331" s="1365"/>
      <c r="AK331" s="1349"/>
      <c r="AL331" s="1353"/>
      <c r="AM331" s="1339"/>
      <c r="AN331" s="1345"/>
      <c r="AO331" s="1341"/>
      <c r="AP331" s="1341"/>
      <c r="AQ331" s="1343"/>
      <c r="AR331" s="1323"/>
      <c r="AS331" s="1309" t="str">
        <f t="shared" ref="AS331" si="870">IF(AU330="","",IF(AF330&gt;10,"！令和６年度の新加算の「算定対象月」が10か月を超えています。標準的な「算定対象月」は令和６年６月から令和７年３月です。",IF(OR(AA330&lt;&gt;7,AC330&lt;&gt;3),"！算定期間の終わりが令和７年３月になっていません。区分変更を行う場合は、別紙様式2-4に記入してください。","")))</f>
        <v/>
      </c>
      <c r="AT331" s="557"/>
      <c r="AU331" s="1310"/>
      <c r="AV331" s="1311" t="str">
        <f>IF('別紙様式2-2（４・５月分）'!N252="","",'別紙様式2-2（４・５月分）'!N252)</f>
        <v/>
      </c>
      <c r="AW331" s="1312"/>
      <c r="AX331" s="1313"/>
      <c r="AY331" s="1229"/>
      <c r="AZ331" s="1229"/>
      <c r="BA331" s="1229"/>
      <c r="BB331" s="1229"/>
      <c r="BC331" s="1229"/>
      <c r="BD331" s="1229"/>
      <c r="BE331" s="1229"/>
      <c r="BF331" s="1229"/>
      <c r="BG331" s="1229"/>
      <c r="BH331" s="1331"/>
      <c r="BI331" s="1333"/>
      <c r="BJ331" s="1310"/>
      <c r="BK331" s="453" t="str">
        <f>G330</f>
        <v/>
      </c>
    </row>
    <row r="332" spans="1:63" ht="15" customHeight="1">
      <c r="A332" s="1302"/>
      <c r="B332" s="1242"/>
      <c r="C332" s="1243"/>
      <c r="D332" s="1243"/>
      <c r="E332" s="1243"/>
      <c r="F332" s="1244"/>
      <c r="G332" s="1259"/>
      <c r="H332" s="1259"/>
      <c r="I332" s="1259"/>
      <c r="J332" s="1422"/>
      <c r="K332" s="1259"/>
      <c r="L332" s="1283"/>
      <c r="M332" s="1379"/>
      <c r="N332" s="1400"/>
      <c r="O332" s="1380" t="s">
        <v>2025</v>
      </c>
      <c r="P332" s="1382" t="str">
        <f>IFERROR(VLOOKUP('別紙様式2-2（４・５月分）'!AQ251,【参考】数式用!$AR$5:$AT$22,3,FALSE),"")</f>
        <v/>
      </c>
      <c r="Q332" s="1384" t="s">
        <v>2036</v>
      </c>
      <c r="R332" s="1386" t="str">
        <f>IFERROR(VLOOKUP(K330,【参考】数式用!$A$5:$AB$37,MATCH(P332,【参考】数式用!$B$4:$AB$4,0)+1,0),"")</f>
        <v/>
      </c>
      <c r="S332" s="1388" t="s">
        <v>161</v>
      </c>
      <c r="T332" s="1390"/>
      <c r="U332" s="1392" t="str">
        <f>IFERROR(VLOOKUP(K330,【参考】数式用!$A$5:$AB$37,MATCH(T332,【参考】数式用!$B$4:$AB$4,0)+1,0),"")</f>
        <v/>
      </c>
      <c r="V332" s="1394" t="s">
        <v>15</v>
      </c>
      <c r="W332" s="1396">
        <v>7</v>
      </c>
      <c r="X332" s="1370" t="s">
        <v>10</v>
      </c>
      <c r="Y332" s="1396">
        <v>4</v>
      </c>
      <c r="Z332" s="1370" t="s">
        <v>38</v>
      </c>
      <c r="AA332" s="1396">
        <v>8</v>
      </c>
      <c r="AB332" s="1370" t="s">
        <v>10</v>
      </c>
      <c r="AC332" s="1396">
        <v>3</v>
      </c>
      <c r="AD332" s="1370" t="s">
        <v>13</v>
      </c>
      <c r="AE332" s="1370" t="s">
        <v>20</v>
      </c>
      <c r="AF332" s="1370">
        <f>IF(W332&gt;=1,(AA332*12+AC332)-(W332*12+Y332)+1,"")</f>
        <v>12</v>
      </c>
      <c r="AG332" s="1366" t="s">
        <v>33</v>
      </c>
      <c r="AH332" s="1372" t="str">
        <f t="shared" ref="AH332" si="871">IFERROR(ROUNDDOWN(ROUND(L330*U332,0),0)*AF332,"")</f>
        <v/>
      </c>
      <c r="AI332" s="1374" t="str">
        <f t="shared" ref="AI332" si="872">IFERROR(ROUNDDOWN(ROUND((L330*(U332-AW330)),0),0)*AF332,"")</f>
        <v/>
      </c>
      <c r="AJ332" s="1376">
        <f>IFERROR(IF(OR(M330="",M331="",M333=""),0,ROUNDDOWN(ROUNDDOWN(ROUND(L330*VLOOKUP(K330,【参考】数式用!$A$5:$AB$37,MATCH("新加算Ⅳ",【参考】数式用!$B$4:$AB$4,0)+1,0),0),0)*AF332*0.5,0)),"")</f>
        <v>0</v>
      </c>
      <c r="AK332" s="1346" t="str">
        <f t="shared" ref="AK332" si="873">IF(T332&lt;&gt;"","新規に適用","")</f>
        <v/>
      </c>
      <c r="AL332" s="1350">
        <f>IFERROR(IF(OR(M333="ベア加算",M333=""),0, IF(OR(T330="新加算Ⅰ",T330="新加算Ⅱ",T330="新加算Ⅲ",T330="新加算Ⅳ"),0,ROUNDDOWN(ROUND(L330*VLOOKUP(K330,【参考】数式用!$A$5:$I$37,MATCH("ベア加算",【参考】数式用!$B$4:$I$4,0)+1,0),0),0)*AF332)),"")</f>
        <v>0</v>
      </c>
      <c r="AM332" s="1320" t="str">
        <f>IF(AND(T332&lt;&gt;"",AM330=""),"新規に適用",IF(AND(T332&lt;&gt;"",AM330&lt;&gt;""),"継続で適用",""))</f>
        <v/>
      </c>
      <c r="AN332" s="1320" t="str">
        <f>IF(AND(T332&lt;&gt;"",AN330=""),"新規に適用",IF(AND(T332&lt;&gt;"",AN330&lt;&gt;""),"継続で適用",""))</f>
        <v/>
      </c>
      <c r="AO332" s="1368"/>
      <c r="AP332" s="1320" t="str">
        <f>IF(AND(T332&lt;&gt;"",AP330=""),"新規に適用",IF(AND(T332&lt;&gt;"",AP330&lt;&gt;""),"継続で適用",""))</f>
        <v/>
      </c>
      <c r="AQ332" s="1324" t="str">
        <f t="shared" si="774"/>
        <v/>
      </c>
      <c r="AR332" s="1320" t="str">
        <f>IF(AND(T332&lt;&gt;"",AR330=""),"新規に適用",IF(AND(T332&lt;&gt;"",AR330&lt;&gt;""),"継続で適用",""))</f>
        <v/>
      </c>
      <c r="AS332" s="1309"/>
      <c r="AT332" s="557"/>
      <c r="AU332" s="1310" t="str">
        <f>IF(K330&lt;&gt;"","V列に色付け","")</f>
        <v/>
      </c>
      <c r="AV332" s="1311"/>
      <c r="AW332" s="1312"/>
      <c r="AX332" s="87"/>
      <c r="AY332" s="87"/>
      <c r="AZ332" s="87"/>
      <c r="BA332" s="87"/>
      <c r="BB332" s="87"/>
      <c r="BC332" s="87"/>
      <c r="BD332" s="87"/>
      <c r="BE332" s="87"/>
      <c r="BF332" s="87"/>
      <c r="BG332" s="87"/>
      <c r="BH332" s="87"/>
      <c r="BI332" s="87"/>
      <c r="BJ332" s="87"/>
      <c r="BK332" s="453" t="str">
        <f>G330</f>
        <v/>
      </c>
    </row>
    <row r="333" spans="1:63" ht="30" customHeight="1" thickBot="1">
      <c r="A333" s="1275"/>
      <c r="B333" s="1418"/>
      <c r="C333" s="1419"/>
      <c r="D333" s="1419"/>
      <c r="E333" s="1419"/>
      <c r="F333" s="1420"/>
      <c r="G333" s="1260"/>
      <c r="H333" s="1260"/>
      <c r="I333" s="1260"/>
      <c r="J333" s="1423"/>
      <c r="K333" s="1260"/>
      <c r="L333" s="1284"/>
      <c r="M333" s="556" t="str">
        <f>IF('別紙様式2-2（４・５月分）'!P253="","",'別紙様式2-2（４・５月分）'!P253)</f>
        <v/>
      </c>
      <c r="N333" s="1401"/>
      <c r="O333" s="1381"/>
      <c r="P333" s="1383"/>
      <c r="Q333" s="1385"/>
      <c r="R333" s="1387"/>
      <c r="S333" s="1389"/>
      <c r="T333" s="1391"/>
      <c r="U333" s="1393"/>
      <c r="V333" s="1395"/>
      <c r="W333" s="1397"/>
      <c r="X333" s="1371"/>
      <c r="Y333" s="1397"/>
      <c r="Z333" s="1371"/>
      <c r="AA333" s="1397"/>
      <c r="AB333" s="1371"/>
      <c r="AC333" s="1397"/>
      <c r="AD333" s="1371"/>
      <c r="AE333" s="1371"/>
      <c r="AF333" s="1371"/>
      <c r="AG333" s="1367"/>
      <c r="AH333" s="1373"/>
      <c r="AI333" s="1375"/>
      <c r="AJ333" s="1377"/>
      <c r="AK333" s="1347"/>
      <c r="AL333" s="1351"/>
      <c r="AM333" s="1321"/>
      <c r="AN333" s="1321"/>
      <c r="AO333" s="1369"/>
      <c r="AP333" s="1321"/>
      <c r="AQ333" s="1325"/>
      <c r="AR333" s="1321"/>
      <c r="AS333" s="491" t="str">
        <f t="shared" ref="AS333" si="874">IF(AU330="","",IF(OR(T330="",AND(M333="ベア加算なし",OR(T330="新加算Ⅰ",T330="新加算Ⅱ",T330="新加算Ⅲ",T330="新加算Ⅳ"),AM330=""),AND(OR(T330="新加算Ⅰ",T330="新加算Ⅱ",T330="新加算Ⅲ",T330="新加算Ⅳ",T330="新加算Ⅴ（１）",T330="新加算Ⅴ（２）",T330="新加算Ⅴ（３）",T330="新加算Ⅴ（４）",T330="新加算Ⅴ（５）",T330="新加算Ⅴ（６）",T330="新加算Ⅴ（８）",T330="新加算Ⅴ（11）"),AN330=""),AND(OR(T330="新加算Ⅴ（７）",T330="新加算Ⅴ（９）",T330="新加算Ⅴ（10）",T330="新加算Ⅴ（12）",T330="新加算Ⅴ（13）",T330="新加算Ⅴ（14）"),AO330=""),AND(OR(T330="新加算Ⅰ",T330="新加算Ⅱ",T330="新加算Ⅲ",T330="新加算Ⅴ（１）",T330="新加算Ⅴ（３）",T330="新加算Ⅴ（８）"),AP330=""),AND(OR(T330="新加算Ⅰ",T330="新加算Ⅱ",T330="新加算Ⅴ（１）",T330="新加算Ⅴ（２）",T330="新加算Ⅴ（３）",T330="新加算Ⅴ（４）",T330="新加算Ⅴ（５）",T330="新加算Ⅴ（６）",T330="新加算Ⅴ（７）",T330="新加算Ⅴ（９）",T330="新加算Ⅴ（10）",T330="新加算Ⅴ（12）"),AQ330=""),AND(OR(T330="新加算Ⅰ",T330="新加算Ⅴ（１）",T330="新加算Ⅴ（２）",T330="新加算Ⅴ（５）",T330="新加算Ⅴ（７）",T330="新加算Ⅴ（10）"),AR330="")),"！記入が必要な欄（ピンク色のセル）に空欄があります。空欄を埋めてください。",""))</f>
        <v/>
      </c>
      <c r="AT333" s="557"/>
      <c r="AU333" s="1310"/>
      <c r="AV333" s="558" t="str">
        <f>IF('別紙様式2-2（４・５月分）'!N253="","",'別紙様式2-2（４・５月分）'!N253)</f>
        <v/>
      </c>
      <c r="AW333" s="1312"/>
      <c r="AX333" s="87"/>
      <c r="AY333" s="87"/>
      <c r="AZ333" s="87"/>
      <c r="BA333" s="87"/>
      <c r="BB333" s="87"/>
      <c r="BC333" s="87"/>
      <c r="BD333" s="87"/>
      <c r="BE333" s="87"/>
      <c r="BF333" s="87"/>
      <c r="BG333" s="87"/>
      <c r="BH333" s="87"/>
      <c r="BI333" s="87"/>
      <c r="BJ333" s="87"/>
      <c r="BK333" s="453" t="str">
        <f>G330</f>
        <v/>
      </c>
    </row>
    <row r="334" spans="1:63" ht="30" customHeight="1">
      <c r="A334" s="1273">
        <v>81</v>
      </c>
      <c r="B334" s="1239" t="str">
        <f>IF(基本情報入力シート!C134="","",基本情報入力シート!C134)</f>
        <v/>
      </c>
      <c r="C334" s="1240"/>
      <c r="D334" s="1240"/>
      <c r="E334" s="1240"/>
      <c r="F334" s="1241"/>
      <c r="G334" s="1258" t="str">
        <f>IF(基本情報入力シート!M134="","",基本情報入力シート!M134)</f>
        <v/>
      </c>
      <c r="H334" s="1258" t="str">
        <f>IF(基本情報入力シート!R134="","",基本情報入力シート!R134)</f>
        <v/>
      </c>
      <c r="I334" s="1258" t="str">
        <f>IF(基本情報入力シート!W134="","",基本情報入力シート!W134)</f>
        <v/>
      </c>
      <c r="J334" s="1421" t="str">
        <f>IF(基本情報入力シート!X134="","",基本情報入力シート!X134)</f>
        <v/>
      </c>
      <c r="K334" s="1258" t="str">
        <f>IF(基本情報入力シート!Y134="","",基本情報入力シート!Y134)</f>
        <v/>
      </c>
      <c r="L334" s="1282" t="str">
        <f>IF(基本情報入力シート!AB134="","",基本情報入力シート!AB134)</f>
        <v/>
      </c>
      <c r="M334" s="553" t="str">
        <f>IF('別紙様式2-2（４・５月分）'!P254="","",'別紙様式2-2（４・５月分）'!P254)</f>
        <v/>
      </c>
      <c r="N334" s="1398" t="str">
        <f>IF(SUM('別紙様式2-2（４・５月分）'!Q254:Q256)=0,"",SUM('別紙様式2-2（４・５月分）'!Q254:Q256))</f>
        <v/>
      </c>
      <c r="O334" s="1402" t="str">
        <f>IFERROR(VLOOKUP('別紙様式2-2（４・５月分）'!AQ254,【参考】数式用!$AR$5:$AS$22,2,FALSE),"")</f>
        <v/>
      </c>
      <c r="P334" s="1403"/>
      <c r="Q334" s="1404"/>
      <c r="R334" s="1408" t="str">
        <f>IFERROR(VLOOKUP(K334,【参考】数式用!$A$5:$AB$37,MATCH(O334,【参考】数式用!$B$4:$AB$4,0)+1,0),"")</f>
        <v/>
      </c>
      <c r="S334" s="1410" t="s">
        <v>2021</v>
      </c>
      <c r="T334" s="1412"/>
      <c r="U334" s="1414" t="str">
        <f>IFERROR(VLOOKUP(K334,【参考】数式用!$A$5:$AB$37,MATCH(T334,【参考】数式用!$B$4:$AB$4,0)+1,0),"")</f>
        <v/>
      </c>
      <c r="V334" s="1416" t="s">
        <v>15</v>
      </c>
      <c r="W334" s="1354">
        <v>6</v>
      </c>
      <c r="X334" s="1356" t="s">
        <v>10</v>
      </c>
      <c r="Y334" s="1354">
        <v>6</v>
      </c>
      <c r="Z334" s="1356" t="s">
        <v>38</v>
      </c>
      <c r="AA334" s="1354">
        <v>7</v>
      </c>
      <c r="AB334" s="1356" t="s">
        <v>10</v>
      </c>
      <c r="AC334" s="1354">
        <v>3</v>
      </c>
      <c r="AD334" s="1356" t="s">
        <v>13</v>
      </c>
      <c r="AE334" s="1356" t="s">
        <v>20</v>
      </c>
      <c r="AF334" s="1356">
        <f>IF(W334&gt;=1,(AA334*12+AC334)-(W334*12+Y334)+1,"")</f>
        <v>10</v>
      </c>
      <c r="AG334" s="1358" t="s">
        <v>33</v>
      </c>
      <c r="AH334" s="1360" t="str">
        <f t="shared" ref="AH334" si="875">IFERROR(ROUNDDOWN(ROUND(L334*U334,0),0)*AF334,"")</f>
        <v/>
      </c>
      <c r="AI334" s="1362" t="str">
        <f t="shared" ref="AI334" si="876">IFERROR(ROUNDDOWN(ROUND((L334*(U334-AW334)),0),0)*AF334,"")</f>
        <v/>
      </c>
      <c r="AJ334" s="1364">
        <f>IFERROR(IF(OR(M334="",M335="",M337=""),0,ROUNDDOWN(ROUNDDOWN(ROUND(L334*VLOOKUP(K334,【参考】数式用!$A$5:$AB$37,MATCH("新加算Ⅳ",【参考】数式用!$B$4:$AB$4,0)+1,0),0),0)*AF334*0.5,0)),"")</f>
        <v>0</v>
      </c>
      <c r="AK334" s="1348"/>
      <c r="AL334" s="1352">
        <f>IFERROR(IF(OR(M337="ベア加算",M337=""),0, IF(OR(T334="新加算Ⅰ",T334="新加算Ⅱ",T334="新加算Ⅲ",T334="新加算Ⅳ"),ROUNDDOWN(ROUND(L334*VLOOKUP(K334,【参考】数式用!$A$5:$I$37,MATCH("ベア加算",【参考】数式用!$B$4:$I$4,0)+1,0),0),0)*AF334,0)),"")</f>
        <v>0</v>
      </c>
      <c r="AM334" s="1338"/>
      <c r="AN334" s="1344"/>
      <c r="AO334" s="1340"/>
      <c r="AP334" s="1340"/>
      <c r="AQ334" s="1342"/>
      <c r="AR334" s="1322"/>
      <c r="AS334" s="466" t="str">
        <f t="shared" ref="AS334" si="877">IF(AU334="","",IF(U334&lt;N334,"！加算の要件上は問題ありませんが、令和６年４・５月と比較して令和６年６月に加算率が下がる計画になっています。",""))</f>
        <v/>
      </c>
      <c r="AT334" s="557"/>
      <c r="AU334" s="1310" t="str">
        <f>IF(K334&lt;&gt;"","V列に色付け","")</f>
        <v/>
      </c>
      <c r="AV334" s="558" t="str">
        <f>IF('別紙様式2-2（４・５月分）'!N254="","",'別紙様式2-2（４・５月分）'!N254)</f>
        <v/>
      </c>
      <c r="AW334" s="1312" t="str">
        <f>IF(SUM('別紙様式2-2（４・５月分）'!O254:O256)=0,"",SUM('別紙様式2-2（４・５月分）'!O254:O256))</f>
        <v/>
      </c>
      <c r="AX334" s="1313" t="str">
        <f>IFERROR(VLOOKUP(K334,【参考】数式用!$AH$2:$AI$34,2,FALSE),"")</f>
        <v/>
      </c>
      <c r="AY334" s="1229" t="s">
        <v>1959</v>
      </c>
      <c r="AZ334" s="1229" t="s">
        <v>1960</v>
      </c>
      <c r="BA334" s="1229" t="s">
        <v>1961</v>
      </c>
      <c r="BB334" s="1229" t="s">
        <v>1962</v>
      </c>
      <c r="BC334" s="1229" t="str">
        <f>IF(AND(O334&lt;&gt;"新加算Ⅰ",O334&lt;&gt;"新加算Ⅱ",O334&lt;&gt;"新加算Ⅲ",O334&lt;&gt;"新加算Ⅳ"),O334,IF(P336&lt;&gt;"",P336,""))</f>
        <v/>
      </c>
      <c r="BD334" s="1229"/>
      <c r="BE334" s="1229" t="str">
        <f t="shared" ref="BE334" si="878">IF(AL334&lt;&gt;0,IF(AM334="○","入力済","未入力"),"")</f>
        <v/>
      </c>
      <c r="BF334" s="1229" t="str">
        <f>IF(OR(T334="新加算Ⅰ",T334="新加算Ⅱ",T334="新加算Ⅲ",T334="新加算Ⅳ",T334="新加算Ⅴ（１）",T334="新加算Ⅴ（２）",T334="新加算Ⅴ（３）",T334="新加算ⅠⅤ（４）",T334="新加算Ⅴ（５）",T334="新加算Ⅴ（６）",T334="新加算Ⅴ（８）",T334="新加算Ⅴ（11）"),IF(OR(AN334="○",AN334="令和６年度中に満たす"),"入力済","未入力"),"")</f>
        <v/>
      </c>
      <c r="BG334" s="1229" t="str">
        <f>IF(OR(T334="新加算Ⅴ（７）",T334="新加算Ⅴ（９）",T334="新加算Ⅴ（10）",T334="新加算Ⅴ（12）",T334="新加算Ⅴ（13）",T334="新加算Ⅴ（14）"),IF(OR(AO334="○",AO334="令和６年度中に満たす"),"入力済","未入力"),"")</f>
        <v/>
      </c>
      <c r="BH334" s="1330" t="str">
        <f t="shared" ref="BH334" si="879">IF(OR(T334="新加算Ⅰ",T334="新加算Ⅱ",T334="新加算Ⅲ",T334="新加算Ⅴ（１）",T334="新加算Ⅴ（３）",T334="新加算Ⅴ（８）"),IF(OR(AP334="○",AP334="令和６年度中に満たす"),"入力済","未入力"),"")</f>
        <v/>
      </c>
      <c r="BI334" s="1332" t="str">
        <f t="shared" ref="BI334" si="880">IF(OR(T334="新加算Ⅰ",T334="新加算Ⅱ",T334="新加算Ⅴ（１）",T334="新加算Ⅴ（２）",T334="新加算Ⅴ（３）",T334="新加算Ⅴ（４）",T334="新加算Ⅴ（５）",T334="新加算Ⅴ（６）",T334="新加算Ⅴ（７）",T334="新加算Ⅴ（９）",T334="新加算Ⅴ（10）",T334="新加算Ⅴ（12）"),1,"")</f>
        <v/>
      </c>
      <c r="BJ334" s="1310" t="str">
        <f>IF(OR(T334="新加算Ⅰ",T334="新加算Ⅴ（１）",T334="新加算Ⅴ（２）",T334="新加算Ⅴ（５）",T334="新加算Ⅴ（７）",T334="新加算Ⅴ（10）"),IF(AR334="","未入力","入力済"),"")</f>
        <v/>
      </c>
      <c r="BK334" s="453" t="str">
        <f>G334</f>
        <v/>
      </c>
    </row>
    <row r="335" spans="1:63" ht="15" customHeight="1">
      <c r="A335" s="1274"/>
      <c r="B335" s="1242"/>
      <c r="C335" s="1243"/>
      <c r="D335" s="1243"/>
      <c r="E335" s="1243"/>
      <c r="F335" s="1244"/>
      <c r="G335" s="1259"/>
      <c r="H335" s="1259"/>
      <c r="I335" s="1259"/>
      <c r="J335" s="1422"/>
      <c r="K335" s="1259"/>
      <c r="L335" s="1283"/>
      <c r="M335" s="1378" t="str">
        <f>IF('別紙様式2-2（４・５月分）'!P255="","",'別紙様式2-2（４・５月分）'!P255)</f>
        <v/>
      </c>
      <c r="N335" s="1399"/>
      <c r="O335" s="1405"/>
      <c r="P335" s="1406"/>
      <c r="Q335" s="1407"/>
      <c r="R335" s="1409"/>
      <c r="S335" s="1411"/>
      <c r="T335" s="1413"/>
      <c r="U335" s="1415"/>
      <c r="V335" s="1417"/>
      <c r="W335" s="1355"/>
      <c r="X335" s="1357"/>
      <c r="Y335" s="1355"/>
      <c r="Z335" s="1357"/>
      <c r="AA335" s="1355"/>
      <c r="AB335" s="1357"/>
      <c r="AC335" s="1355"/>
      <c r="AD335" s="1357"/>
      <c r="AE335" s="1357"/>
      <c r="AF335" s="1357"/>
      <c r="AG335" s="1359"/>
      <c r="AH335" s="1361"/>
      <c r="AI335" s="1363"/>
      <c r="AJ335" s="1365"/>
      <c r="AK335" s="1349"/>
      <c r="AL335" s="1353"/>
      <c r="AM335" s="1339"/>
      <c r="AN335" s="1345"/>
      <c r="AO335" s="1341"/>
      <c r="AP335" s="1341"/>
      <c r="AQ335" s="1343"/>
      <c r="AR335" s="1323"/>
      <c r="AS335" s="1309" t="str">
        <f t="shared" ref="AS335" si="881">IF(AU334="","",IF(AF334&gt;10,"！令和６年度の新加算の「算定対象月」が10か月を超えています。標準的な「算定対象月」は令和６年６月から令和７年３月です。",IF(OR(AA334&lt;&gt;7,AC334&lt;&gt;3),"！算定期間の終わりが令和７年３月になっていません。区分変更を行う場合は、別紙様式2-4に記入してください。","")))</f>
        <v/>
      </c>
      <c r="AT335" s="557"/>
      <c r="AU335" s="1310"/>
      <c r="AV335" s="1311" t="str">
        <f>IF('別紙様式2-2（４・５月分）'!N255="","",'別紙様式2-2（４・５月分）'!N255)</f>
        <v/>
      </c>
      <c r="AW335" s="1312"/>
      <c r="AX335" s="1313"/>
      <c r="AY335" s="1229"/>
      <c r="AZ335" s="1229"/>
      <c r="BA335" s="1229"/>
      <c r="BB335" s="1229"/>
      <c r="BC335" s="1229"/>
      <c r="BD335" s="1229"/>
      <c r="BE335" s="1229"/>
      <c r="BF335" s="1229"/>
      <c r="BG335" s="1229"/>
      <c r="BH335" s="1331"/>
      <c r="BI335" s="1333"/>
      <c r="BJ335" s="1310"/>
      <c r="BK335" s="453" t="str">
        <f>G334</f>
        <v/>
      </c>
    </row>
    <row r="336" spans="1:63" ht="15" customHeight="1">
      <c r="A336" s="1302"/>
      <c r="B336" s="1242"/>
      <c r="C336" s="1243"/>
      <c r="D336" s="1243"/>
      <c r="E336" s="1243"/>
      <c r="F336" s="1244"/>
      <c r="G336" s="1259"/>
      <c r="H336" s="1259"/>
      <c r="I336" s="1259"/>
      <c r="J336" s="1422"/>
      <c r="K336" s="1259"/>
      <c r="L336" s="1283"/>
      <c r="M336" s="1379"/>
      <c r="N336" s="1400"/>
      <c r="O336" s="1380" t="s">
        <v>2025</v>
      </c>
      <c r="P336" s="1382" t="str">
        <f>IFERROR(VLOOKUP('別紙様式2-2（４・５月分）'!AQ254,【参考】数式用!$AR$5:$AT$22,3,FALSE),"")</f>
        <v/>
      </c>
      <c r="Q336" s="1384" t="s">
        <v>2036</v>
      </c>
      <c r="R336" s="1386" t="str">
        <f>IFERROR(VLOOKUP(K334,【参考】数式用!$A$5:$AB$37,MATCH(P336,【参考】数式用!$B$4:$AB$4,0)+1,0),"")</f>
        <v/>
      </c>
      <c r="S336" s="1388" t="s">
        <v>161</v>
      </c>
      <c r="T336" s="1390"/>
      <c r="U336" s="1392" t="str">
        <f>IFERROR(VLOOKUP(K334,【参考】数式用!$A$5:$AB$37,MATCH(T336,【参考】数式用!$B$4:$AB$4,0)+1,0),"")</f>
        <v/>
      </c>
      <c r="V336" s="1394" t="s">
        <v>15</v>
      </c>
      <c r="W336" s="1396">
        <v>7</v>
      </c>
      <c r="X336" s="1370" t="s">
        <v>10</v>
      </c>
      <c r="Y336" s="1396">
        <v>4</v>
      </c>
      <c r="Z336" s="1370" t="s">
        <v>38</v>
      </c>
      <c r="AA336" s="1396">
        <v>8</v>
      </c>
      <c r="AB336" s="1370" t="s">
        <v>10</v>
      </c>
      <c r="AC336" s="1396">
        <v>3</v>
      </c>
      <c r="AD336" s="1370" t="s">
        <v>13</v>
      </c>
      <c r="AE336" s="1370" t="s">
        <v>20</v>
      </c>
      <c r="AF336" s="1370">
        <f>IF(W336&gt;=1,(AA336*12+AC336)-(W336*12+Y336)+1,"")</f>
        <v>12</v>
      </c>
      <c r="AG336" s="1366" t="s">
        <v>33</v>
      </c>
      <c r="AH336" s="1372" t="str">
        <f t="shared" ref="AH336" si="882">IFERROR(ROUNDDOWN(ROUND(L334*U336,0),0)*AF336,"")</f>
        <v/>
      </c>
      <c r="AI336" s="1374" t="str">
        <f t="shared" ref="AI336" si="883">IFERROR(ROUNDDOWN(ROUND((L334*(U336-AW334)),0),0)*AF336,"")</f>
        <v/>
      </c>
      <c r="AJ336" s="1376">
        <f>IFERROR(IF(OR(M334="",M335="",M337=""),0,ROUNDDOWN(ROUNDDOWN(ROUND(L334*VLOOKUP(K334,【参考】数式用!$A$5:$AB$37,MATCH("新加算Ⅳ",【参考】数式用!$B$4:$AB$4,0)+1,0),0),0)*AF336*0.5,0)),"")</f>
        <v>0</v>
      </c>
      <c r="AK336" s="1346" t="str">
        <f t="shared" ref="AK336" si="884">IF(T336&lt;&gt;"","新規に適用","")</f>
        <v/>
      </c>
      <c r="AL336" s="1350">
        <f>IFERROR(IF(OR(M337="ベア加算",M337=""),0, IF(OR(T334="新加算Ⅰ",T334="新加算Ⅱ",T334="新加算Ⅲ",T334="新加算Ⅳ"),0,ROUNDDOWN(ROUND(L334*VLOOKUP(K334,【参考】数式用!$A$5:$I$37,MATCH("ベア加算",【参考】数式用!$B$4:$I$4,0)+1,0),0),0)*AF336)),"")</f>
        <v>0</v>
      </c>
      <c r="AM336" s="1320" t="str">
        <f>IF(AND(T336&lt;&gt;"",AM334=""),"新規に適用",IF(AND(T336&lt;&gt;"",AM334&lt;&gt;""),"継続で適用",""))</f>
        <v/>
      </c>
      <c r="AN336" s="1320" t="str">
        <f>IF(AND(T336&lt;&gt;"",AN334=""),"新規に適用",IF(AND(T336&lt;&gt;"",AN334&lt;&gt;""),"継続で適用",""))</f>
        <v/>
      </c>
      <c r="AO336" s="1368"/>
      <c r="AP336" s="1320" t="str">
        <f>IF(AND(T336&lt;&gt;"",AP334=""),"新規に適用",IF(AND(T336&lt;&gt;"",AP334&lt;&gt;""),"継続で適用",""))</f>
        <v/>
      </c>
      <c r="AQ336" s="1324" t="str">
        <f t="shared" si="774"/>
        <v/>
      </c>
      <c r="AR336" s="1320" t="str">
        <f>IF(AND(T336&lt;&gt;"",AR334=""),"新規に適用",IF(AND(T336&lt;&gt;"",AR334&lt;&gt;""),"継続で適用",""))</f>
        <v/>
      </c>
      <c r="AS336" s="1309"/>
      <c r="AT336" s="557"/>
      <c r="AU336" s="1310" t="str">
        <f>IF(K334&lt;&gt;"","V列に色付け","")</f>
        <v/>
      </c>
      <c r="AV336" s="1311"/>
      <c r="AW336" s="1312"/>
      <c r="AX336" s="87"/>
      <c r="AY336" s="87"/>
      <c r="AZ336" s="87"/>
      <c r="BA336" s="87"/>
      <c r="BB336" s="87"/>
      <c r="BC336" s="87"/>
      <c r="BD336" s="87"/>
      <c r="BE336" s="87"/>
      <c r="BF336" s="87"/>
      <c r="BG336" s="87"/>
      <c r="BH336" s="87"/>
      <c r="BI336" s="87"/>
      <c r="BJ336" s="87"/>
      <c r="BK336" s="453" t="str">
        <f>G334</f>
        <v/>
      </c>
    </row>
    <row r="337" spans="1:63" ht="30" customHeight="1" thickBot="1">
      <c r="A337" s="1275"/>
      <c r="B337" s="1418"/>
      <c r="C337" s="1419"/>
      <c r="D337" s="1419"/>
      <c r="E337" s="1419"/>
      <c r="F337" s="1420"/>
      <c r="G337" s="1260"/>
      <c r="H337" s="1260"/>
      <c r="I337" s="1260"/>
      <c r="J337" s="1423"/>
      <c r="K337" s="1260"/>
      <c r="L337" s="1284"/>
      <c r="M337" s="556" t="str">
        <f>IF('別紙様式2-2（４・５月分）'!P256="","",'別紙様式2-2（４・５月分）'!P256)</f>
        <v/>
      </c>
      <c r="N337" s="1401"/>
      <c r="O337" s="1381"/>
      <c r="P337" s="1383"/>
      <c r="Q337" s="1385"/>
      <c r="R337" s="1387"/>
      <c r="S337" s="1389"/>
      <c r="T337" s="1391"/>
      <c r="U337" s="1393"/>
      <c r="V337" s="1395"/>
      <c r="W337" s="1397"/>
      <c r="X337" s="1371"/>
      <c r="Y337" s="1397"/>
      <c r="Z337" s="1371"/>
      <c r="AA337" s="1397"/>
      <c r="AB337" s="1371"/>
      <c r="AC337" s="1397"/>
      <c r="AD337" s="1371"/>
      <c r="AE337" s="1371"/>
      <c r="AF337" s="1371"/>
      <c r="AG337" s="1367"/>
      <c r="AH337" s="1373"/>
      <c r="AI337" s="1375"/>
      <c r="AJ337" s="1377"/>
      <c r="AK337" s="1347"/>
      <c r="AL337" s="1351"/>
      <c r="AM337" s="1321"/>
      <c r="AN337" s="1321"/>
      <c r="AO337" s="1369"/>
      <c r="AP337" s="1321"/>
      <c r="AQ337" s="1325"/>
      <c r="AR337" s="1321"/>
      <c r="AS337" s="491" t="str">
        <f t="shared" ref="AS337" si="885">IF(AU334="","",IF(OR(T334="",AND(M337="ベア加算なし",OR(T334="新加算Ⅰ",T334="新加算Ⅱ",T334="新加算Ⅲ",T334="新加算Ⅳ"),AM334=""),AND(OR(T334="新加算Ⅰ",T334="新加算Ⅱ",T334="新加算Ⅲ",T334="新加算Ⅳ",T334="新加算Ⅴ（１）",T334="新加算Ⅴ（２）",T334="新加算Ⅴ（３）",T334="新加算Ⅴ（４）",T334="新加算Ⅴ（５）",T334="新加算Ⅴ（６）",T334="新加算Ⅴ（８）",T334="新加算Ⅴ（11）"),AN334=""),AND(OR(T334="新加算Ⅴ（７）",T334="新加算Ⅴ（９）",T334="新加算Ⅴ（10）",T334="新加算Ⅴ（12）",T334="新加算Ⅴ（13）",T334="新加算Ⅴ（14）"),AO334=""),AND(OR(T334="新加算Ⅰ",T334="新加算Ⅱ",T334="新加算Ⅲ",T334="新加算Ⅴ（１）",T334="新加算Ⅴ（３）",T334="新加算Ⅴ（８）"),AP334=""),AND(OR(T334="新加算Ⅰ",T334="新加算Ⅱ",T334="新加算Ⅴ（１）",T334="新加算Ⅴ（２）",T334="新加算Ⅴ（３）",T334="新加算Ⅴ（４）",T334="新加算Ⅴ（５）",T334="新加算Ⅴ（６）",T334="新加算Ⅴ（７）",T334="新加算Ⅴ（９）",T334="新加算Ⅴ（10）",T334="新加算Ⅴ（12）"),AQ334=""),AND(OR(T334="新加算Ⅰ",T334="新加算Ⅴ（１）",T334="新加算Ⅴ（２）",T334="新加算Ⅴ（５）",T334="新加算Ⅴ（７）",T334="新加算Ⅴ（10）"),AR334="")),"！記入が必要な欄（ピンク色のセル）に空欄があります。空欄を埋めてください。",""))</f>
        <v/>
      </c>
      <c r="AT337" s="557"/>
      <c r="AU337" s="1310"/>
      <c r="AV337" s="558" t="str">
        <f>IF('別紙様式2-2（４・５月分）'!N256="","",'別紙様式2-2（４・５月分）'!N256)</f>
        <v/>
      </c>
      <c r="AW337" s="1312"/>
      <c r="AX337" s="87"/>
      <c r="AY337" s="87"/>
      <c r="AZ337" s="87"/>
      <c r="BA337" s="87"/>
      <c r="BB337" s="87"/>
      <c r="BC337" s="87"/>
      <c r="BD337" s="87"/>
      <c r="BE337" s="87"/>
      <c r="BF337" s="87"/>
      <c r="BG337" s="87"/>
      <c r="BH337" s="87"/>
      <c r="BI337" s="87"/>
      <c r="BJ337" s="87"/>
      <c r="BK337" s="453" t="str">
        <f>G334</f>
        <v/>
      </c>
    </row>
    <row r="338" spans="1:63" ht="30" customHeight="1">
      <c r="A338" s="1300">
        <v>82</v>
      </c>
      <c r="B338" s="1242" t="str">
        <f>IF(基本情報入力シート!C135="","",基本情報入力シート!C135)</f>
        <v/>
      </c>
      <c r="C338" s="1243"/>
      <c r="D338" s="1243"/>
      <c r="E338" s="1243"/>
      <c r="F338" s="1244"/>
      <c r="G338" s="1259" t="str">
        <f>IF(基本情報入力シート!M135="","",基本情報入力シート!M135)</f>
        <v/>
      </c>
      <c r="H338" s="1259" t="str">
        <f>IF(基本情報入力シート!R135="","",基本情報入力シート!R135)</f>
        <v/>
      </c>
      <c r="I338" s="1259" t="str">
        <f>IF(基本情報入力シート!W135="","",基本情報入力シート!W135)</f>
        <v/>
      </c>
      <c r="J338" s="1422" t="str">
        <f>IF(基本情報入力シート!X135="","",基本情報入力シート!X135)</f>
        <v/>
      </c>
      <c r="K338" s="1259" t="str">
        <f>IF(基本情報入力シート!Y135="","",基本情報入力シート!Y135)</f>
        <v/>
      </c>
      <c r="L338" s="1283" t="str">
        <f>IF(基本情報入力シート!AB135="","",基本情報入力シート!AB135)</f>
        <v/>
      </c>
      <c r="M338" s="553" t="str">
        <f>IF('別紙様式2-2（４・５月分）'!P257="","",'別紙様式2-2（４・５月分）'!P257)</f>
        <v/>
      </c>
      <c r="N338" s="1398" t="str">
        <f>IF(SUM('別紙様式2-2（４・５月分）'!Q257:Q259)=0,"",SUM('別紙様式2-2（４・５月分）'!Q257:Q259))</f>
        <v/>
      </c>
      <c r="O338" s="1402" t="str">
        <f>IFERROR(VLOOKUP('別紙様式2-2（４・５月分）'!AQ257,【参考】数式用!$AR$5:$AS$22,2,FALSE),"")</f>
        <v/>
      </c>
      <c r="P338" s="1403"/>
      <c r="Q338" s="1404"/>
      <c r="R338" s="1408" t="str">
        <f>IFERROR(VLOOKUP(K338,【参考】数式用!$A$5:$AB$37,MATCH(O338,【参考】数式用!$B$4:$AB$4,0)+1,0),"")</f>
        <v/>
      </c>
      <c r="S338" s="1410" t="s">
        <v>2021</v>
      </c>
      <c r="T338" s="1412"/>
      <c r="U338" s="1414" t="str">
        <f>IFERROR(VLOOKUP(K338,【参考】数式用!$A$5:$AB$37,MATCH(T338,【参考】数式用!$B$4:$AB$4,0)+1,0),"")</f>
        <v/>
      </c>
      <c r="V338" s="1416" t="s">
        <v>15</v>
      </c>
      <c r="W338" s="1354">
        <v>6</v>
      </c>
      <c r="X338" s="1356" t="s">
        <v>10</v>
      </c>
      <c r="Y338" s="1354">
        <v>6</v>
      </c>
      <c r="Z338" s="1356" t="s">
        <v>38</v>
      </c>
      <c r="AA338" s="1354">
        <v>7</v>
      </c>
      <c r="AB338" s="1356" t="s">
        <v>10</v>
      </c>
      <c r="AC338" s="1354">
        <v>3</v>
      </c>
      <c r="AD338" s="1356" t="s">
        <v>13</v>
      </c>
      <c r="AE338" s="1356" t="s">
        <v>20</v>
      </c>
      <c r="AF338" s="1356">
        <f>IF(W338&gt;=1,(AA338*12+AC338)-(W338*12+Y338)+1,"")</f>
        <v>10</v>
      </c>
      <c r="AG338" s="1358" t="s">
        <v>33</v>
      </c>
      <c r="AH338" s="1360" t="str">
        <f t="shared" ref="AH338" si="886">IFERROR(ROUNDDOWN(ROUND(L338*U338,0),0)*AF338,"")</f>
        <v/>
      </c>
      <c r="AI338" s="1362" t="str">
        <f t="shared" ref="AI338" si="887">IFERROR(ROUNDDOWN(ROUND((L338*(U338-AW338)),0),0)*AF338,"")</f>
        <v/>
      </c>
      <c r="AJ338" s="1364">
        <f>IFERROR(IF(OR(M338="",M339="",M341=""),0,ROUNDDOWN(ROUNDDOWN(ROUND(L338*VLOOKUP(K338,【参考】数式用!$A$5:$AB$37,MATCH("新加算Ⅳ",【参考】数式用!$B$4:$AB$4,0)+1,0),0),0)*AF338*0.5,0)),"")</f>
        <v>0</v>
      </c>
      <c r="AK338" s="1348"/>
      <c r="AL338" s="1352">
        <f>IFERROR(IF(OR(M341="ベア加算",M341=""),0, IF(OR(T338="新加算Ⅰ",T338="新加算Ⅱ",T338="新加算Ⅲ",T338="新加算Ⅳ"),ROUNDDOWN(ROUND(L338*VLOOKUP(K338,【参考】数式用!$A$5:$I$37,MATCH("ベア加算",【参考】数式用!$B$4:$I$4,0)+1,0),0),0)*AF338,0)),"")</f>
        <v>0</v>
      </c>
      <c r="AM338" s="1338"/>
      <c r="AN338" s="1344"/>
      <c r="AO338" s="1340"/>
      <c r="AP338" s="1340"/>
      <c r="AQ338" s="1342"/>
      <c r="AR338" s="1322"/>
      <c r="AS338" s="466" t="str">
        <f t="shared" ref="AS338" si="888">IF(AU338="","",IF(U338&lt;N338,"！加算の要件上は問題ありませんが、令和６年４・５月と比較して令和６年６月に加算率が下がる計画になっています。",""))</f>
        <v/>
      </c>
      <c r="AT338" s="557"/>
      <c r="AU338" s="1310" t="str">
        <f>IF(K338&lt;&gt;"","V列に色付け","")</f>
        <v/>
      </c>
      <c r="AV338" s="558" t="str">
        <f>IF('別紙様式2-2（４・５月分）'!N257="","",'別紙様式2-2（４・５月分）'!N257)</f>
        <v/>
      </c>
      <c r="AW338" s="1312" t="str">
        <f>IF(SUM('別紙様式2-2（４・５月分）'!O257:O259)=0,"",SUM('別紙様式2-2（４・５月分）'!O257:O259))</f>
        <v/>
      </c>
      <c r="AX338" s="1313" t="str">
        <f>IFERROR(VLOOKUP(K338,【参考】数式用!$AH$2:$AI$34,2,FALSE),"")</f>
        <v/>
      </c>
      <c r="AY338" s="1229" t="s">
        <v>1959</v>
      </c>
      <c r="AZ338" s="1229" t="s">
        <v>1960</v>
      </c>
      <c r="BA338" s="1229" t="s">
        <v>1961</v>
      </c>
      <c r="BB338" s="1229" t="s">
        <v>1962</v>
      </c>
      <c r="BC338" s="1229" t="str">
        <f>IF(AND(O338&lt;&gt;"新加算Ⅰ",O338&lt;&gt;"新加算Ⅱ",O338&lt;&gt;"新加算Ⅲ",O338&lt;&gt;"新加算Ⅳ"),O338,IF(P340&lt;&gt;"",P340,""))</f>
        <v/>
      </c>
      <c r="BD338" s="1229"/>
      <c r="BE338" s="1229" t="str">
        <f t="shared" ref="BE338" si="889">IF(AL338&lt;&gt;0,IF(AM338="○","入力済","未入力"),"")</f>
        <v/>
      </c>
      <c r="BF338" s="1229" t="str">
        <f>IF(OR(T338="新加算Ⅰ",T338="新加算Ⅱ",T338="新加算Ⅲ",T338="新加算Ⅳ",T338="新加算Ⅴ（１）",T338="新加算Ⅴ（２）",T338="新加算Ⅴ（３）",T338="新加算ⅠⅤ（４）",T338="新加算Ⅴ（５）",T338="新加算Ⅴ（６）",T338="新加算Ⅴ（８）",T338="新加算Ⅴ（11）"),IF(OR(AN338="○",AN338="令和６年度中に満たす"),"入力済","未入力"),"")</f>
        <v/>
      </c>
      <c r="BG338" s="1229" t="str">
        <f>IF(OR(T338="新加算Ⅴ（７）",T338="新加算Ⅴ（９）",T338="新加算Ⅴ（10）",T338="新加算Ⅴ（12）",T338="新加算Ⅴ（13）",T338="新加算Ⅴ（14）"),IF(OR(AO338="○",AO338="令和６年度中に満たす"),"入力済","未入力"),"")</f>
        <v/>
      </c>
      <c r="BH338" s="1330" t="str">
        <f t="shared" ref="BH338" si="890">IF(OR(T338="新加算Ⅰ",T338="新加算Ⅱ",T338="新加算Ⅲ",T338="新加算Ⅴ（１）",T338="新加算Ⅴ（３）",T338="新加算Ⅴ（８）"),IF(OR(AP338="○",AP338="令和６年度中に満たす"),"入力済","未入力"),"")</f>
        <v/>
      </c>
      <c r="BI338" s="1332" t="str">
        <f t="shared" ref="BI338" si="891">IF(OR(T338="新加算Ⅰ",T338="新加算Ⅱ",T338="新加算Ⅴ（１）",T338="新加算Ⅴ（２）",T338="新加算Ⅴ（３）",T338="新加算Ⅴ（４）",T338="新加算Ⅴ（５）",T338="新加算Ⅴ（６）",T338="新加算Ⅴ（７）",T338="新加算Ⅴ（９）",T338="新加算Ⅴ（10）",T338="新加算Ⅴ（12）"),1,"")</f>
        <v/>
      </c>
      <c r="BJ338" s="1310" t="str">
        <f>IF(OR(T338="新加算Ⅰ",T338="新加算Ⅴ（１）",T338="新加算Ⅴ（２）",T338="新加算Ⅴ（５）",T338="新加算Ⅴ（７）",T338="新加算Ⅴ（10）"),IF(AR338="","未入力","入力済"),"")</f>
        <v/>
      </c>
      <c r="BK338" s="453" t="str">
        <f>G338</f>
        <v/>
      </c>
    </row>
    <row r="339" spans="1:63" ht="15" customHeight="1">
      <c r="A339" s="1274"/>
      <c r="B339" s="1242"/>
      <c r="C339" s="1243"/>
      <c r="D339" s="1243"/>
      <c r="E339" s="1243"/>
      <c r="F339" s="1244"/>
      <c r="G339" s="1259"/>
      <c r="H339" s="1259"/>
      <c r="I339" s="1259"/>
      <c r="J339" s="1422"/>
      <c r="K339" s="1259"/>
      <c r="L339" s="1283"/>
      <c r="M339" s="1378" t="str">
        <f>IF('別紙様式2-2（４・５月分）'!P258="","",'別紙様式2-2（４・５月分）'!P258)</f>
        <v/>
      </c>
      <c r="N339" s="1399"/>
      <c r="O339" s="1405"/>
      <c r="P339" s="1406"/>
      <c r="Q339" s="1407"/>
      <c r="R339" s="1409"/>
      <c r="S339" s="1411"/>
      <c r="T339" s="1413"/>
      <c r="U339" s="1415"/>
      <c r="V339" s="1417"/>
      <c r="W339" s="1355"/>
      <c r="X339" s="1357"/>
      <c r="Y339" s="1355"/>
      <c r="Z339" s="1357"/>
      <c r="AA339" s="1355"/>
      <c r="AB339" s="1357"/>
      <c r="AC339" s="1355"/>
      <c r="AD339" s="1357"/>
      <c r="AE339" s="1357"/>
      <c r="AF339" s="1357"/>
      <c r="AG339" s="1359"/>
      <c r="AH339" s="1361"/>
      <c r="AI339" s="1363"/>
      <c r="AJ339" s="1365"/>
      <c r="AK339" s="1349"/>
      <c r="AL339" s="1353"/>
      <c r="AM339" s="1339"/>
      <c r="AN339" s="1345"/>
      <c r="AO339" s="1341"/>
      <c r="AP339" s="1341"/>
      <c r="AQ339" s="1343"/>
      <c r="AR339" s="1323"/>
      <c r="AS339" s="1309" t="str">
        <f t="shared" ref="AS339" si="892">IF(AU338="","",IF(AF338&gt;10,"！令和６年度の新加算の「算定対象月」が10か月を超えています。標準的な「算定対象月」は令和６年６月から令和７年３月です。",IF(OR(AA338&lt;&gt;7,AC338&lt;&gt;3),"！算定期間の終わりが令和７年３月になっていません。区分変更を行う場合は、別紙様式2-4に記入してください。","")))</f>
        <v/>
      </c>
      <c r="AT339" s="557"/>
      <c r="AU339" s="1310"/>
      <c r="AV339" s="1311" t="str">
        <f>IF('別紙様式2-2（４・５月分）'!N258="","",'別紙様式2-2（４・５月分）'!N258)</f>
        <v/>
      </c>
      <c r="AW339" s="1312"/>
      <c r="AX339" s="1313"/>
      <c r="AY339" s="1229"/>
      <c r="AZ339" s="1229"/>
      <c r="BA339" s="1229"/>
      <c r="BB339" s="1229"/>
      <c r="BC339" s="1229"/>
      <c r="BD339" s="1229"/>
      <c r="BE339" s="1229"/>
      <c r="BF339" s="1229"/>
      <c r="BG339" s="1229"/>
      <c r="BH339" s="1331"/>
      <c r="BI339" s="1333"/>
      <c r="BJ339" s="1310"/>
      <c r="BK339" s="453" t="str">
        <f>G338</f>
        <v/>
      </c>
    </row>
    <row r="340" spans="1:63" ht="15" customHeight="1">
      <c r="A340" s="1302"/>
      <c r="B340" s="1242"/>
      <c r="C340" s="1243"/>
      <c r="D340" s="1243"/>
      <c r="E340" s="1243"/>
      <c r="F340" s="1244"/>
      <c r="G340" s="1259"/>
      <c r="H340" s="1259"/>
      <c r="I340" s="1259"/>
      <c r="J340" s="1422"/>
      <c r="K340" s="1259"/>
      <c r="L340" s="1283"/>
      <c r="M340" s="1379"/>
      <c r="N340" s="1400"/>
      <c r="O340" s="1380" t="s">
        <v>2025</v>
      </c>
      <c r="P340" s="1382" t="str">
        <f>IFERROR(VLOOKUP('別紙様式2-2（４・５月分）'!AQ257,【参考】数式用!$AR$5:$AT$22,3,FALSE),"")</f>
        <v/>
      </c>
      <c r="Q340" s="1384" t="s">
        <v>2036</v>
      </c>
      <c r="R340" s="1386" t="str">
        <f>IFERROR(VLOOKUP(K338,【参考】数式用!$A$5:$AB$37,MATCH(P340,【参考】数式用!$B$4:$AB$4,0)+1,0),"")</f>
        <v/>
      </c>
      <c r="S340" s="1388" t="s">
        <v>161</v>
      </c>
      <c r="T340" s="1390"/>
      <c r="U340" s="1392" t="str">
        <f>IFERROR(VLOOKUP(K338,【参考】数式用!$A$5:$AB$37,MATCH(T340,【参考】数式用!$B$4:$AB$4,0)+1,0),"")</f>
        <v/>
      </c>
      <c r="V340" s="1394" t="s">
        <v>15</v>
      </c>
      <c r="W340" s="1396">
        <v>7</v>
      </c>
      <c r="X340" s="1370" t="s">
        <v>10</v>
      </c>
      <c r="Y340" s="1396">
        <v>4</v>
      </c>
      <c r="Z340" s="1370" t="s">
        <v>38</v>
      </c>
      <c r="AA340" s="1396">
        <v>8</v>
      </c>
      <c r="AB340" s="1370" t="s">
        <v>10</v>
      </c>
      <c r="AC340" s="1396">
        <v>3</v>
      </c>
      <c r="AD340" s="1370" t="s">
        <v>13</v>
      </c>
      <c r="AE340" s="1370" t="s">
        <v>20</v>
      </c>
      <c r="AF340" s="1370">
        <f>IF(W340&gt;=1,(AA340*12+AC340)-(W340*12+Y340)+1,"")</f>
        <v>12</v>
      </c>
      <c r="AG340" s="1366" t="s">
        <v>33</v>
      </c>
      <c r="AH340" s="1372" t="str">
        <f t="shared" ref="AH340" si="893">IFERROR(ROUNDDOWN(ROUND(L338*U340,0),0)*AF340,"")</f>
        <v/>
      </c>
      <c r="AI340" s="1374" t="str">
        <f t="shared" ref="AI340" si="894">IFERROR(ROUNDDOWN(ROUND((L338*(U340-AW338)),0),0)*AF340,"")</f>
        <v/>
      </c>
      <c r="AJ340" s="1376">
        <f>IFERROR(IF(OR(M338="",M339="",M341=""),0,ROUNDDOWN(ROUNDDOWN(ROUND(L338*VLOOKUP(K338,【参考】数式用!$A$5:$AB$37,MATCH("新加算Ⅳ",【参考】数式用!$B$4:$AB$4,0)+1,0),0),0)*AF340*0.5,0)),"")</f>
        <v>0</v>
      </c>
      <c r="AK340" s="1346" t="str">
        <f t="shared" ref="AK340" si="895">IF(T340&lt;&gt;"","新規に適用","")</f>
        <v/>
      </c>
      <c r="AL340" s="1350">
        <f>IFERROR(IF(OR(M341="ベア加算",M341=""),0, IF(OR(T338="新加算Ⅰ",T338="新加算Ⅱ",T338="新加算Ⅲ",T338="新加算Ⅳ"),0,ROUNDDOWN(ROUND(L338*VLOOKUP(K338,【参考】数式用!$A$5:$I$37,MATCH("ベア加算",【参考】数式用!$B$4:$I$4,0)+1,0),0),0)*AF340)),"")</f>
        <v>0</v>
      </c>
      <c r="AM340" s="1320" t="str">
        <f>IF(AND(T340&lt;&gt;"",AM338=""),"新規に適用",IF(AND(T340&lt;&gt;"",AM338&lt;&gt;""),"継続で適用",""))</f>
        <v/>
      </c>
      <c r="AN340" s="1320" t="str">
        <f>IF(AND(T340&lt;&gt;"",AN338=""),"新規に適用",IF(AND(T340&lt;&gt;"",AN338&lt;&gt;""),"継続で適用",""))</f>
        <v/>
      </c>
      <c r="AO340" s="1368"/>
      <c r="AP340" s="1320" t="str">
        <f>IF(AND(T340&lt;&gt;"",AP338=""),"新規に適用",IF(AND(T340&lt;&gt;"",AP338&lt;&gt;""),"継続で適用",""))</f>
        <v/>
      </c>
      <c r="AQ340" s="1324" t="str">
        <f t="shared" si="774"/>
        <v/>
      </c>
      <c r="AR340" s="1320" t="str">
        <f>IF(AND(T340&lt;&gt;"",AR338=""),"新規に適用",IF(AND(T340&lt;&gt;"",AR338&lt;&gt;""),"継続で適用",""))</f>
        <v/>
      </c>
      <c r="AS340" s="1309"/>
      <c r="AT340" s="557"/>
      <c r="AU340" s="1310" t="str">
        <f>IF(K338&lt;&gt;"","V列に色付け","")</f>
        <v/>
      </c>
      <c r="AV340" s="1311"/>
      <c r="AW340" s="1312"/>
      <c r="AX340" s="87"/>
      <c r="AY340" s="87"/>
      <c r="AZ340" s="87"/>
      <c r="BA340" s="87"/>
      <c r="BB340" s="87"/>
      <c r="BC340" s="87"/>
      <c r="BD340" s="87"/>
      <c r="BE340" s="87"/>
      <c r="BF340" s="87"/>
      <c r="BG340" s="87"/>
      <c r="BH340" s="87"/>
      <c r="BI340" s="87"/>
      <c r="BJ340" s="87"/>
      <c r="BK340" s="453" t="str">
        <f>G338</f>
        <v/>
      </c>
    </row>
    <row r="341" spans="1:63" ht="30" customHeight="1" thickBot="1">
      <c r="A341" s="1275"/>
      <c r="B341" s="1418"/>
      <c r="C341" s="1419"/>
      <c r="D341" s="1419"/>
      <c r="E341" s="1419"/>
      <c r="F341" s="1420"/>
      <c r="G341" s="1260"/>
      <c r="H341" s="1260"/>
      <c r="I341" s="1260"/>
      <c r="J341" s="1423"/>
      <c r="K341" s="1260"/>
      <c r="L341" s="1284"/>
      <c r="M341" s="556" t="str">
        <f>IF('別紙様式2-2（４・５月分）'!P259="","",'別紙様式2-2（４・５月分）'!P259)</f>
        <v/>
      </c>
      <c r="N341" s="1401"/>
      <c r="O341" s="1381"/>
      <c r="P341" s="1383"/>
      <c r="Q341" s="1385"/>
      <c r="R341" s="1387"/>
      <c r="S341" s="1389"/>
      <c r="T341" s="1391"/>
      <c r="U341" s="1393"/>
      <c r="V341" s="1395"/>
      <c r="W341" s="1397"/>
      <c r="X341" s="1371"/>
      <c r="Y341" s="1397"/>
      <c r="Z341" s="1371"/>
      <c r="AA341" s="1397"/>
      <c r="AB341" s="1371"/>
      <c r="AC341" s="1397"/>
      <c r="AD341" s="1371"/>
      <c r="AE341" s="1371"/>
      <c r="AF341" s="1371"/>
      <c r="AG341" s="1367"/>
      <c r="AH341" s="1373"/>
      <c r="AI341" s="1375"/>
      <c r="AJ341" s="1377"/>
      <c r="AK341" s="1347"/>
      <c r="AL341" s="1351"/>
      <c r="AM341" s="1321"/>
      <c r="AN341" s="1321"/>
      <c r="AO341" s="1369"/>
      <c r="AP341" s="1321"/>
      <c r="AQ341" s="1325"/>
      <c r="AR341" s="1321"/>
      <c r="AS341" s="491" t="str">
        <f t="shared" ref="AS341" si="896">IF(AU338="","",IF(OR(T338="",AND(M341="ベア加算なし",OR(T338="新加算Ⅰ",T338="新加算Ⅱ",T338="新加算Ⅲ",T338="新加算Ⅳ"),AM338=""),AND(OR(T338="新加算Ⅰ",T338="新加算Ⅱ",T338="新加算Ⅲ",T338="新加算Ⅳ",T338="新加算Ⅴ（１）",T338="新加算Ⅴ（２）",T338="新加算Ⅴ（３）",T338="新加算Ⅴ（４）",T338="新加算Ⅴ（５）",T338="新加算Ⅴ（６）",T338="新加算Ⅴ（８）",T338="新加算Ⅴ（11）"),AN338=""),AND(OR(T338="新加算Ⅴ（７）",T338="新加算Ⅴ（９）",T338="新加算Ⅴ（10）",T338="新加算Ⅴ（12）",T338="新加算Ⅴ（13）",T338="新加算Ⅴ（14）"),AO338=""),AND(OR(T338="新加算Ⅰ",T338="新加算Ⅱ",T338="新加算Ⅲ",T338="新加算Ⅴ（１）",T338="新加算Ⅴ（３）",T338="新加算Ⅴ（８）"),AP338=""),AND(OR(T338="新加算Ⅰ",T338="新加算Ⅱ",T338="新加算Ⅴ（１）",T338="新加算Ⅴ（２）",T338="新加算Ⅴ（３）",T338="新加算Ⅴ（４）",T338="新加算Ⅴ（５）",T338="新加算Ⅴ（６）",T338="新加算Ⅴ（７）",T338="新加算Ⅴ（９）",T338="新加算Ⅴ（10）",T338="新加算Ⅴ（12）"),AQ338=""),AND(OR(T338="新加算Ⅰ",T338="新加算Ⅴ（１）",T338="新加算Ⅴ（２）",T338="新加算Ⅴ（５）",T338="新加算Ⅴ（７）",T338="新加算Ⅴ（10）"),AR338="")),"！記入が必要な欄（ピンク色のセル）に空欄があります。空欄を埋めてください。",""))</f>
        <v/>
      </c>
      <c r="AT341" s="557"/>
      <c r="AU341" s="1310"/>
      <c r="AV341" s="558" t="str">
        <f>IF('別紙様式2-2（４・５月分）'!N259="","",'別紙様式2-2（４・５月分）'!N259)</f>
        <v/>
      </c>
      <c r="AW341" s="1312"/>
      <c r="AX341" s="87"/>
      <c r="AY341" s="87"/>
      <c r="AZ341" s="87"/>
      <c r="BA341" s="87"/>
      <c r="BB341" s="87"/>
      <c r="BC341" s="87"/>
      <c r="BD341" s="87"/>
      <c r="BE341" s="87"/>
      <c r="BF341" s="87"/>
      <c r="BG341" s="87"/>
      <c r="BH341" s="87"/>
      <c r="BI341" s="87"/>
      <c r="BJ341" s="87"/>
      <c r="BK341" s="453" t="str">
        <f>G338</f>
        <v/>
      </c>
    </row>
    <row r="342" spans="1:63" ht="30" customHeight="1">
      <c r="A342" s="1273">
        <v>83</v>
      </c>
      <c r="B342" s="1239" t="str">
        <f>IF(基本情報入力シート!C136="","",基本情報入力シート!C136)</f>
        <v/>
      </c>
      <c r="C342" s="1240"/>
      <c r="D342" s="1240"/>
      <c r="E342" s="1240"/>
      <c r="F342" s="1241"/>
      <c r="G342" s="1258" t="str">
        <f>IF(基本情報入力シート!M136="","",基本情報入力シート!M136)</f>
        <v/>
      </c>
      <c r="H342" s="1258" t="str">
        <f>IF(基本情報入力シート!R136="","",基本情報入力シート!R136)</f>
        <v/>
      </c>
      <c r="I342" s="1258" t="str">
        <f>IF(基本情報入力シート!W136="","",基本情報入力シート!W136)</f>
        <v/>
      </c>
      <c r="J342" s="1421" t="str">
        <f>IF(基本情報入力シート!X136="","",基本情報入力シート!X136)</f>
        <v/>
      </c>
      <c r="K342" s="1258" t="str">
        <f>IF(基本情報入力シート!Y136="","",基本情報入力シート!Y136)</f>
        <v/>
      </c>
      <c r="L342" s="1282" t="str">
        <f>IF(基本情報入力シート!AB136="","",基本情報入力シート!AB136)</f>
        <v/>
      </c>
      <c r="M342" s="553" t="str">
        <f>IF('別紙様式2-2（４・５月分）'!P260="","",'別紙様式2-2（４・５月分）'!P260)</f>
        <v/>
      </c>
      <c r="N342" s="1398" t="str">
        <f>IF(SUM('別紙様式2-2（４・５月分）'!Q260:Q262)=0,"",SUM('別紙様式2-2（４・５月分）'!Q260:Q262))</f>
        <v/>
      </c>
      <c r="O342" s="1402" t="str">
        <f>IFERROR(VLOOKUP('別紙様式2-2（４・５月分）'!AQ260,【参考】数式用!$AR$5:$AS$22,2,FALSE),"")</f>
        <v/>
      </c>
      <c r="P342" s="1403"/>
      <c r="Q342" s="1404"/>
      <c r="R342" s="1408" t="str">
        <f>IFERROR(VLOOKUP(K342,【参考】数式用!$A$5:$AB$37,MATCH(O342,【参考】数式用!$B$4:$AB$4,0)+1,0),"")</f>
        <v/>
      </c>
      <c r="S342" s="1410" t="s">
        <v>2021</v>
      </c>
      <c r="T342" s="1412"/>
      <c r="U342" s="1414" t="str">
        <f>IFERROR(VLOOKUP(K342,【参考】数式用!$A$5:$AB$37,MATCH(T342,【参考】数式用!$B$4:$AB$4,0)+1,0),"")</f>
        <v/>
      </c>
      <c r="V342" s="1416" t="s">
        <v>15</v>
      </c>
      <c r="W342" s="1354">
        <v>6</v>
      </c>
      <c r="X342" s="1356" t="s">
        <v>10</v>
      </c>
      <c r="Y342" s="1354">
        <v>6</v>
      </c>
      <c r="Z342" s="1356" t="s">
        <v>38</v>
      </c>
      <c r="AA342" s="1354">
        <v>7</v>
      </c>
      <c r="AB342" s="1356" t="s">
        <v>10</v>
      </c>
      <c r="AC342" s="1354">
        <v>3</v>
      </c>
      <c r="AD342" s="1356" t="s">
        <v>13</v>
      </c>
      <c r="AE342" s="1356" t="s">
        <v>20</v>
      </c>
      <c r="AF342" s="1356">
        <f>IF(W342&gt;=1,(AA342*12+AC342)-(W342*12+Y342)+1,"")</f>
        <v>10</v>
      </c>
      <c r="AG342" s="1358" t="s">
        <v>33</v>
      </c>
      <c r="AH342" s="1360" t="str">
        <f t="shared" ref="AH342" si="897">IFERROR(ROUNDDOWN(ROUND(L342*U342,0),0)*AF342,"")</f>
        <v/>
      </c>
      <c r="AI342" s="1362" t="str">
        <f t="shared" ref="AI342" si="898">IFERROR(ROUNDDOWN(ROUND((L342*(U342-AW342)),0),0)*AF342,"")</f>
        <v/>
      </c>
      <c r="AJ342" s="1364">
        <f>IFERROR(IF(OR(M342="",M343="",M345=""),0,ROUNDDOWN(ROUNDDOWN(ROUND(L342*VLOOKUP(K342,【参考】数式用!$A$5:$AB$37,MATCH("新加算Ⅳ",【参考】数式用!$B$4:$AB$4,0)+1,0),0),0)*AF342*0.5,0)),"")</f>
        <v>0</v>
      </c>
      <c r="AK342" s="1348"/>
      <c r="AL342" s="1352">
        <f>IFERROR(IF(OR(M345="ベア加算",M345=""),0, IF(OR(T342="新加算Ⅰ",T342="新加算Ⅱ",T342="新加算Ⅲ",T342="新加算Ⅳ"),ROUNDDOWN(ROUND(L342*VLOOKUP(K342,【参考】数式用!$A$5:$I$37,MATCH("ベア加算",【参考】数式用!$B$4:$I$4,0)+1,0),0),0)*AF342,0)),"")</f>
        <v>0</v>
      </c>
      <c r="AM342" s="1338"/>
      <c r="AN342" s="1344"/>
      <c r="AO342" s="1340"/>
      <c r="AP342" s="1340"/>
      <c r="AQ342" s="1342"/>
      <c r="AR342" s="1322"/>
      <c r="AS342" s="466" t="str">
        <f t="shared" ref="AS342" si="899">IF(AU342="","",IF(U342&lt;N342,"！加算の要件上は問題ありませんが、令和６年４・５月と比較して令和６年６月に加算率が下がる計画になっています。",""))</f>
        <v/>
      </c>
      <c r="AT342" s="557"/>
      <c r="AU342" s="1310" t="str">
        <f>IF(K342&lt;&gt;"","V列に色付け","")</f>
        <v/>
      </c>
      <c r="AV342" s="558" t="str">
        <f>IF('別紙様式2-2（４・５月分）'!N260="","",'別紙様式2-2（４・５月分）'!N260)</f>
        <v/>
      </c>
      <c r="AW342" s="1312" t="str">
        <f>IF(SUM('別紙様式2-2（４・５月分）'!O260:O262)=0,"",SUM('別紙様式2-2（４・５月分）'!O260:O262))</f>
        <v/>
      </c>
      <c r="AX342" s="1313" t="str">
        <f>IFERROR(VLOOKUP(K342,【参考】数式用!$AH$2:$AI$34,2,FALSE),"")</f>
        <v/>
      </c>
      <c r="AY342" s="1229" t="s">
        <v>1959</v>
      </c>
      <c r="AZ342" s="1229" t="s">
        <v>1960</v>
      </c>
      <c r="BA342" s="1229" t="s">
        <v>1961</v>
      </c>
      <c r="BB342" s="1229" t="s">
        <v>1962</v>
      </c>
      <c r="BC342" s="1229" t="str">
        <f>IF(AND(O342&lt;&gt;"新加算Ⅰ",O342&lt;&gt;"新加算Ⅱ",O342&lt;&gt;"新加算Ⅲ",O342&lt;&gt;"新加算Ⅳ"),O342,IF(P344&lt;&gt;"",P344,""))</f>
        <v/>
      </c>
      <c r="BD342" s="1229"/>
      <c r="BE342" s="1229" t="str">
        <f t="shared" ref="BE342" si="900">IF(AL342&lt;&gt;0,IF(AM342="○","入力済","未入力"),"")</f>
        <v/>
      </c>
      <c r="BF342" s="1229" t="str">
        <f>IF(OR(T342="新加算Ⅰ",T342="新加算Ⅱ",T342="新加算Ⅲ",T342="新加算Ⅳ",T342="新加算Ⅴ（１）",T342="新加算Ⅴ（２）",T342="新加算Ⅴ（３）",T342="新加算ⅠⅤ（４）",T342="新加算Ⅴ（５）",T342="新加算Ⅴ（６）",T342="新加算Ⅴ（８）",T342="新加算Ⅴ（11）"),IF(OR(AN342="○",AN342="令和６年度中に満たす"),"入力済","未入力"),"")</f>
        <v/>
      </c>
      <c r="BG342" s="1229" t="str">
        <f>IF(OR(T342="新加算Ⅴ（７）",T342="新加算Ⅴ（９）",T342="新加算Ⅴ（10）",T342="新加算Ⅴ（12）",T342="新加算Ⅴ（13）",T342="新加算Ⅴ（14）"),IF(OR(AO342="○",AO342="令和６年度中に満たす"),"入力済","未入力"),"")</f>
        <v/>
      </c>
      <c r="BH342" s="1330" t="str">
        <f t="shared" ref="BH342" si="901">IF(OR(T342="新加算Ⅰ",T342="新加算Ⅱ",T342="新加算Ⅲ",T342="新加算Ⅴ（１）",T342="新加算Ⅴ（３）",T342="新加算Ⅴ（８）"),IF(OR(AP342="○",AP342="令和６年度中に満たす"),"入力済","未入力"),"")</f>
        <v/>
      </c>
      <c r="BI342" s="1332" t="str">
        <f t="shared" ref="BI342" si="902">IF(OR(T342="新加算Ⅰ",T342="新加算Ⅱ",T342="新加算Ⅴ（１）",T342="新加算Ⅴ（２）",T342="新加算Ⅴ（３）",T342="新加算Ⅴ（４）",T342="新加算Ⅴ（５）",T342="新加算Ⅴ（６）",T342="新加算Ⅴ（７）",T342="新加算Ⅴ（９）",T342="新加算Ⅴ（10）",T342="新加算Ⅴ（12）"),1,"")</f>
        <v/>
      </c>
      <c r="BJ342" s="1310" t="str">
        <f>IF(OR(T342="新加算Ⅰ",T342="新加算Ⅴ（１）",T342="新加算Ⅴ（２）",T342="新加算Ⅴ（５）",T342="新加算Ⅴ（７）",T342="新加算Ⅴ（10）"),IF(AR342="","未入力","入力済"),"")</f>
        <v/>
      </c>
      <c r="BK342" s="453" t="str">
        <f>G342</f>
        <v/>
      </c>
    </row>
    <row r="343" spans="1:63" ht="15" customHeight="1">
      <c r="A343" s="1274"/>
      <c r="B343" s="1242"/>
      <c r="C343" s="1243"/>
      <c r="D343" s="1243"/>
      <c r="E343" s="1243"/>
      <c r="F343" s="1244"/>
      <c r="G343" s="1259"/>
      <c r="H343" s="1259"/>
      <c r="I343" s="1259"/>
      <c r="J343" s="1422"/>
      <c r="K343" s="1259"/>
      <c r="L343" s="1283"/>
      <c r="M343" s="1378" t="str">
        <f>IF('別紙様式2-2（４・５月分）'!P261="","",'別紙様式2-2（４・５月分）'!P261)</f>
        <v/>
      </c>
      <c r="N343" s="1399"/>
      <c r="O343" s="1405"/>
      <c r="P343" s="1406"/>
      <c r="Q343" s="1407"/>
      <c r="R343" s="1409"/>
      <c r="S343" s="1411"/>
      <c r="T343" s="1413"/>
      <c r="U343" s="1415"/>
      <c r="V343" s="1417"/>
      <c r="W343" s="1355"/>
      <c r="X343" s="1357"/>
      <c r="Y343" s="1355"/>
      <c r="Z343" s="1357"/>
      <c r="AA343" s="1355"/>
      <c r="AB343" s="1357"/>
      <c r="AC343" s="1355"/>
      <c r="AD343" s="1357"/>
      <c r="AE343" s="1357"/>
      <c r="AF343" s="1357"/>
      <c r="AG343" s="1359"/>
      <c r="AH343" s="1361"/>
      <c r="AI343" s="1363"/>
      <c r="AJ343" s="1365"/>
      <c r="AK343" s="1349"/>
      <c r="AL343" s="1353"/>
      <c r="AM343" s="1339"/>
      <c r="AN343" s="1345"/>
      <c r="AO343" s="1341"/>
      <c r="AP343" s="1341"/>
      <c r="AQ343" s="1343"/>
      <c r="AR343" s="1323"/>
      <c r="AS343" s="1309" t="str">
        <f t="shared" ref="AS343" si="903">IF(AU342="","",IF(AF342&gt;10,"！令和６年度の新加算の「算定対象月」が10か月を超えています。標準的な「算定対象月」は令和６年６月から令和７年３月です。",IF(OR(AA342&lt;&gt;7,AC342&lt;&gt;3),"！算定期間の終わりが令和７年３月になっていません。区分変更を行う場合は、別紙様式2-4に記入してください。","")))</f>
        <v/>
      </c>
      <c r="AT343" s="557"/>
      <c r="AU343" s="1310"/>
      <c r="AV343" s="1311" t="str">
        <f>IF('別紙様式2-2（４・５月分）'!N261="","",'別紙様式2-2（４・５月分）'!N261)</f>
        <v/>
      </c>
      <c r="AW343" s="1312"/>
      <c r="AX343" s="1313"/>
      <c r="AY343" s="1229"/>
      <c r="AZ343" s="1229"/>
      <c r="BA343" s="1229"/>
      <c r="BB343" s="1229"/>
      <c r="BC343" s="1229"/>
      <c r="BD343" s="1229"/>
      <c r="BE343" s="1229"/>
      <c r="BF343" s="1229"/>
      <c r="BG343" s="1229"/>
      <c r="BH343" s="1331"/>
      <c r="BI343" s="1333"/>
      <c r="BJ343" s="1310"/>
      <c r="BK343" s="453" t="str">
        <f>G342</f>
        <v/>
      </c>
    </row>
    <row r="344" spans="1:63" ht="15" customHeight="1">
      <c r="A344" s="1302"/>
      <c r="B344" s="1242"/>
      <c r="C344" s="1243"/>
      <c r="D344" s="1243"/>
      <c r="E344" s="1243"/>
      <c r="F344" s="1244"/>
      <c r="G344" s="1259"/>
      <c r="H344" s="1259"/>
      <c r="I344" s="1259"/>
      <c r="J344" s="1422"/>
      <c r="K344" s="1259"/>
      <c r="L344" s="1283"/>
      <c r="M344" s="1379"/>
      <c r="N344" s="1400"/>
      <c r="O344" s="1380" t="s">
        <v>2025</v>
      </c>
      <c r="P344" s="1382" t="str">
        <f>IFERROR(VLOOKUP('別紙様式2-2（４・５月分）'!AQ260,【参考】数式用!$AR$5:$AT$22,3,FALSE),"")</f>
        <v/>
      </c>
      <c r="Q344" s="1384" t="s">
        <v>2036</v>
      </c>
      <c r="R344" s="1386" t="str">
        <f>IFERROR(VLOOKUP(K342,【参考】数式用!$A$5:$AB$37,MATCH(P344,【参考】数式用!$B$4:$AB$4,0)+1,0),"")</f>
        <v/>
      </c>
      <c r="S344" s="1388" t="s">
        <v>161</v>
      </c>
      <c r="T344" s="1390"/>
      <c r="U344" s="1392" t="str">
        <f>IFERROR(VLOOKUP(K342,【参考】数式用!$A$5:$AB$37,MATCH(T344,【参考】数式用!$B$4:$AB$4,0)+1,0),"")</f>
        <v/>
      </c>
      <c r="V344" s="1394" t="s">
        <v>15</v>
      </c>
      <c r="W344" s="1396">
        <v>7</v>
      </c>
      <c r="X344" s="1370" t="s">
        <v>10</v>
      </c>
      <c r="Y344" s="1396">
        <v>4</v>
      </c>
      <c r="Z344" s="1370" t="s">
        <v>38</v>
      </c>
      <c r="AA344" s="1396">
        <v>8</v>
      </c>
      <c r="AB344" s="1370" t="s">
        <v>10</v>
      </c>
      <c r="AC344" s="1396">
        <v>3</v>
      </c>
      <c r="AD344" s="1370" t="s">
        <v>13</v>
      </c>
      <c r="AE344" s="1370" t="s">
        <v>20</v>
      </c>
      <c r="AF344" s="1370">
        <f>IF(W344&gt;=1,(AA344*12+AC344)-(W344*12+Y344)+1,"")</f>
        <v>12</v>
      </c>
      <c r="AG344" s="1366" t="s">
        <v>33</v>
      </c>
      <c r="AH344" s="1372" t="str">
        <f t="shared" ref="AH344" si="904">IFERROR(ROUNDDOWN(ROUND(L342*U344,0),0)*AF344,"")</f>
        <v/>
      </c>
      <c r="AI344" s="1374" t="str">
        <f t="shared" ref="AI344" si="905">IFERROR(ROUNDDOWN(ROUND((L342*(U344-AW342)),0),0)*AF344,"")</f>
        <v/>
      </c>
      <c r="AJ344" s="1376">
        <f>IFERROR(IF(OR(M342="",M343="",M345=""),0,ROUNDDOWN(ROUNDDOWN(ROUND(L342*VLOOKUP(K342,【参考】数式用!$A$5:$AB$37,MATCH("新加算Ⅳ",【参考】数式用!$B$4:$AB$4,0)+1,0),0),0)*AF344*0.5,0)),"")</f>
        <v>0</v>
      </c>
      <c r="AK344" s="1346" t="str">
        <f t="shared" ref="AK344" si="906">IF(T344&lt;&gt;"","新規に適用","")</f>
        <v/>
      </c>
      <c r="AL344" s="1350">
        <f>IFERROR(IF(OR(M345="ベア加算",M345=""),0, IF(OR(T342="新加算Ⅰ",T342="新加算Ⅱ",T342="新加算Ⅲ",T342="新加算Ⅳ"),0,ROUNDDOWN(ROUND(L342*VLOOKUP(K342,【参考】数式用!$A$5:$I$37,MATCH("ベア加算",【参考】数式用!$B$4:$I$4,0)+1,0),0),0)*AF344)),"")</f>
        <v>0</v>
      </c>
      <c r="AM344" s="1320" t="str">
        <f>IF(AND(T344&lt;&gt;"",AM342=""),"新規に適用",IF(AND(T344&lt;&gt;"",AM342&lt;&gt;""),"継続で適用",""))</f>
        <v/>
      </c>
      <c r="AN344" s="1320" t="str">
        <f>IF(AND(T344&lt;&gt;"",AN342=""),"新規に適用",IF(AND(T344&lt;&gt;"",AN342&lt;&gt;""),"継続で適用",""))</f>
        <v/>
      </c>
      <c r="AO344" s="1368"/>
      <c r="AP344" s="1320" t="str">
        <f>IF(AND(T344&lt;&gt;"",AP342=""),"新規に適用",IF(AND(T344&lt;&gt;"",AP342&lt;&gt;""),"継続で適用",""))</f>
        <v/>
      </c>
      <c r="AQ344" s="1324" t="str">
        <f t="shared" si="774"/>
        <v/>
      </c>
      <c r="AR344" s="1320" t="str">
        <f>IF(AND(T344&lt;&gt;"",AR342=""),"新規に適用",IF(AND(T344&lt;&gt;"",AR342&lt;&gt;""),"継続で適用",""))</f>
        <v/>
      </c>
      <c r="AS344" s="1309"/>
      <c r="AT344" s="557"/>
      <c r="AU344" s="1310" t="str">
        <f>IF(K342&lt;&gt;"","V列に色付け","")</f>
        <v/>
      </c>
      <c r="AV344" s="1311"/>
      <c r="AW344" s="1312"/>
      <c r="AX344" s="87"/>
      <c r="AY344" s="87"/>
      <c r="AZ344" s="87"/>
      <c r="BA344" s="87"/>
      <c r="BB344" s="87"/>
      <c r="BC344" s="87"/>
      <c r="BD344" s="87"/>
      <c r="BE344" s="87"/>
      <c r="BF344" s="87"/>
      <c r="BG344" s="87"/>
      <c r="BH344" s="87"/>
      <c r="BI344" s="87"/>
      <c r="BJ344" s="87"/>
      <c r="BK344" s="453" t="str">
        <f>G342</f>
        <v/>
      </c>
    </row>
    <row r="345" spans="1:63" ht="30" customHeight="1" thickBot="1">
      <c r="A345" s="1275"/>
      <c r="B345" s="1418"/>
      <c r="C345" s="1419"/>
      <c r="D345" s="1419"/>
      <c r="E345" s="1419"/>
      <c r="F345" s="1420"/>
      <c r="G345" s="1260"/>
      <c r="H345" s="1260"/>
      <c r="I345" s="1260"/>
      <c r="J345" s="1423"/>
      <c r="K345" s="1260"/>
      <c r="L345" s="1284"/>
      <c r="M345" s="556" t="str">
        <f>IF('別紙様式2-2（４・５月分）'!P262="","",'別紙様式2-2（４・５月分）'!P262)</f>
        <v/>
      </c>
      <c r="N345" s="1401"/>
      <c r="O345" s="1381"/>
      <c r="P345" s="1383"/>
      <c r="Q345" s="1385"/>
      <c r="R345" s="1387"/>
      <c r="S345" s="1389"/>
      <c r="T345" s="1391"/>
      <c r="U345" s="1393"/>
      <c r="V345" s="1395"/>
      <c r="W345" s="1397"/>
      <c r="X345" s="1371"/>
      <c r="Y345" s="1397"/>
      <c r="Z345" s="1371"/>
      <c r="AA345" s="1397"/>
      <c r="AB345" s="1371"/>
      <c r="AC345" s="1397"/>
      <c r="AD345" s="1371"/>
      <c r="AE345" s="1371"/>
      <c r="AF345" s="1371"/>
      <c r="AG345" s="1367"/>
      <c r="AH345" s="1373"/>
      <c r="AI345" s="1375"/>
      <c r="AJ345" s="1377"/>
      <c r="AK345" s="1347"/>
      <c r="AL345" s="1351"/>
      <c r="AM345" s="1321"/>
      <c r="AN345" s="1321"/>
      <c r="AO345" s="1369"/>
      <c r="AP345" s="1321"/>
      <c r="AQ345" s="1325"/>
      <c r="AR345" s="1321"/>
      <c r="AS345" s="491" t="str">
        <f t="shared" ref="AS345" si="907">IF(AU342="","",IF(OR(T342="",AND(M345="ベア加算なし",OR(T342="新加算Ⅰ",T342="新加算Ⅱ",T342="新加算Ⅲ",T342="新加算Ⅳ"),AM342=""),AND(OR(T342="新加算Ⅰ",T342="新加算Ⅱ",T342="新加算Ⅲ",T342="新加算Ⅳ",T342="新加算Ⅴ（１）",T342="新加算Ⅴ（２）",T342="新加算Ⅴ（３）",T342="新加算Ⅴ（４）",T342="新加算Ⅴ（５）",T342="新加算Ⅴ（６）",T342="新加算Ⅴ（８）",T342="新加算Ⅴ（11）"),AN342=""),AND(OR(T342="新加算Ⅴ（７）",T342="新加算Ⅴ（９）",T342="新加算Ⅴ（10）",T342="新加算Ⅴ（12）",T342="新加算Ⅴ（13）",T342="新加算Ⅴ（14）"),AO342=""),AND(OR(T342="新加算Ⅰ",T342="新加算Ⅱ",T342="新加算Ⅲ",T342="新加算Ⅴ（１）",T342="新加算Ⅴ（３）",T342="新加算Ⅴ（８）"),AP342=""),AND(OR(T342="新加算Ⅰ",T342="新加算Ⅱ",T342="新加算Ⅴ（１）",T342="新加算Ⅴ（２）",T342="新加算Ⅴ（３）",T342="新加算Ⅴ（４）",T342="新加算Ⅴ（５）",T342="新加算Ⅴ（６）",T342="新加算Ⅴ（７）",T342="新加算Ⅴ（９）",T342="新加算Ⅴ（10）",T342="新加算Ⅴ（12）"),AQ342=""),AND(OR(T342="新加算Ⅰ",T342="新加算Ⅴ（１）",T342="新加算Ⅴ（２）",T342="新加算Ⅴ（５）",T342="新加算Ⅴ（７）",T342="新加算Ⅴ（10）"),AR342="")),"！記入が必要な欄（ピンク色のセル）に空欄があります。空欄を埋めてください。",""))</f>
        <v/>
      </c>
      <c r="AT345" s="557"/>
      <c r="AU345" s="1310"/>
      <c r="AV345" s="558" t="str">
        <f>IF('別紙様式2-2（４・５月分）'!N262="","",'別紙様式2-2（４・５月分）'!N262)</f>
        <v/>
      </c>
      <c r="AW345" s="1312"/>
      <c r="AX345" s="87"/>
      <c r="AY345" s="87"/>
      <c r="AZ345" s="87"/>
      <c r="BA345" s="87"/>
      <c r="BB345" s="87"/>
      <c r="BC345" s="87"/>
      <c r="BD345" s="87"/>
      <c r="BE345" s="87"/>
      <c r="BF345" s="87"/>
      <c r="BG345" s="87"/>
      <c r="BH345" s="87"/>
      <c r="BI345" s="87"/>
      <c r="BJ345" s="87"/>
      <c r="BK345" s="453" t="str">
        <f>G342</f>
        <v/>
      </c>
    </row>
    <row r="346" spans="1:63" ht="30" customHeight="1">
      <c r="A346" s="1300">
        <v>84</v>
      </c>
      <c r="B346" s="1242" t="str">
        <f>IF(基本情報入力シート!C137="","",基本情報入力シート!C137)</f>
        <v/>
      </c>
      <c r="C346" s="1243"/>
      <c r="D346" s="1243"/>
      <c r="E346" s="1243"/>
      <c r="F346" s="1244"/>
      <c r="G346" s="1259" t="str">
        <f>IF(基本情報入力シート!M137="","",基本情報入力シート!M137)</f>
        <v/>
      </c>
      <c r="H346" s="1259" t="str">
        <f>IF(基本情報入力シート!R137="","",基本情報入力シート!R137)</f>
        <v/>
      </c>
      <c r="I346" s="1259" t="str">
        <f>IF(基本情報入力シート!W137="","",基本情報入力シート!W137)</f>
        <v/>
      </c>
      <c r="J346" s="1422" t="str">
        <f>IF(基本情報入力シート!X137="","",基本情報入力シート!X137)</f>
        <v/>
      </c>
      <c r="K346" s="1259" t="str">
        <f>IF(基本情報入力シート!Y137="","",基本情報入力シート!Y137)</f>
        <v/>
      </c>
      <c r="L346" s="1283" t="str">
        <f>IF(基本情報入力シート!AB137="","",基本情報入力シート!AB137)</f>
        <v/>
      </c>
      <c r="M346" s="553" t="str">
        <f>IF('別紙様式2-2（４・５月分）'!P263="","",'別紙様式2-2（４・５月分）'!P263)</f>
        <v/>
      </c>
      <c r="N346" s="1398" t="str">
        <f>IF(SUM('別紙様式2-2（４・５月分）'!Q263:Q265)=0,"",SUM('別紙様式2-2（４・５月分）'!Q263:Q265))</f>
        <v/>
      </c>
      <c r="O346" s="1402" t="str">
        <f>IFERROR(VLOOKUP('別紙様式2-2（４・５月分）'!AQ263,【参考】数式用!$AR$5:$AS$22,2,FALSE),"")</f>
        <v/>
      </c>
      <c r="P346" s="1403"/>
      <c r="Q346" s="1404"/>
      <c r="R346" s="1408" t="str">
        <f>IFERROR(VLOOKUP(K346,【参考】数式用!$A$5:$AB$37,MATCH(O346,【参考】数式用!$B$4:$AB$4,0)+1,0),"")</f>
        <v/>
      </c>
      <c r="S346" s="1410" t="s">
        <v>2021</v>
      </c>
      <c r="T346" s="1412"/>
      <c r="U346" s="1414" t="str">
        <f>IFERROR(VLOOKUP(K346,【参考】数式用!$A$5:$AB$37,MATCH(T346,【参考】数式用!$B$4:$AB$4,0)+1,0),"")</f>
        <v/>
      </c>
      <c r="V346" s="1416" t="s">
        <v>15</v>
      </c>
      <c r="W346" s="1354">
        <v>6</v>
      </c>
      <c r="X346" s="1356" t="s">
        <v>10</v>
      </c>
      <c r="Y346" s="1354">
        <v>6</v>
      </c>
      <c r="Z346" s="1356" t="s">
        <v>38</v>
      </c>
      <c r="AA346" s="1354">
        <v>7</v>
      </c>
      <c r="AB346" s="1356" t="s">
        <v>10</v>
      </c>
      <c r="AC346" s="1354">
        <v>3</v>
      </c>
      <c r="AD346" s="1356" t="s">
        <v>13</v>
      </c>
      <c r="AE346" s="1356" t="s">
        <v>20</v>
      </c>
      <c r="AF346" s="1356">
        <f>IF(W346&gt;=1,(AA346*12+AC346)-(W346*12+Y346)+1,"")</f>
        <v>10</v>
      </c>
      <c r="AG346" s="1358" t="s">
        <v>33</v>
      </c>
      <c r="AH346" s="1360" t="str">
        <f t="shared" ref="AH346" si="908">IFERROR(ROUNDDOWN(ROUND(L346*U346,0),0)*AF346,"")</f>
        <v/>
      </c>
      <c r="AI346" s="1362" t="str">
        <f t="shared" ref="AI346" si="909">IFERROR(ROUNDDOWN(ROUND((L346*(U346-AW346)),0),0)*AF346,"")</f>
        <v/>
      </c>
      <c r="AJ346" s="1364">
        <f>IFERROR(IF(OR(M346="",M347="",M349=""),0,ROUNDDOWN(ROUNDDOWN(ROUND(L346*VLOOKUP(K346,【参考】数式用!$A$5:$AB$37,MATCH("新加算Ⅳ",【参考】数式用!$B$4:$AB$4,0)+1,0),0),0)*AF346*0.5,0)),"")</f>
        <v>0</v>
      </c>
      <c r="AK346" s="1348"/>
      <c r="AL346" s="1352">
        <f>IFERROR(IF(OR(M349="ベア加算",M349=""),0, IF(OR(T346="新加算Ⅰ",T346="新加算Ⅱ",T346="新加算Ⅲ",T346="新加算Ⅳ"),ROUNDDOWN(ROUND(L346*VLOOKUP(K346,【参考】数式用!$A$5:$I$37,MATCH("ベア加算",【参考】数式用!$B$4:$I$4,0)+1,0),0),0)*AF346,0)),"")</f>
        <v>0</v>
      </c>
      <c r="AM346" s="1338"/>
      <c r="AN346" s="1344"/>
      <c r="AO346" s="1340"/>
      <c r="AP346" s="1340"/>
      <c r="AQ346" s="1342"/>
      <c r="AR346" s="1322"/>
      <c r="AS346" s="466" t="str">
        <f t="shared" ref="AS346" si="910">IF(AU346="","",IF(U346&lt;N346,"！加算の要件上は問題ありませんが、令和６年４・５月と比較して令和６年６月に加算率が下がる計画になっています。",""))</f>
        <v/>
      </c>
      <c r="AT346" s="557"/>
      <c r="AU346" s="1310" t="str">
        <f>IF(K346&lt;&gt;"","V列に色付け","")</f>
        <v/>
      </c>
      <c r="AV346" s="558" t="str">
        <f>IF('別紙様式2-2（４・５月分）'!N263="","",'別紙様式2-2（４・５月分）'!N263)</f>
        <v/>
      </c>
      <c r="AW346" s="1312" t="str">
        <f>IF(SUM('別紙様式2-2（４・５月分）'!O263:O265)=0,"",SUM('別紙様式2-2（４・５月分）'!O263:O265))</f>
        <v/>
      </c>
      <c r="AX346" s="1313" t="str">
        <f>IFERROR(VLOOKUP(K346,【参考】数式用!$AH$2:$AI$34,2,FALSE),"")</f>
        <v/>
      </c>
      <c r="AY346" s="1229" t="s">
        <v>1959</v>
      </c>
      <c r="AZ346" s="1229" t="s">
        <v>1960</v>
      </c>
      <c r="BA346" s="1229" t="s">
        <v>1961</v>
      </c>
      <c r="BB346" s="1229" t="s">
        <v>1962</v>
      </c>
      <c r="BC346" s="1229" t="str">
        <f>IF(AND(O346&lt;&gt;"新加算Ⅰ",O346&lt;&gt;"新加算Ⅱ",O346&lt;&gt;"新加算Ⅲ",O346&lt;&gt;"新加算Ⅳ"),O346,IF(P348&lt;&gt;"",P348,""))</f>
        <v/>
      </c>
      <c r="BD346" s="1229"/>
      <c r="BE346" s="1229" t="str">
        <f t="shared" ref="BE346" si="911">IF(AL346&lt;&gt;0,IF(AM346="○","入力済","未入力"),"")</f>
        <v/>
      </c>
      <c r="BF346" s="1229" t="str">
        <f>IF(OR(T346="新加算Ⅰ",T346="新加算Ⅱ",T346="新加算Ⅲ",T346="新加算Ⅳ",T346="新加算Ⅴ（１）",T346="新加算Ⅴ（２）",T346="新加算Ⅴ（３）",T346="新加算ⅠⅤ（４）",T346="新加算Ⅴ（５）",T346="新加算Ⅴ（６）",T346="新加算Ⅴ（８）",T346="新加算Ⅴ（11）"),IF(OR(AN346="○",AN346="令和６年度中に満たす"),"入力済","未入力"),"")</f>
        <v/>
      </c>
      <c r="BG346" s="1229" t="str">
        <f>IF(OR(T346="新加算Ⅴ（７）",T346="新加算Ⅴ（９）",T346="新加算Ⅴ（10）",T346="新加算Ⅴ（12）",T346="新加算Ⅴ（13）",T346="新加算Ⅴ（14）"),IF(OR(AO346="○",AO346="令和６年度中に満たす"),"入力済","未入力"),"")</f>
        <v/>
      </c>
      <c r="BH346" s="1330" t="str">
        <f t="shared" ref="BH346" si="912">IF(OR(T346="新加算Ⅰ",T346="新加算Ⅱ",T346="新加算Ⅲ",T346="新加算Ⅴ（１）",T346="新加算Ⅴ（３）",T346="新加算Ⅴ（８）"),IF(OR(AP346="○",AP346="令和６年度中に満たす"),"入力済","未入力"),"")</f>
        <v/>
      </c>
      <c r="BI346" s="1332" t="str">
        <f t="shared" ref="BI346" si="913">IF(OR(T346="新加算Ⅰ",T346="新加算Ⅱ",T346="新加算Ⅴ（１）",T346="新加算Ⅴ（２）",T346="新加算Ⅴ（３）",T346="新加算Ⅴ（４）",T346="新加算Ⅴ（５）",T346="新加算Ⅴ（６）",T346="新加算Ⅴ（７）",T346="新加算Ⅴ（９）",T346="新加算Ⅴ（10）",T346="新加算Ⅴ（12）"),1,"")</f>
        <v/>
      </c>
      <c r="BJ346" s="1310" t="str">
        <f>IF(OR(T346="新加算Ⅰ",T346="新加算Ⅴ（１）",T346="新加算Ⅴ（２）",T346="新加算Ⅴ（５）",T346="新加算Ⅴ（７）",T346="新加算Ⅴ（10）"),IF(AR346="","未入力","入力済"),"")</f>
        <v/>
      </c>
      <c r="BK346" s="453" t="str">
        <f>G346</f>
        <v/>
      </c>
    </row>
    <row r="347" spans="1:63" ht="15" customHeight="1">
      <c r="A347" s="1274"/>
      <c r="B347" s="1242"/>
      <c r="C347" s="1243"/>
      <c r="D347" s="1243"/>
      <c r="E347" s="1243"/>
      <c r="F347" s="1244"/>
      <c r="G347" s="1259"/>
      <c r="H347" s="1259"/>
      <c r="I347" s="1259"/>
      <c r="J347" s="1422"/>
      <c r="K347" s="1259"/>
      <c r="L347" s="1283"/>
      <c r="M347" s="1378" t="str">
        <f>IF('別紙様式2-2（４・５月分）'!P264="","",'別紙様式2-2（４・５月分）'!P264)</f>
        <v/>
      </c>
      <c r="N347" s="1399"/>
      <c r="O347" s="1405"/>
      <c r="P347" s="1406"/>
      <c r="Q347" s="1407"/>
      <c r="R347" s="1409"/>
      <c r="S347" s="1411"/>
      <c r="T347" s="1413"/>
      <c r="U347" s="1415"/>
      <c r="V347" s="1417"/>
      <c r="W347" s="1355"/>
      <c r="X347" s="1357"/>
      <c r="Y347" s="1355"/>
      <c r="Z347" s="1357"/>
      <c r="AA347" s="1355"/>
      <c r="AB347" s="1357"/>
      <c r="AC347" s="1355"/>
      <c r="AD347" s="1357"/>
      <c r="AE347" s="1357"/>
      <c r="AF347" s="1357"/>
      <c r="AG347" s="1359"/>
      <c r="AH347" s="1361"/>
      <c r="AI347" s="1363"/>
      <c r="AJ347" s="1365"/>
      <c r="AK347" s="1349"/>
      <c r="AL347" s="1353"/>
      <c r="AM347" s="1339"/>
      <c r="AN347" s="1345"/>
      <c r="AO347" s="1341"/>
      <c r="AP347" s="1341"/>
      <c r="AQ347" s="1343"/>
      <c r="AR347" s="1323"/>
      <c r="AS347" s="1309" t="str">
        <f t="shared" ref="AS347" si="914">IF(AU346="","",IF(AF346&gt;10,"！令和６年度の新加算の「算定対象月」が10か月を超えています。標準的な「算定対象月」は令和６年６月から令和７年３月です。",IF(OR(AA346&lt;&gt;7,AC346&lt;&gt;3),"！算定期間の終わりが令和７年３月になっていません。区分変更を行う場合は、別紙様式2-4に記入してください。","")))</f>
        <v/>
      </c>
      <c r="AT347" s="557"/>
      <c r="AU347" s="1310"/>
      <c r="AV347" s="1311" t="str">
        <f>IF('別紙様式2-2（４・５月分）'!N264="","",'別紙様式2-2（４・５月分）'!N264)</f>
        <v/>
      </c>
      <c r="AW347" s="1312"/>
      <c r="AX347" s="1313"/>
      <c r="AY347" s="1229"/>
      <c r="AZ347" s="1229"/>
      <c r="BA347" s="1229"/>
      <c r="BB347" s="1229"/>
      <c r="BC347" s="1229"/>
      <c r="BD347" s="1229"/>
      <c r="BE347" s="1229"/>
      <c r="BF347" s="1229"/>
      <c r="BG347" s="1229"/>
      <c r="BH347" s="1331"/>
      <c r="BI347" s="1333"/>
      <c r="BJ347" s="1310"/>
      <c r="BK347" s="453" t="str">
        <f>G346</f>
        <v/>
      </c>
    </row>
    <row r="348" spans="1:63" ht="15" customHeight="1">
      <c r="A348" s="1302"/>
      <c r="B348" s="1242"/>
      <c r="C348" s="1243"/>
      <c r="D348" s="1243"/>
      <c r="E348" s="1243"/>
      <c r="F348" s="1244"/>
      <c r="G348" s="1259"/>
      <c r="H348" s="1259"/>
      <c r="I348" s="1259"/>
      <c r="J348" s="1422"/>
      <c r="K348" s="1259"/>
      <c r="L348" s="1283"/>
      <c r="M348" s="1379"/>
      <c r="N348" s="1400"/>
      <c r="O348" s="1380" t="s">
        <v>2025</v>
      </c>
      <c r="P348" s="1382" t="str">
        <f>IFERROR(VLOOKUP('別紙様式2-2（４・５月分）'!AQ263,【参考】数式用!$AR$5:$AT$22,3,FALSE),"")</f>
        <v/>
      </c>
      <c r="Q348" s="1384" t="s">
        <v>2036</v>
      </c>
      <c r="R348" s="1386" t="str">
        <f>IFERROR(VLOOKUP(K346,【参考】数式用!$A$5:$AB$37,MATCH(P348,【参考】数式用!$B$4:$AB$4,0)+1,0),"")</f>
        <v/>
      </c>
      <c r="S348" s="1388" t="s">
        <v>161</v>
      </c>
      <c r="T348" s="1390"/>
      <c r="U348" s="1392" t="str">
        <f>IFERROR(VLOOKUP(K346,【参考】数式用!$A$5:$AB$37,MATCH(T348,【参考】数式用!$B$4:$AB$4,0)+1,0),"")</f>
        <v/>
      </c>
      <c r="V348" s="1394" t="s">
        <v>15</v>
      </c>
      <c r="W348" s="1396">
        <v>7</v>
      </c>
      <c r="X348" s="1370" t="s">
        <v>10</v>
      </c>
      <c r="Y348" s="1396">
        <v>4</v>
      </c>
      <c r="Z348" s="1370" t="s">
        <v>38</v>
      </c>
      <c r="AA348" s="1396">
        <v>8</v>
      </c>
      <c r="AB348" s="1370" t="s">
        <v>10</v>
      </c>
      <c r="AC348" s="1396">
        <v>3</v>
      </c>
      <c r="AD348" s="1370" t="s">
        <v>13</v>
      </c>
      <c r="AE348" s="1370" t="s">
        <v>20</v>
      </c>
      <c r="AF348" s="1370">
        <f>IF(W348&gt;=1,(AA348*12+AC348)-(W348*12+Y348)+1,"")</f>
        <v>12</v>
      </c>
      <c r="AG348" s="1366" t="s">
        <v>33</v>
      </c>
      <c r="AH348" s="1372" t="str">
        <f t="shared" ref="AH348" si="915">IFERROR(ROUNDDOWN(ROUND(L346*U348,0),0)*AF348,"")</f>
        <v/>
      </c>
      <c r="AI348" s="1374" t="str">
        <f t="shared" ref="AI348" si="916">IFERROR(ROUNDDOWN(ROUND((L346*(U348-AW346)),0),0)*AF348,"")</f>
        <v/>
      </c>
      <c r="AJ348" s="1376">
        <f>IFERROR(IF(OR(M346="",M347="",M349=""),0,ROUNDDOWN(ROUNDDOWN(ROUND(L346*VLOOKUP(K346,【参考】数式用!$A$5:$AB$37,MATCH("新加算Ⅳ",【参考】数式用!$B$4:$AB$4,0)+1,0),0),0)*AF348*0.5,0)),"")</f>
        <v>0</v>
      </c>
      <c r="AK348" s="1346" t="str">
        <f t="shared" ref="AK348" si="917">IF(T348&lt;&gt;"","新規に適用","")</f>
        <v/>
      </c>
      <c r="AL348" s="1350">
        <f>IFERROR(IF(OR(M349="ベア加算",M349=""),0, IF(OR(T346="新加算Ⅰ",T346="新加算Ⅱ",T346="新加算Ⅲ",T346="新加算Ⅳ"),0,ROUNDDOWN(ROUND(L346*VLOOKUP(K346,【参考】数式用!$A$5:$I$37,MATCH("ベア加算",【参考】数式用!$B$4:$I$4,0)+1,0),0),0)*AF348)),"")</f>
        <v>0</v>
      </c>
      <c r="AM348" s="1320" t="str">
        <f>IF(AND(T348&lt;&gt;"",AM346=""),"新規に適用",IF(AND(T348&lt;&gt;"",AM346&lt;&gt;""),"継続で適用",""))</f>
        <v/>
      </c>
      <c r="AN348" s="1320" t="str">
        <f>IF(AND(T348&lt;&gt;"",AN346=""),"新規に適用",IF(AND(T348&lt;&gt;"",AN346&lt;&gt;""),"継続で適用",""))</f>
        <v/>
      </c>
      <c r="AO348" s="1368"/>
      <c r="AP348" s="1320" t="str">
        <f>IF(AND(T348&lt;&gt;"",AP346=""),"新規に適用",IF(AND(T348&lt;&gt;"",AP346&lt;&gt;""),"継続で適用",""))</f>
        <v/>
      </c>
      <c r="AQ348" s="1324" t="str">
        <f t="shared" si="774"/>
        <v/>
      </c>
      <c r="AR348" s="1320" t="str">
        <f>IF(AND(T348&lt;&gt;"",AR346=""),"新規に適用",IF(AND(T348&lt;&gt;"",AR346&lt;&gt;""),"継続で適用",""))</f>
        <v/>
      </c>
      <c r="AS348" s="1309"/>
      <c r="AT348" s="557"/>
      <c r="AU348" s="1310" t="str">
        <f>IF(K346&lt;&gt;"","V列に色付け","")</f>
        <v/>
      </c>
      <c r="AV348" s="1311"/>
      <c r="AW348" s="1312"/>
      <c r="AX348" s="87"/>
      <c r="AY348" s="87"/>
      <c r="AZ348" s="87"/>
      <c r="BA348" s="87"/>
      <c r="BB348" s="87"/>
      <c r="BC348" s="87"/>
      <c r="BD348" s="87"/>
      <c r="BE348" s="87"/>
      <c r="BF348" s="87"/>
      <c r="BG348" s="87"/>
      <c r="BH348" s="87"/>
      <c r="BI348" s="87"/>
      <c r="BJ348" s="87"/>
      <c r="BK348" s="453" t="str">
        <f>G346</f>
        <v/>
      </c>
    </row>
    <row r="349" spans="1:63" ht="30" customHeight="1" thickBot="1">
      <c r="A349" s="1275"/>
      <c r="B349" s="1418"/>
      <c r="C349" s="1419"/>
      <c r="D349" s="1419"/>
      <c r="E349" s="1419"/>
      <c r="F349" s="1420"/>
      <c r="G349" s="1260"/>
      <c r="H349" s="1260"/>
      <c r="I349" s="1260"/>
      <c r="J349" s="1423"/>
      <c r="K349" s="1260"/>
      <c r="L349" s="1284"/>
      <c r="M349" s="556" t="str">
        <f>IF('別紙様式2-2（４・５月分）'!P265="","",'別紙様式2-2（４・５月分）'!P265)</f>
        <v/>
      </c>
      <c r="N349" s="1401"/>
      <c r="O349" s="1381"/>
      <c r="P349" s="1383"/>
      <c r="Q349" s="1385"/>
      <c r="R349" s="1387"/>
      <c r="S349" s="1389"/>
      <c r="T349" s="1391"/>
      <c r="U349" s="1393"/>
      <c r="V349" s="1395"/>
      <c r="W349" s="1397"/>
      <c r="X349" s="1371"/>
      <c r="Y349" s="1397"/>
      <c r="Z349" s="1371"/>
      <c r="AA349" s="1397"/>
      <c r="AB349" s="1371"/>
      <c r="AC349" s="1397"/>
      <c r="AD349" s="1371"/>
      <c r="AE349" s="1371"/>
      <c r="AF349" s="1371"/>
      <c r="AG349" s="1367"/>
      <c r="AH349" s="1373"/>
      <c r="AI349" s="1375"/>
      <c r="AJ349" s="1377"/>
      <c r="AK349" s="1347"/>
      <c r="AL349" s="1351"/>
      <c r="AM349" s="1321"/>
      <c r="AN349" s="1321"/>
      <c r="AO349" s="1369"/>
      <c r="AP349" s="1321"/>
      <c r="AQ349" s="1325"/>
      <c r="AR349" s="1321"/>
      <c r="AS349" s="491" t="str">
        <f t="shared" ref="AS349" si="918">IF(AU346="","",IF(OR(T346="",AND(M349="ベア加算なし",OR(T346="新加算Ⅰ",T346="新加算Ⅱ",T346="新加算Ⅲ",T346="新加算Ⅳ"),AM346=""),AND(OR(T346="新加算Ⅰ",T346="新加算Ⅱ",T346="新加算Ⅲ",T346="新加算Ⅳ",T346="新加算Ⅴ（１）",T346="新加算Ⅴ（２）",T346="新加算Ⅴ（３）",T346="新加算Ⅴ（４）",T346="新加算Ⅴ（５）",T346="新加算Ⅴ（６）",T346="新加算Ⅴ（８）",T346="新加算Ⅴ（11）"),AN346=""),AND(OR(T346="新加算Ⅴ（７）",T346="新加算Ⅴ（９）",T346="新加算Ⅴ（10）",T346="新加算Ⅴ（12）",T346="新加算Ⅴ（13）",T346="新加算Ⅴ（14）"),AO346=""),AND(OR(T346="新加算Ⅰ",T346="新加算Ⅱ",T346="新加算Ⅲ",T346="新加算Ⅴ（１）",T346="新加算Ⅴ（３）",T346="新加算Ⅴ（８）"),AP346=""),AND(OR(T346="新加算Ⅰ",T346="新加算Ⅱ",T346="新加算Ⅴ（１）",T346="新加算Ⅴ（２）",T346="新加算Ⅴ（３）",T346="新加算Ⅴ（４）",T346="新加算Ⅴ（５）",T346="新加算Ⅴ（６）",T346="新加算Ⅴ（７）",T346="新加算Ⅴ（９）",T346="新加算Ⅴ（10）",T346="新加算Ⅴ（12）"),AQ346=""),AND(OR(T346="新加算Ⅰ",T346="新加算Ⅴ（１）",T346="新加算Ⅴ（２）",T346="新加算Ⅴ（５）",T346="新加算Ⅴ（７）",T346="新加算Ⅴ（10）"),AR346="")),"！記入が必要な欄（ピンク色のセル）に空欄があります。空欄を埋めてください。",""))</f>
        <v/>
      </c>
      <c r="AT349" s="557"/>
      <c r="AU349" s="1310"/>
      <c r="AV349" s="558" t="str">
        <f>IF('別紙様式2-2（４・５月分）'!N265="","",'別紙様式2-2（４・５月分）'!N265)</f>
        <v/>
      </c>
      <c r="AW349" s="1312"/>
      <c r="AX349" s="87"/>
      <c r="AY349" s="87"/>
      <c r="AZ349" s="87"/>
      <c r="BA349" s="87"/>
      <c r="BB349" s="87"/>
      <c r="BC349" s="87"/>
      <c r="BD349" s="87"/>
      <c r="BE349" s="87"/>
      <c r="BF349" s="87"/>
      <c r="BG349" s="87"/>
      <c r="BH349" s="87"/>
      <c r="BI349" s="87"/>
      <c r="BJ349" s="87"/>
      <c r="BK349" s="453" t="str">
        <f>G346</f>
        <v/>
      </c>
    </row>
    <row r="350" spans="1:63" ht="30" customHeight="1">
      <c r="A350" s="1273">
        <v>85</v>
      </c>
      <c r="B350" s="1239" t="str">
        <f>IF(基本情報入力シート!C138="","",基本情報入力シート!C138)</f>
        <v/>
      </c>
      <c r="C350" s="1240"/>
      <c r="D350" s="1240"/>
      <c r="E350" s="1240"/>
      <c r="F350" s="1241"/>
      <c r="G350" s="1258" t="str">
        <f>IF(基本情報入力シート!M138="","",基本情報入力シート!M138)</f>
        <v/>
      </c>
      <c r="H350" s="1258" t="str">
        <f>IF(基本情報入力シート!R138="","",基本情報入力シート!R138)</f>
        <v/>
      </c>
      <c r="I350" s="1258" t="str">
        <f>IF(基本情報入力シート!W138="","",基本情報入力シート!W138)</f>
        <v/>
      </c>
      <c r="J350" s="1421" t="str">
        <f>IF(基本情報入力シート!X138="","",基本情報入力シート!X138)</f>
        <v/>
      </c>
      <c r="K350" s="1258" t="str">
        <f>IF(基本情報入力シート!Y138="","",基本情報入力シート!Y138)</f>
        <v/>
      </c>
      <c r="L350" s="1282" t="str">
        <f>IF(基本情報入力シート!AB138="","",基本情報入力シート!AB138)</f>
        <v/>
      </c>
      <c r="M350" s="553" t="str">
        <f>IF('別紙様式2-2（４・５月分）'!P266="","",'別紙様式2-2（４・５月分）'!P266)</f>
        <v/>
      </c>
      <c r="N350" s="1398" t="str">
        <f>IF(SUM('別紙様式2-2（４・５月分）'!Q266:Q268)=0,"",SUM('別紙様式2-2（４・５月分）'!Q266:Q268))</f>
        <v/>
      </c>
      <c r="O350" s="1402" t="str">
        <f>IFERROR(VLOOKUP('別紙様式2-2（４・５月分）'!AQ266,【参考】数式用!$AR$5:$AS$22,2,FALSE),"")</f>
        <v/>
      </c>
      <c r="P350" s="1403"/>
      <c r="Q350" s="1404"/>
      <c r="R350" s="1408" t="str">
        <f>IFERROR(VLOOKUP(K350,【参考】数式用!$A$5:$AB$37,MATCH(O350,【参考】数式用!$B$4:$AB$4,0)+1,0),"")</f>
        <v/>
      </c>
      <c r="S350" s="1410" t="s">
        <v>2021</v>
      </c>
      <c r="T350" s="1412"/>
      <c r="U350" s="1414" t="str">
        <f>IFERROR(VLOOKUP(K350,【参考】数式用!$A$5:$AB$37,MATCH(T350,【参考】数式用!$B$4:$AB$4,0)+1,0),"")</f>
        <v/>
      </c>
      <c r="V350" s="1416" t="s">
        <v>15</v>
      </c>
      <c r="W350" s="1354">
        <v>6</v>
      </c>
      <c r="X350" s="1356" t="s">
        <v>10</v>
      </c>
      <c r="Y350" s="1354">
        <v>6</v>
      </c>
      <c r="Z350" s="1356" t="s">
        <v>38</v>
      </c>
      <c r="AA350" s="1354">
        <v>7</v>
      </c>
      <c r="AB350" s="1356" t="s">
        <v>10</v>
      </c>
      <c r="AC350" s="1354">
        <v>3</v>
      </c>
      <c r="AD350" s="1356" t="s">
        <v>13</v>
      </c>
      <c r="AE350" s="1356" t="s">
        <v>20</v>
      </c>
      <c r="AF350" s="1356">
        <f>IF(W350&gt;=1,(AA350*12+AC350)-(W350*12+Y350)+1,"")</f>
        <v>10</v>
      </c>
      <c r="AG350" s="1358" t="s">
        <v>33</v>
      </c>
      <c r="AH350" s="1360" t="str">
        <f t="shared" ref="AH350" si="919">IFERROR(ROUNDDOWN(ROUND(L350*U350,0),0)*AF350,"")</f>
        <v/>
      </c>
      <c r="AI350" s="1362" t="str">
        <f t="shared" ref="AI350" si="920">IFERROR(ROUNDDOWN(ROUND((L350*(U350-AW350)),0),0)*AF350,"")</f>
        <v/>
      </c>
      <c r="AJ350" s="1364">
        <f>IFERROR(IF(OR(M350="",M351="",M353=""),0,ROUNDDOWN(ROUNDDOWN(ROUND(L350*VLOOKUP(K350,【参考】数式用!$A$5:$AB$37,MATCH("新加算Ⅳ",【参考】数式用!$B$4:$AB$4,0)+1,0),0),0)*AF350*0.5,0)),"")</f>
        <v>0</v>
      </c>
      <c r="AK350" s="1348"/>
      <c r="AL350" s="1352">
        <f>IFERROR(IF(OR(M353="ベア加算",M353=""),0, IF(OR(T350="新加算Ⅰ",T350="新加算Ⅱ",T350="新加算Ⅲ",T350="新加算Ⅳ"),ROUNDDOWN(ROUND(L350*VLOOKUP(K350,【参考】数式用!$A$5:$I$37,MATCH("ベア加算",【参考】数式用!$B$4:$I$4,0)+1,0),0),0)*AF350,0)),"")</f>
        <v>0</v>
      </c>
      <c r="AM350" s="1338"/>
      <c r="AN350" s="1344"/>
      <c r="AO350" s="1340"/>
      <c r="AP350" s="1340"/>
      <c r="AQ350" s="1342"/>
      <c r="AR350" s="1322"/>
      <c r="AS350" s="466" t="str">
        <f t="shared" ref="AS350" si="921">IF(AU350="","",IF(U350&lt;N350,"！加算の要件上は問題ありませんが、令和６年４・５月と比較して令和６年６月に加算率が下がる計画になっています。",""))</f>
        <v/>
      </c>
      <c r="AT350" s="557"/>
      <c r="AU350" s="1310" t="str">
        <f>IF(K350&lt;&gt;"","V列に色付け","")</f>
        <v/>
      </c>
      <c r="AV350" s="558" t="str">
        <f>IF('別紙様式2-2（４・５月分）'!N266="","",'別紙様式2-2（４・５月分）'!N266)</f>
        <v/>
      </c>
      <c r="AW350" s="1312" t="str">
        <f>IF(SUM('別紙様式2-2（４・５月分）'!O266:O268)=0,"",SUM('別紙様式2-2（４・５月分）'!O266:O268))</f>
        <v/>
      </c>
      <c r="AX350" s="1313" t="str">
        <f>IFERROR(VLOOKUP(K350,【参考】数式用!$AH$2:$AI$34,2,FALSE),"")</f>
        <v/>
      </c>
      <c r="AY350" s="1229" t="s">
        <v>1959</v>
      </c>
      <c r="AZ350" s="1229" t="s">
        <v>1960</v>
      </c>
      <c r="BA350" s="1229" t="s">
        <v>1961</v>
      </c>
      <c r="BB350" s="1229" t="s">
        <v>1962</v>
      </c>
      <c r="BC350" s="1229" t="str">
        <f>IF(AND(O350&lt;&gt;"新加算Ⅰ",O350&lt;&gt;"新加算Ⅱ",O350&lt;&gt;"新加算Ⅲ",O350&lt;&gt;"新加算Ⅳ"),O350,IF(P352&lt;&gt;"",P352,""))</f>
        <v/>
      </c>
      <c r="BD350" s="1229"/>
      <c r="BE350" s="1229" t="str">
        <f t="shared" ref="BE350" si="922">IF(AL350&lt;&gt;0,IF(AM350="○","入力済","未入力"),"")</f>
        <v/>
      </c>
      <c r="BF350" s="1229" t="str">
        <f>IF(OR(T350="新加算Ⅰ",T350="新加算Ⅱ",T350="新加算Ⅲ",T350="新加算Ⅳ",T350="新加算Ⅴ（１）",T350="新加算Ⅴ（２）",T350="新加算Ⅴ（３）",T350="新加算ⅠⅤ（４）",T350="新加算Ⅴ（５）",T350="新加算Ⅴ（６）",T350="新加算Ⅴ（８）",T350="新加算Ⅴ（11）"),IF(OR(AN350="○",AN350="令和６年度中に満たす"),"入力済","未入力"),"")</f>
        <v/>
      </c>
      <c r="BG350" s="1229" t="str">
        <f>IF(OR(T350="新加算Ⅴ（７）",T350="新加算Ⅴ（９）",T350="新加算Ⅴ（10）",T350="新加算Ⅴ（12）",T350="新加算Ⅴ（13）",T350="新加算Ⅴ（14）"),IF(OR(AO350="○",AO350="令和６年度中に満たす"),"入力済","未入力"),"")</f>
        <v/>
      </c>
      <c r="BH350" s="1330" t="str">
        <f t="shared" ref="BH350" si="923">IF(OR(T350="新加算Ⅰ",T350="新加算Ⅱ",T350="新加算Ⅲ",T350="新加算Ⅴ（１）",T350="新加算Ⅴ（３）",T350="新加算Ⅴ（８）"),IF(OR(AP350="○",AP350="令和６年度中に満たす"),"入力済","未入力"),"")</f>
        <v/>
      </c>
      <c r="BI350" s="1332" t="str">
        <f t="shared" ref="BI350" si="924">IF(OR(T350="新加算Ⅰ",T350="新加算Ⅱ",T350="新加算Ⅴ（１）",T350="新加算Ⅴ（２）",T350="新加算Ⅴ（３）",T350="新加算Ⅴ（４）",T350="新加算Ⅴ（５）",T350="新加算Ⅴ（６）",T350="新加算Ⅴ（７）",T350="新加算Ⅴ（９）",T350="新加算Ⅴ（10）",T350="新加算Ⅴ（12）"),1,"")</f>
        <v/>
      </c>
      <c r="BJ350" s="1310" t="str">
        <f>IF(OR(T350="新加算Ⅰ",T350="新加算Ⅴ（１）",T350="新加算Ⅴ（２）",T350="新加算Ⅴ（５）",T350="新加算Ⅴ（７）",T350="新加算Ⅴ（10）"),IF(AR350="","未入力","入力済"),"")</f>
        <v/>
      </c>
      <c r="BK350" s="453" t="str">
        <f>G350</f>
        <v/>
      </c>
    </row>
    <row r="351" spans="1:63" ht="15" customHeight="1">
      <c r="A351" s="1274"/>
      <c r="B351" s="1242"/>
      <c r="C351" s="1243"/>
      <c r="D351" s="1243"/>
      <c r="E351" s="1243"/>
      <c r="F351" s="1244"/>
      <c r="G351" s="1259"/>
      <c r="H351" s="1259"/>
      <c r="I351" s="1259"/>
      <c r="J351" s="1422"/>
      <c r="K351" s="1259"/>
      <c r="L351" s="1283"/>
      <c r="M351" s="1378" t="str">
        <f>IF('別紙様式2-2（４・５月分）'!P267="","",'別紙様式2-2（４・５月分）'!P267)</f>
        <v/>
      </c>
      <c r="N351" s="1399"/>
      <c r="O351" s="1405"/>
      <c r="P351" s="1406"/>
      <c r="Q351" s="1407"/>
      <c r="R351" s="1409"/>
      <c r="S351" s="1411"/>
      <c r="T351" s="1413"/>
      <c r="U351" s="1415"/>
      <c r="V351" s="1417"/>
      <c r="W351" s="1355"/>
      <c r="X351" s="1357"/>
      <c r="Y351" s="1355"/>
      <c r="Z351" s="1357"/>
      <c r="AA351" s="1355"/>
      <c r="AB351" s="1357"/>
      <c r="AC351" s="1355"/>
      <c r="AD351" s="1357"/>
      <c r="AE351" s="1357"/>
      <c r="AF351" s="1357"/>
      <c r="AG351" s="1359"/>
      <c r="AH351" s="1361"/>
      <c r="AI351" s="1363"/>
      <c r="AJ351" s="1365"/>
      <c r="AK351" s="1349"/>
      <c r="AL351" s="1353"/>
      <c r="AM351" s="1339"/>
      <c r="AN351" s="1345"/>
      <c r="AO351" s="1341"/>
      <c r="AP351" s="1341"/>
      <c r="AQ351" s="1343"/>
      <c r="AR351" s="1323"/>
      <c r="AS351" s="1309" t="str">
        <f t="shared" ref="AS351" si="925">IF(AU350="","",IF(AF350&gt;10,"！令和６年度の新加算の「算定対象月」が10か月を超えています。標準的な「算定対象月」は令和６年６月から令和７年３月です。",IF(OR(AA350&lt;&gt;7,AC350&lt;&gt;3),"！算定期間の終わりが令和７年３月になっていません。区分変更を行う場合は、別紙様式2-4に記入してください。","")))</f>
        <v/>
      </c>
      <c r="AT351" s="557"/>
      <c r="AU351" s="1310"/>
      <c r="AV351" s="1311" t="str">
        <f>IF('別紙様式2-2（４・５月分）'!N267="","",'別紙様式2-2（４・５月分）'!N267)</f>
        <v/>
      </c>
      <c r="AW351" s="1312"/>
      <c r="AX351" s="1313"/>
      <c r="AY351" s="1229"/>
      <c r="AZ351" s="1229"/>
      <c r="BA351" s="1229"/>
      <c r="BB351" s="1229"/>
      <c r="BC351" s="1229"/>
      <c r="BD351" s="1229"/>
      <c r="BE351" s="1229"/>
      <c r="BF351" s="1229"/>
      <c r="BG351" s="1229"/>
      <c r="BH351" s="1331"/>
      <c r="BI351" s="1333"/>
      <c r="BJ351" s="1310"/>
      <c r="BK351" s="453" t="str">
        <f>G350</f>
        <v/>
      </c>
    </row>
    <row r="352" spans="1:63" ht="15" customHeight="1">
      <c r="A352" s="1302"/>
      <c r="B352" s="1242"/>
      <c r="C352" s="1243"/>
      <c r="D352" s="1243"/>
      <c r="E352" s="1243"/>
      <c r="F352" s="1244"/>
      <c r="G352" s="1259"/>
      <c r="H352" s="1259"/>
      <c r="I352" s="1259"/>
      <c r="J352" s="1422"/>
      <c r="K352" s="1259"/>
      <c r="L352" s="1283"/>
      <c r="M352" s="1379"/>
      <c r="N352" s="1400"/>
      <c r="O352" s="1380" t="s">
        <v>2025</v>
      </c>
      <c r="P352" s="1382" t="str">
        <f>IFERROR(VLOOKUP('別紙様式2-2（４・５月分）'!AQ266,【参考】数式用!$AR$5:$AT$22,3,FALSE),"")</f>
        <v/>
      </c>
      <c r="Q352" s="1384" t="s">
        <v>2036</v>
      </c>
      <c r="R352" s="1386" t="str">
        <f>IFERROR(VLOOKUP(K350,【参考】数式用!$A$5:$AB$37,MATCH(P352,【参考】数式用!$B$4:$AB$4,0)+1,0),"")</f>
        <v/>
      </c>
      <c r="S352" s="1388" t="s">
        <v>161</v>
      </c>
      <c r="T352" s="1390"/>
      <c r="U352" s="1392" t="str">
        <f>IFERROR(VLOOKUP(K350,【参考】数式用!$A$5:$AB$37,MATCH(T352,【参考】数式用!$B$4:$AB$4,0)+1,0),"")</f>
        <v/>
      </c>
      <c r="V352" s="1394" t="s">
        <v>15</v>
      </c>
      <c r="W352" s="1396">
        <v>7</v>
      </c>
      <c r="X352" s="1370" t="s">
        <v>10</v>
      </c>
      <c r="Y352" s="1396">
        <v>4</v>
      </c>
      <c r="Z352" s="1370" t="s">
        <v>38</v>
      </c>
      <c r="AA352" s="1396">
        <v>8</v>
      </c>
      <c r="AB352" s="1370" t="s">
        <v>10</v>
      </c>
      <c r="AC352" s="1396">
        <v>3</v>
      </c>
      <c r="AD352" s="1370" t="s">
        <v>13</v>
      </c>
      <c r="AE352" s="1370" t="s">
        <v>20</v>
      </c>
      <c r="AF352" s="1370">
        <f>IF(W352&gt;=1,(AA352*12+AC352)-(W352*12+Y352)+1,"")</f>
        <v>12</v>
      </c>
      <c r="AG352" s="1366" t="s">
        <v>33</v>
      </c>
      <c r="AH352" s="1372" t="str">
        <f t="shared" ref="AH352" si="926">IFERROR(ROUNDDOWN(ROUND(L350*U352,0),0)*AF352,"")</f>
        <v/>
      </c>
      <c r="AI352" s="1374" t="str">
        <f t="shared" ref="AI352" si="927">IFERROR(ROUNDDOWN(ROUND((L350*(U352-AW350)),0),0)*AF352,"")</f>
        <v/>
      </c>
      <c r="AJ352" s="1376">
        <f>IFERROR(IF(OR(M350="",M351="",M353=""),0,ROUNDDOWN(ROUNDDOWN(ROUND(L350*VLOOKUP(K350,【参考】数式用!$A$5:$AB$37,MATCH("新加算Ⅳ",【参考】数式用!$B$4:$AB$4,0)+1,0),0),0)*AF352*0.5,0)),"")</f>
        <v>0</v>
      </c>
      <c r="AK352" s="1346" t="str">
        <f t="shared" ref="AK352" si="928">IF(T352&lt;&gt;"","新規に適用","")</f>
        <v/>
      </c>
      <c r="AL352" s="1350">
        <f>IFERROR(IF(OR(M353="ベア加算",M353=""),0, IF(OR(T350="新加算Ⅰ",T350="新加算Ⅱ",T350="新加算Ⅲ",T350="新加算Ⅳ"),0,ROUNDDOWN(ROUND(L350*VLOOKUP(K350,【参考】数式用!$A$5:$I$37,MATCH("ベア加算",【参考】数式用!$B$4:$I$4,0)+1,0),0),0)*AF352)),"")</f>
        <v>0</v>
      </c>
      <c r="AM352" s="1320" t="str">
        <f>IF(AND(T352&lt;&gt;"",AM350=""),"新規に適用",IF(AND(T352&lt;&gt;"",AM350&lt;&gt;""),"継続で適用",""))</f>
        <v/>
      </c>
      <c r="AN352" s="1320" t="str">
        <f>IF(AND(T352&lt;&gt;"",AN350=""),"新規に適用",IF(AND(T352&lt;&gt;"",AN350&lt;&gt;""),"継続で適用",""))</f>
        <v/>
      </c>
      <c r="AO352" s="1368"/>
      <c r="AP352" s="1320" t="str">
        <f>IF(AND(T352&lt;&gt;"",AP350=""),"新規に適用",IF(AND(T352&lt;&gt;"",AP350&lt;&gt;""),"継続で適用",""))</f>
        <v/>
      </c>
      <c r="AQ352" s="1324" t="str">
        <f t="shared" si="774"/>
        <v/>
      </c>
      <c r="AR352" s="1320" t="str">
        <f>IF(AND(T352&lt;&gt;"",AR350=""),"新規に適用",IF(AND(T352&lt;&gt;"",AR350&lt;&gt;""),"継続で適用",""))</f>
        <v/>
      </c>
      <c r="AS352" s="1309"/>
      <c r="AT352" s="557"/>
      <c r="AU352" s="1310" t="str">
        <f>IF(K350&lt;&gt;"","V列に色付け","")</f>
        <v/>
      </c>
      <c r="AV352" s="1311"/>
      <c r="AW352" s="1312"/>
      <c r="AX352" s="87"/>
      <c r="AY352" s="87"/>
      <c r="AZ352" s="87"/>
      <c r="BA352" s="87"/>
      <c r="BB352" s="87"/>
      <c r="BC352" s="87"/>
      <c r="BD352" s="87"/>
      <c r="BE352" s="87"/>
      <c r="BF352" s="87"/>
      <c r="BG352" s="87"/>
      <c r="BH352" s="87"/>
      <c r="BI352" s="87"/>
      <c r="BJ352" s="87"/>
      <c r="BK352" s="453" t="str">
        <f>G350</f>
        <v/>
      </c>
    </row>
    <row r="353" spans="1:63" ht="30" customHeight="1" thickBot="1">
      <c r="A353" s="1275"/>
      <c r="B353" s="1418"/>
      <c r="C353" s="1419"/>
      <c r="D353" s="1419"/>
      <c r="E353" s="1419"/>
      <c r="F353" s="1420"/>
      <c r="G353" s="1260"/>
      <c r="H353" s="1260"/>
      <c r="I353" s="1260"/>
      <c r="J353" s="1423"/>
      <c r="K353" s="1260"/>
      <c r="L353" s="1284"/>
      <c r="M353" s="556" t="str">
        <f>IF('別紙様式2-2（４・５月分）'!P268="","",'別紙様式2-2（４・５月分）'!P268)</f>
        <v/>
      </c>
      <c r="N353" s="1401"/>
      <c r="O353" s="1381"/>
      <c r="P353" s="1383"/>
      <c r="Q353" s="1385"/>
      <c r="R353" s="1387"/>
      <c r="S353" s="1389"/>
      <c r="T353" s="1391"/>
      <c r="U353" s="1393"/>
      <c r="V353" s="1395"/>
      <c r="W353" s="1397"/>
      <c r="X353" s="1371"/>
      <c r="Y353" s="1397"/>
      <c r="Z353" s="1371"/>
      <c r="AA353" s="1397"/>
      <c r="AB353" s="1371"/>
      <c r="AC353" s="1397"/>
      <c r="AD353" s="1371"/>
      <c r="AE353" s="1371"/>
      <c r="AF353" s="1371"/>
      <c r="AG353" s="1367"/>
      <c r="AH353" s="1373"/>
      <c r="AI353" s="1375"/>
      <c r="AJ353" s="1377"/>
      <c r="AK353" s="1347"/>
      <c r="AL353" s="1351"/>
      <c r="AM353" s="1321"/>
      <c r="AN353" s="1321"/>
      <c r="AO353" s="1369"/>
      <c r="AP353" s="1321"/>
      <c r="AQ353" s="1325"/>
      <c r="AR353" s="1321"/>
      <c r="AS353" s="491" t="str">
        <f t="shared" ref="AS353" si="929">IF(AU350="","",IF(OR(T350="",AND(M353="ベア加算なし",OR(T350="新加算Ⅰ",T350="新加算Ⅱ",T350="新加算Ⅲ",T350="新加算Ⅳ"),AM350=""),AND(OR(T350="新加算Ⅰ",T350="新加算Ⅱ",T350="新加算Ⅲ",T350="新加算Ⅳ",T350="新加算Ⅴ（１）",T350="新加算Ⅴ（２）",T350="新加算Ⅴ（３）",T350="新加算Ⅴ（４）",T350="新加算Ⅴ（５）",T350="新加算Ⅴ（６）",T350="新加算Ⅴ（８）",T350="新加算Ⅴ（11）"),AN350=""),AND(OR(T350="新加算Ⅴ（７）",T350="新加算Ⅴ（９）",T350="新加算Ⅴ（10）",T350="新加算Ⅴ（12）",T350="新加算Ⅴ（13）",T350="新加算Ⅴ（14）"),AO350=""),AND(OR(T350="新加算Ⅰ",T350="新加算Ⅱ",T350="新加算Ⅲ",T350="新加算Ⅴ（１）",T350="新加算Ⅴ（３）",T350="新加算Ⅴ（８）"),AP350=""),AND(OR(T350="新加算Ⅰ",T350="新加算Ⅱ",T350="新加算Ⅴ（１）",T350="新加算Ⅴ（２）",T350="新加算Ⅴ（３）",T350="新加算Ⅴ（４）",T350="新加算Ⅴ（５）",T350="新加算Ⅴ（６）",T350="新加算Ⅴ（７）",T350="新加算Ⅴ（９）",T350="新加算Ⅴ（10）",T350="新加算Ⅴ（12）"),AQ350=""),AND(OR(T350="新加算Ⅰ",T350="新加算Ⅴ（１）",T350="新加算Ⅴ（２）",T350="新加算Ⅴ（５）",T350="新加算Ⅴ（７）",T350="新加算Ⅴ（10）"),AR350="")),"！記入が必要な欄（ピンク色のセル）に空欄があります。空欄を埋めてください。",""))</f>
        <v/>
      </c>
      <c r="AT353" s="557"/>
      <c r="AU353" s="1310"/>
      <c r="AV353" s="558" t="str">
        <f>IF('別紙様式2-2（４・５月分）'!N268="","",'別紙様式2-2（４・５月分）'!N268)</f>
        <v/>
      </c>
      <c r="AW353" s="1312"/>
      <c r="AX353" s="87"/>
      <c r="AY353" s="87"/>
      <c r="AZ353" s="87"/>
      <c r="BA353" s="87"/>
      <c r="BB353" s="87"/>
      <c r="BC353" s="87"/>
      <c r="BD353" s="87"/>
      <c r="BE353" s="87"/>
      <c r="BF353" s="87"/>
      <c r="BG353" s="87"/>
      <c r="BH353" s="87"/>
      <c r="BI353" s="87"/>
      <c r="BJ353" s="87"/>
      <c r="BK353" s="453" t="str">
        <f>G350</f>
        <v/>
      </c>
    </row>
    <row r="354" spans="1:63" ht="30" customHeight="1">
      <c r="A354" s="1300">
        <v>86</v>
      </c>
      <c r="B354" s="1242" t="str">
        <f>IF(基本情報入力シート!C139="","",基本情報入力シート!C139)</f>
        <v/>
      </c>
      <c r="C354" s="1243"/>
      <c r="D354" s="1243"/>
      <c r="E354" s="1243"/>
      <c r="F354" s="1244"/>
      <c r="G354" s="1259" t="str">
        <f>IF(基本情報入力シート!M139="","",基本情報入力シート!M139)</f>
        <v/>
      </c>
      <c r="H354" s="1259" t="str">
        <f>IF(基本情報入力シート!R139="","",基本情報入力シート!R139)</f>
        <v/>
      </c>
      <c r="I354" s="1259" t="str">
        <f>IF(基本情報入力シート!W139="","",基本情報入力シート!W139)</f>
        <v/>
      </c>
      <c r="J354" s="1422" t="str">
        <f>IF(基本情報入力シート!X139="","",基本情報入力シート!X139)</f>
        <v/>
      </c>
      <c r="K354" s="1259" t="str">
        <f>IF(基本情報入力シート!Y139="","",基本情報入力シート!Y139)</f>
        <v/>
      </c>
      <c r="L354" s="1283" t="str">
        <f>IF(基本情報入力シート!AB139="","",基本情報入力シート!AB139)</f>
        <v/>
      </c>
      <c r="M354" s="553" t="str">
        <f>IF('別紙様式2-2（４・５月分）'!P269="","",'別紙様式2-2（４・５月分）'!P269)</f>
        <v/>
      </c>
      <c r="N354" s="1398" t="str">
        <f>IF(SUM('別紙様式2-2（４・５月分）'!Q269:Q271)=0,"",SUM('別紙様式2-2（４・５月分）'!Q269:Q271))</f>
        <v/>
      </c>
      <c r="O354" s="1402" t="str">
        <f>IFERROR(VLOOKUP('別紙様式2-2（４・５月分）'!AQ269,【参考】数式用!$AR$5:$AS$22,2,FALSE),"")</f>
        <v/>
      </c>
      <c r="P354" s="1403"/>
      <c r="Q354" s="1404"/>
      <c r="R354" s="1408" t="str">
        <f>IFERROR(VLOOKUP(K354,【参考】数式用!$A$5:$AB$37,MATCH(O354,【参考】数式用!$B$4:$AB$4,0)+1,0),"")</f>
        <v/>
      </c>
      <c r="S354" s="1410" t="s">
        <v>2021</v>
      </c>
      <c r="T354" s="1412"/>
      <c r="U354" s="1414" t="str">
        <f>IFERROR(VLOOKUP(K354,【参考】数式用!$A$5:$AB$37,MATCH(T354,【参考】数式用!$B$4:$AB$4,0)+1,0),"")</f>
        <v/>
      </c>
      <c r="V354" s="1416" t="s">
        <v>15</v>
      </c>
      <c r="W354" s="1354">
        <v>6</v>
      </c>
      <c r="X354" s="1356" t="s">
        <v>10</v>
      </c>
      <c r="Y354" s="1354">
        <v>6</v>
      </c>
      <c r="Z354" s="1356" t="s">
        <v>38</v>
      </c>
      <c r="AA354" s="1354">
        <v>7</v>
      </c>
      <c r="AB354" s="1356" t="s">
        <v>10</v>
      </c>
      <c r="AC354" s="1354">
        <v>3</v>
      </c>
      <c r="AD354" s="1356" t="s">
        <v>13</v>
      </c>
      <c r="AE354" s="1356" t="s">
        <v>20</v>
      </c>
      <c r="AF354" s="1356">
        <f>IF(W354&gt;=1,(AA354*12+AC354)-(W354*12+Y354)+1,"")</f>
        <v>10</v>
      </c>
      <c r="AG354" s="1358" t="s">
        <v>33</v>
      </c>
      <c r="AH354" s="1360" t="str">
        <f t="shared" ref="AH354" si="930">IFERROR(ROUNDDOWN(ROUND(L354*U354,0),0)*AF354,"")</f>
        <v/>
      </c>
      <c r="AI354" s="1362" t="str">
        <f t="shared" ref="AI354" si="931">IFERROR(ROUNDDOWN(ROUND((L354*(U354-AW354)),0),0)*AF354,"")</f>
        <v/>
      </c>
      <c r="AJ354" s="1364">
        <f>IFERROR(IF(OR(M354="",M355="",M357=""),0,ROUNDDOWN(ROUNDDOWN(ROUND(L354*VLOOKUP(K354,【参考】数式用!$A$5:$AB$37,MATCH("新加算Ⅳ",【参考】数式用!$B$4:$AB$4,0)+1,0),0),0)*AF354*0.5,0)),"")</f>
        <v>0</v>
      </c>
      <c r="AK354" s="1348"/>
      <c r="AL354" s="1352">
        <f>IFERROR(IF(OR(M357="ベア加算",M357=""),0, IF(OR(T354="新加算Ⅰ",T354="新加算Ⅱ",T354="新加算Ⅲ",T354="新加算Ⅳ"),ROUNDDOWN(ROUND(L354*VLOOKUP(K354,【参考】数式用!$A$5:$I$37,MATCH("ベア加算",【参考】数式用!$B$4:$I$4,0)+1,0),0),0)*AF354,0)),"")</f>
        <v>0</v>
      </c>
      <c r="AM354" s="1338"/>
      <c r="AN354" s="1344"/>
      <c r="AO354" s="1340"/>
      <c r="AP354" s="1340"/>
      <c r="AQ354" s="1342"/>
      <c r="AR354" s="1322"/>
      <c r="AS354" s="466" t="str">
        <f t="shared" ref="AS354" si="932">IF(AU354="","",IF(U354&lt;N354,"！加算の要件上は問題ありませんが、令和６年４・５月と比較して令和６年６月に加算率が下がる計画になっています。",""))</f>
        <v/>
      </c>
      <c r="AT354" s="557"/>
      <c r="AU354" s="1310" t="str">
        <f>IF(K354&lt;&gt;"","V列に色付け","")</f>
        <v/>
      </c>
      <c r="AV354" s="558" t="str">
        <f>IF('別紙様式2-2（４・５月分）'!N269="","",'別紙様式2-2（４・５月分）'!N269)</f>
        <v/>
      </c>
      <c r="AW354" s="1312" t="str">
        <f>IF(SUM('別紙様式2-2（４・５月分）'!O269:O271)=0,"",SUM('別紙様式2-2（４・５月分）'!O269:O271))</f>
        <v/>
      </c>
      <c r="AX354" s="1313" t="str">
        <f>IFERROR(VLOOKUP(K354,【参考】数式用!$AH$2:$AI$34,2,FALSE),"")</f>
        <v/>
      </c>
      <c r="AY354" s="1229" t="s">
        <v>1959</v>
      </c>
      <c r="AZ354" s="1229" t="s">
        <v>1960</v>
      </c>
      <c r="BA354" s="1229" t="s">
        <v>1961</v>
      </c>
      <c r="BB354" s="1229" t="s">
        <v>1962</v>
      </c>
      <c r="BC354" s="1229" t="str">
        <f>IF(AND(O354&lt;&gt;"新加算Ⅰ",O354&lt;&gt;"新加算Ⅱ",O354&lt;&gt;"新加算Ⅲ",O354&lt;&gt;"新加算Ⅳ"),O354,IF(P356&lt;&gt;"",P356,""))</f>
        <v/>
      </c>
      <c r="BD354" s="1229"/>
      <c r="BE354" s="1229" t="str">
        <f t="shared" ref="BE354" si="933">IF(AL354&lt;&gt;0,IF(AM354="○","入力済","未入力"),"")</f>
        <v/>
      </c>
      <c r="BF354" s="1229" t="str">
        <f>IF(OR(T354="新加算Ⅰ",T354="新加算Ⅱ",T354="新加算Ⅲ",T354="新加算Ⅳ",T354="新加算Ⅴ（１）",T354="新加算Ⅴ（２）",T354="新加算Ⅴ（３）",T354="新加算ⅠⅤ（４）",T354="新加算Ⅴ（５）",T354="新加算Ⅴ（６）",T354="新加算Ⅴ（８）",T354="新加算Ⅴ（11）"),IF(OR(AN354="○",AN354="令和６年度中に満たす"),"入力済","未入力"),"")</f>
        <v/>
      </c>
      <c r="BG354" s="1229" t="str">
        <f>IF(OR(T354="新加算Ⅴ（７）",T354="新加算Ⅴ（９）",T354="新加算Ⅴ（10）",T354="新加算Ⅴ（12）",T354="新加算Ⅴ（13）",T354="新加算Ⅴ（14）"),IF(OR(AO354="○",AO354="令和６年度中に満たす"),"入力済","未入力"),"")</f>
        <v/>
      </c>
      <c r="BH354" s="1330" t="str">
        <f t="shared" ref="BH354" si="934">IF(OR(T354="新加算Ⅰ",T354="新加算Ⅱ",T354="新加算Ⅲ",T354="新加算Ⅴ（１）",T354="新加算Ⅴ（３）",T354="新加算Ⅴ（８）"),IF(OR(AP354="○",AP354="令和６年度中に満たす"),"入力済","未入力"),"")</f>
        <v/>
      </c>
      <c r="BI354" s="1332" t="str">
        <f t="shared" ref="BI354" si="935">IF(OR(T354="新加算Ⅰ",T354="新加算Ⅱ",T354="新加算Ⅴ（１）",T354="新加算Ⅴ（２）",T354="新加算Ⅴ（３）",T354="新加算Ⅴ（４）",T354="新加算Ⅴ（５）",T354="新加算Ⅴ（６）",T354="新加算Ⅴ（７）",T354="新加算Ⅴ（９）",T354="新加算Ⅴ（10）",T354="新加算Ⅴ（12）"),1,"")</f>
        <v/>
      </c>
      <c r="BJ354" s="1310" t="str">
        <f>IF(OR(T354="新加算Ⅰ",T354="新加算Ⅴ（１）",T354="新加算Ⅴ（２）",T354="新加算Ⅴ（５）",T354="新加算Ⅴ（７）",T354="新加算Ⅴ（10）"),IF(AR354="","未入力","入力済"),"")</f>
        <v/>
      </c>
      <c r="BK354" s="453" t="str">
        <f>G354</f>
        <v/>
      </c>
    </row>
    <row r="355" spans="1:63" ht="15" customHeight="1">
      <c r="A355" s="1274"/>
      <c r="B355" s="1242"/>
      <c r="C355" s="1243"/>
      <c r="D355" s="1243"/>
      <c r="E355" s="1243"/>
      <c r="F355" s="1244"/>
      <c r="G355" s="1259"/>
      <c r="H355" s="1259"/>
      <c r="I355" s="1259"/>
      <c r="J355" s="1422"/>
      <c r="K355" s="1259"/>
      <c r="L355" s="1283"/>
      <c r="M355" s="1378" t="str">
        <f>IF('別紙様式2-2（４・５月分）'!P270="","",'別紙様式2-2（４・５月分）'!P270)</f>
        <v/>
      </c>
      <c r="N355" s="1399"/>
      <c r="O355" s="1405"/>
      <c r="P355" s="1406"/>
      <c r="Q355" s="1407"/>
      <c r="R355" s="1409"/>
      <c r="S355" s="1411"/>
      <c r="T355" s="1413"/>
      <c r="U355" s="1415"/>
      <c r="V355" s="1417"/>
      <c r="W355" s="1355"/>
      <c r="X355" s="1357"/>
      <c r="Y355" s="1355"/>
      <c r="Z355" s="1357"/>
      <c r="AA355" s="1355"/>
      <c r="AB355" s="1357"/>
      <c r="AC355" s="1355"/>
      <c r="AD355" s="1357"/>
      <c r="AE355" s="1357"/>
      <c r="AF355" s="1357"/>
      <c r="AG355" s="1359"/>
      <c r="AH355" s="1361"/>
      <c r="AI355" s="1363"/>
      <c r="AJ355" s="1365"/>
      <c r="AK355" s="1349"/>
      <c r="AL355" s="1353"/>
      <c r="AM355" s="1339"/>
      <c r="AN355" s="1345"/>
      <c r="AO355" s="1341"/>
      <c r="AP355" s="1341"/>
      <c r="AQ355" s="1343"/>
      <c r="AR355" s="1323"/>
      <c r="AS355" s="1309" t="str">
        <f t="shared" ref="AS355" si="936">IF(AU354="","",IF(AF354&gt;10,"！令和６年度の新加算の「算定対象月」が10か月を超えています。標準的な「算定対象月」は令和６年６月から令和７年３月です。",IF(OR(AA354&lt;&gt;7,AC354&lt;&gt;3),"！算定期間の終わりが令和７年３月になっていません。区分変更を行う場合は、別紙様式2-4に記入してください。","")))</f>
        <v/>
      </c>
      <c r="AT355" s="557"/>
      <c r="AU355" s="1310"/>
      <c r="AV355" s="1311" t="str">
        <f>IF('別紙様式2-2（４・５月分）'!N270="","",'別紙様式2-2（４・５月分）'!N270)</f>
        <v/>
      </c>
      <c r="AW355" s="1312"/>
      <c r="AX355" s="1313"/>
      <c r="AY355" s="1229"/>
      <c r="AZ355" s="1229"/>
      <c r="BA355" s="1229"/>
      <c r="BB355" s="1229"/>
      <c r="BC355" s="1229"/>
      <c r="BD355" s="1229"/>
      <c r="BE355" s="1229"/>
      <c r="BF355" s="1229"/>
      <c r="BG355" s="1229"/>
      <c r="BH355" s="1331"/>
      <c r="BI355" s="1333"/>
      <c r="BJ355" s="1310"/>
      <c r="BK355" s="453" t="str">
        <f>G354</f>
        <v/>
      </c>
    </row>
    <row r="356" spans="1:63" ht="15" customHeight="1">
      <c r="A356" s="1302"/>
      <c r="B356" s="1242"/>
      <c r="C356" s="1243"/>
      <c r="D356" s="1243"/>
      <c r="E356" s="1243"/>
      <c r="F356" s="1244"/>
      <c r="G356" s="1259"/>
      <c r="H356" s="1259"/>
      <c r="I356" s="1259"/>
      <c r="J356" s="1422"/>
      <c r="K356" s="1259"/>
      <c r="L356" s="1283"/>
      <c r="M356" s="1379"/>
      <c r="N356" s="1400"/>
      <c r="O356" s="1380" t="s">
        <v>2025</v>
      </c>
      <c r="P356" s="1382" t="str">
        <f>IFERROR(VLOOKUP('別紙様式2-2（４・５月分）'!AQ269,【参考】数式用!$AR$5:$AT$22,3,FALSE),"")</f>
        <v/>
      </c>
      <c r="Q356" s="1384" t="s">
        <v>2036</v>
      </c>
      <c r="R356" s="1386" t="str">
        <f>IFERROR(VLOOKUP(K354,【参考】数式用!$A$5:$AB$37,MATCH(P356,【参考】数式用!$B$4:$AB$4,0)+1,0),"")</f>
        <v/>
      </c>
      <c r="S356" s="1388" t="s">
        <v>161</v>
      </c>
      <c r="T356" s="1390"/>
      <c r="U356" s="1392" t="str">
        <f>IFERROR(VLOOKUP(K354,【参考】数式用!$A$5:$AB$37,MATCH(T356,【参考】数式用!$B$4:$AB$4,0)+1,0),"")</f>
        <v/>
      </c>
      <c r="V356" s="1394" t="s">
        <v>15</v>
      </c>
      <c r="W356" s="1396">
        <v>7</v>
      </c>
      <c r="X356" s="1370" t="s">
        <v>10</v>
      </c>
      <c r="Y356" s="1396">
        <v>4</v>
      </c>
      <c r="Z356" s="1370" t="s">
        <v>38</v>
      </c>
      <c r="AA356" s="1396">
        <v>8</v>
      </c>
      <c r="AB356" s="1370" t="s">
        <v>10</v>
      </c>
      <c r="AC356" s="1396">
        <v>3</v>
      </c>
      <c r="AD356" s="1370" t="s">
        <v>13</v>
      </c>
      <c r="AE356" s="1370" t="s">
        <v>20</v>
      </c>
      <c r="AF356" s="1370">
        <f>IF(W356&gt;=1,(AA356*12+AC356)-(W356*12+Y356)+1,"")</f>
        <v>12</v>
      </c>
      <c r="AG356" s="1366" t="s">
        <v>33</v>
      </c>
      <c r="AH356" s="1372" t="str">
        <f t="shared" ref="AH356" si="937">IFERROR(ROUNDDOWN(ROUND(L354*U356,0),0)*AF356,"")</f>
        <v/>
      </c>
      <c r="AI356" s="1374" t="str">
        <f t="shared" ref="AI356" si="938">IFERROR(ROUNDDOWN(ROUND((L354*(U356-AW354)),0),0)*AF356,"")</f>
        <v/>
      </c>
      <c r="AJ356" s="1376">
        <f>IFERROR(IF(OR(M354="",M355="",M357=""),0,ROUNDDOWN(ROUNDDOWN(ROUND(L354*VLOOKUP(K354,【参考】数式用!$A$5:$AB$37,MATCH("新加算Ⅳ",【参考】数式用!$B$4:$AB$4,0)+1,0),0),0)*AF356*0.5,0)),"")</f>
        <v>0</v>
      </c>
      <c r="AK356" s="1346" t="str">
        <f t="shared" ref="AK356" si="939">IF(T356&lt;&gt;"","新規に適用","")</f>
        <v/>
      </c>
      <c r="AL356" s="1350">
        <f>IFERROR(IF(OR(M357="ベア加算",M357=""),0, IF(OR(T354="新加算Ⅰ",T354="新加算Ⅱ",T354="新加算Ⅲ",T354="新加算Ⅳ"),0,ROUNDDOWN(ROUND(L354*VLOOKUP(K354,【参考】数式用!$A$5:$I$37,MATCH("ベア加算",【参考】数式用!$B$4:$I$4,0)+1,0),0),0)*AF356)),"")</f>
        <v>0</v>
      </c>
      <c r="AM356" s="1320" t="str">
        <f>IF(AND(T356&lt;&gt;"",AM354=""),"新規に適用",IF(AND(T356&lt;&gt;"",AM354&lt;&gt;""),"継続で適用",""))</f>
        <v/>
      </c>
      <c r="AN356" s="1320" t="str">
        <f>IF(AND(T356&lt;&gt;"",AN354=""),"新規に適用",IF(AND(T356&lt;&gt;"",AN354&lt;&gt;""),"継続で適用",""))</f>
        <v/>
      </c>
      <c r="AO356" s="1368"/>
      <c r="AP356" s="1320" t="str">
        <f>IF(AND(T356&lt;&gt;"",AP354=""),"新規に適用",IF(AND(T356&lt;&gt;"",AP354&lt;&gt;""),"継続で適用",""))</f>
        <v/>
      </c>
      <c r="AQ356" s="1324" t="str">
        <f t="shared" si="774"/>
        <v/>
      </c>
      <c r="AR356" s="1320" t="str">
        <f>IF(AND(T356&lt;&gt;"",AR354=""),"新規に適用",IF(AND(T356&lt;&gt;"",AR354&lt;&gt;""),"継続で適用",""))</f>
        <v/>
      </c>
      <c r="AS356" s="1309"/>
      <c r="AT356" s="557"/>
      <c r="AU356" s="1310" t="str">
        <f>IF(K354&lt;&gt;"","V列に色付け","")</f>
        <v/>
      </c>
      <c r="AV356" s="1311"/>
      <c r="AW356" s="1312"/>
      <c r="AX356" s="87"/>
      <c r="AY356" s="87"/>
      <c r="AZ356" s="87"/>
      <c r="BA356" s="87"/>
      <c r="BB356" s="87"/>
      <c r="BC356" s="87"/>
      <c r="BD356" s="87"/>
      <c r="BE356" s="87"/>
      <c r="BF356" s="87"/>
      <c r="BG356" s="87"/>
      <c r="BH356" s="87"/>
      <c r="BI356" s="87"/>
      <c r="BJ356" s="87"/>
      <c r="BK356" s="453" t="str">
        <f>G354</f>
        <v/>
      </c>
    </row>
    <row r="357" spans="1:63" ht="30" customHeight="1" thickBot="1">
      <c r="A357" s="1275"/>
      <c r="B357" s="1418"/>
      <c r="C357" s="1419"/>
      <c r="D357" s="1419"/>
      <c r="E357" s="1419"/>
      <c r="F357" s="1420"/>
      <c r="G357" s="1260"/>
      <c r="H357" s="1260"/>
      <c r="I357" s="1260"/>
      <c r="J357" s="1423"/>
      <c r="K357" s="1260"/>
      <c r="L357" s="1284"/>
      <c r="M357" s="556" t="str">
        <f>IF('別紙様式2-2（４・５月分）'!P271="","",'別紙様式2-2（４・５月分）'!P271)</f>
        <v/>
      </c>
      <c r="N357" s="1401"/>
      <c r="O357" s="1381"/>
      <c r="P357" s="1383"/>
      <c r="Q357" s="1385"/>
      <c r="R357" s="1387"/>
      <c r="S357" s="1389"/>
      <c r="T357" s="1391"/>
      <c r="U357" s="1393"/>
      <c r="V357" s="1395"/>
      <c r="W357" s="1397"/>
      <c r="X357" s="1371"/>
      <c r="Y357" s="1397"/>
      <c r="Z357" s="1371"/>
      <c r="AA357" s="1397"/>
      <c r="AB357" s="1371"/>
      <c r="AC357" s="1397"/>
      <c r="AD357" s="1371"/>
      <c r="AE357" s="1371"/>
      <c r="AF357" s="1371"/>
      <c r="AG357" s="1367"/>
      <c r="AH357" s="1373"/>
      <c r="AI357" s="1375"/>
      <c r="AJ357" s="1377"/>
      <c r="AK357" s="1347"/>
      <c r="AL357" s="1351"/>
      <c r="AM357" s="1321"/>
      <c r="AN357" s="1321"/>
      <c r="AO357" s="1369"/>
      <c r="AP357" s="1321"/>
      <c r="AQ357" s="1325"/>
      <c r="AR357" s="1321"/>
      <c r="AS357" s="491" t="str">
        <f t="shared" ref="AS357" si="940">IF(AU354="","",IF(OR(T354="",AND(M357="ベア加算なし",OR(T354="新加算Ⅰ",T354="新加算Ⅱ",T354="新加算Ⅲ",T354="新加算Ⅳ"),AM354=""),AND(OR(T354="新加算Ⅰ",T354="新加算Ⅱ",T354="新加算Ⅲ",T354="新加算Ⅳ",T354="新加算Ⅴ（１）",T354="新加算Ⅴ（２）",T354="新加算Ⅴ（３）",T354="新加算Ⅴ（４）",T354="新加算Ⅴ（５）",T354="新加算Ⅴ（６）",T354="新加算Ⅴ（８）",T354="新加算Ⅴ（11）"),AN354=""),AND(OR(T354="新加算Ⅴ（７）",T354="新加算Ⅴ（９）",T354="新加算Ⅴ（10）",T354="新加算Ⅴ（12）",T354="新加算Ⅴ（13）",T354="新加算Ⅴ（14）"),AO354=""),AND(OR(T354="新加算Ⅰ",T354="新加算Ⅱ",T354="新加算Ⅲ",T354="新加算Ⅴ（１）",T354="新加算Ⅴ（３）",T354="新加算Ⅴ（８）"),AP354=""),AND(OR(T354="新加算Ⅰ",T354="新加算Ⅱ",T354="新加算Ⅴ（１）",T354="新加算Ⅴ（２）",T354="新加算Ⅴ（３）",T354="新加算Ⅴ（４）",T354="新加算Ⅴ（５）",T354="新加算Ⅴ（６）",T354="新加算Ⅴ（７）",T354="新加算Ⅴ（９）",T354="新加算Ⅴ（10）",T354="新加算Ⅴ（12）"),AQ354=""),AND(OR(T354="新加算Ⅰ",T354="新加算Ⅴ（１）",T354="新加算Ⅴ（２）",T354="新加算Ⅴ（５）",T354="新加算Ⅴ（７）",T354="新加算Ⅴ（10）"),AR354="")),"！記入が必要な欄（ピンク色のセル）に空欄があります。空欄を埋めてください。",""))</f>
        <v/>
      </c>
      <c r="AT357" s="557"/>
      <c r="AU357" s="1310"/>
      <c r="AV357" s="558" t="str">
        <f>IF('別紙様式2-2（４・５月分）'!N271="","",'別紙様式2-2（４・５月分）'!N271)</f>
        <v/>
      </c>
      <c r="AW357" s="1312"/>
      <c r="AX357" s="87"/>
      <c r="AY357" s="87"/>
      <c r="AZ357" s="87"/>
      <c r="BA357" s="87"/>
      <c r="BB357" s="87"/>
      <c r="BC357" s="87"/>
      <c r="BD357" s="87"/>
      <c r="BE357" s="87"/>
      <c r="BF357" s="87"/>
      <c r="BG357" s="87"/>
      <c r="BH357" s="87"/>
      <c r="BI357" s="87"/>
      <c r="BJ357" s="87"/>
      <c r="BK357" s="453" t="str">
        <f>G354</f>
        <v/>
      </c>
    </row>
    <row r="358" spans="1:63" ht="30" customHeight="1">
      <c r="A358" s="1273">
        <v>87</v>
      </c>
      <c r="B358" s="1239" t="str">
        <f>IF(基本情報入力シート!C140="","",基本情報入力シート!C140)</f>
        <v/>
      </c>
      <c r="C358" s="1240"/>
      <c r="D358" s="1240"/>
      <c r="E358" s="1240"/>
      <c r="F358" s="1241"/>
      <c r="G358" s="1258" t="str">
        <f>IF(基本情報入力シート!M140="","",基本情報入力シート!M140)</f>
        <v/>
      </c>
      <c r="H358" s="1258" t="str">
        <f>IF(基本情報入力シート!R140="","",基本情報入力シート!R140)</f>
        <v/>
      </c>
      <c r="I358" s="1258" t="str">
        <f>IF(基本情報入力シート!W140="","",基本情報入力シート!W140)</f>
        <v/>
      </c>
      <c r="J358" s="1421" t="str">
        <f>IF(基本情報入力シート!X140="","",基本情報入力シート!X140)</f>
        <v/>
      </c>
      <c r="K358" s="1258" t="str">
        <f>IF(基本情報入力シート!Y140="","",基本情報入力シート!Y140)</f>
        <v/>
      </c>
      <c r="L358" s="1282" t="str">
        <f>IF(基本情報入力シート!AB140="","",基本情報入力シート!AB140)</f>
        <v/>
      </c>
      <c r="M358" s="553" t="str">
        <f>IF('別紙様式2-2（４・５月分）'!P272="","",'別紙様式2-2（４・５月分）'!P272)</f>
        <v/>
      </c>
      <c r="N358" s="1398" t="str">
        <f>IF(SUM('別紙様式2-2（４・５月分）'!Q272:Q274)=0,"",SUM('別紙様式2-2（４・５月分）'!Q272:Q274))</f>
        <v/>
      </c>
      <c r="O358" s="1402" t="str">
        <f>IFERROR(VLOOKUP('別紙様式2-2（４・５月分）'!AQ272,【参考】数式用!$AR$5:$AS$22,2,FALSE),"")</f>
        <v/>
      </c>
      <c r="P358" s="1403"/>
      <c r="Q358" s="1404"/>
      <c r="R358" s="1408" t="str">
        <f>IFERROR(VLOOKUP(K358,【参考】数式用!$A$5:$AB$37,MATCH(O358,【参考】数式用!$B$4:$AB$4,0)+1,0),"")</f>
        <v/>
      </c>
      <c r="S358" s="1410" t="s">
        <v>2021</v>
      </c>
      <c r="T358" s="1412"/>
      <c r="U358" s="1414" t="str">
        <f>IFERROR(VLOOKUP(K358,【参考】数式用!$A$5:$AB$37,MATCH(T358,【参考】数式用!$B$4:$AB$4,0)+1,0),"")</f>
        <v/>
      </c>
      <c r="V358" s="1416" t="s">
        <v>15</v>
      </c>
      <c r="W358" s="1354">
        <v>6</v>
      </c>
      <c r="X358" s="1356" t="s">
        <v>10</v>
      </c>
      <c r="Y358" s="1354">
        <v>6</v>
      </c>
      <c r="Z358" s="1356" t="s">
        <v>38</v>
      </c>
      <c r="AA358" s="1354">
        <v>7</v>
      </c>
      <c r="AB358" s="1356" t="s">
        <v>10</v>
      </c>
      <c r="AC358" s="1354">
        <v>3</v>
      </c>
      <c r="AD358" s="1356" t="s">
        <v>13</v>
      </c>
      <c r="AE358" s="1356" t="s">
        <v>20</v>
      </c>
      <c r="AF358" s="1356">
        <f>IF(W358&gt;=1,(AA358*12+AC358)-(W358*12+Y358)+1,"")</f>
        <v>10</v>
      </c>
      <c r="AG358" s="1358" t="s">
        <v>33</v>
      </c>
      <c r="AH358" s="1360" t="str">
        <f t="shared" ref="AH358" si="941">IFERROR(ROUNDDOWN(ROUND(L358*U358,0),0)*AF358,"")</f>
        <v/>
      </c>
      <c r="AI358" s="1362" t="str">
        <f t="shared" ref="AI358" si="942">IFERROR(ROUNDDOWN(ROUND((L358*(U358-AW358)),0),0)*AF358,"")</f>
        <v/>
      </c>
      <c r="AJ358" s="1364">
        <f>IFERROR(IF(OR(M358="",M359="",M361=""),0,ROUNDDOWN(ROUNDDOWN(ROUND(L358*VLOOKUP(K358,【参考】数式用!$A$5:$AB$37,MATCH("新加算Ⅳ",【参考】数式用!$B$4:$AB$4,0)+1,0),0),0)*AF358*0.5,0)),"")</f>
        <v>0</v>
      </c>
      <c r="AK358" s="1348"/>
      <c r="AL358" s="1352">
        <f>IFERROR(IF(OR(M361="ベア加算",M361=""),0, IF(OR(T358="新加算Ⅰ",T358="新加算Ⅱ",T358="新加算Ⅲ",T358="新加算Ⅳ"),ROUNDDOWN(ROUND(L358*VLOOKUP(K358,【参考】数式用!$A$5:$I$37,MATCH("ベア加算",【参考】数式用!$B$4:$I$4,0)+1,0),0),0)*AF358,0)),"")</f>
        <v>0</v>
      </c>
      <c r="AM358" s="1338"/>
      <c r="AN358" s="1344"/>
      <c r="AO358" s="1340"/>
      <c r="AP358" s="1340"/>
      <c r="AQ358" s="1342"/>
      <c r="AR358" s="1322"/>
      <c r="AS358" s="466" t="str">
        <f t="shared" ref="AS358" si="943">IF(AU358="","",IF(U358&lt;N358,"！加算の要件上は問題ありませんが、令和６年４・５月と比較して令和６年６月に加算率が下がる計画になっています。",""))</f>
        <v/>
      </c>
      <c r="AT358" s="557"/>
      <c r="AU358" s="1310" t="str">
        <f>IF(K358&lt;&gt;"","V列に色付け","")</f>
        <v/>
      </c>
      <c r="AV358" s="558" t="str">
        <f>IF('別紙様式2-2（４・５月分）'!N272="","",'別紙様式2-2（４・５月分）'!N272)</f>
        <v/>
      </c>
      <c r="AW358" s="1312" t="str">
        <f>IF(SUM('別紙様式2-2（４・５月分）'!O272:O274)=0,"",SUM('別紙様式2-2（４・５月分）'!O272:O274))</f>
        <v/>
      </c>
      <c r="AX358" s="1313" t="str">
        <f>IFERROR(VLOOKUP(K358,【参考】数式用!$AH$2:$AI$34,2,FALSE),"")</f>
        <v/>
      </c>
      <c r="AY358" s="1229" t="s">
        <v>1959</v>
      </c>
      <c r="AZ358" s="1229" t="s">
        <v>1960</v>
      </c>
      <c r="BA358" s="1229" t="s">
        <v>1961</v>
      </c>
      <c r="BB358" s="1229" t="s">
        <v>1962</v>
      </c>
      <c r="BC358" s="1229" t="str">
        <f>IF(AND(O358&lt;&gt;"新加算Ⅰ",O358&lt;&gt;"新加算Ⅱ",O358&lt;&gt;"新加算Ⅲ",O358&lt;&gt;"新加算Ⅳ"),O358,IF(P360&lt;&gt;"",P360,""))</f>
        <v/>
      </c>
      <c r="BD358" s="1229"/>
      <c r="BE358" s="1229" t="str">
        <f t="shared" ref="BE358" si="944">IF(AL358&lt;&gt;0,IF(AM358="○","入力済","未入力"),"")</f>
        <v/>
      </c>
      <c r="BF358" s="1229" t="str">
        <f>IF(OR(T358="新加算Ⅰ",T358="新加算Ⅱ",T358="新加算Ⅲ",T358="新加算Ⅳ",T358="新加算Ⅴ（１）",T358="新加算Ⅴ（２）",T358="新加算Ⅴ（３）",T358="新加算ⅠⅤ（４）",T358="新加算Ⅴ（５）",T358="新加算Ⅴ（６）",T358="新加算Ⅴ（８）",T358="新加算Ⅴ（11）"),IF(OR(AN358="○",AN358="令和６年度中に満たす"),"入力済","未入力"),"")</f>
        <v/>
      </c>
      <c r="BG358" s="1229" t="str">
        <f>IF(OR(T358="新加算Ⅴ（７）",T358="新加算Ⅴ（９）",T358="新加算Ⅴ（10）",T358="新加算Ⅴ（12）",T358="新加算Ⅴ（13）",T358="新加算Ⅴ（14）"),IF(OR(AO358="○",AO358="令和６年度中に満たす"),"入力済","未入力"),"")</f>
        <v/>
      </c>
      <c r="BH358" s="1330" t="str">
        <f t="shared" ref="BH358" si="945">IF(OR(T358="新加算Ⅰ",T358="新加算Ⅱ",T358="新加算Ⅲ",T358="新加算Ⅴ（１）",T358="新加算Ⅴ（３）",T358="新加算Ⅴ（８）"),IF(OR(AP358="○",AP358="令和６年度中に満たす"),"入力済","未入力"),"")</f>
        <v/>
      </c>
      <c r="BI358" s="1332" t="str">
        <f t="shared" ref="BI358" si="946">IF(OR(T358="新加算Ⅰ",T358="新加算Ⅱ",T358="新加算Ⅴ（１）",T358="新加算Ⅴ（２）",T358="新加算Ⅴ（３）",T358="新加算Ⅴ（４）",T358="新加算Ⅴ（５）",T358="新加算Ⅴ（６）",T358="新加算Ⅴ（７）",T358="新加算Ⅴ（９）",T358="新加算Ⅴ（10）",T358="新加算Ⅴ（12）"),1,"")</f>
        <v/>
      </c>
      <c r="BJ358" s="1310" t="str">
        <f>IF(OR(T358="新加算Ⅰ",T358="新加算Ⅴ（１）",T358="新加算Ⅴ（２）",T358="新加算Ⅴ（５）",T358="新加算Ⅴ（７）",T358="新加算Ⅴ（10）"),IF(AR358="","未入力","入力済"),"")</f>
        <v/>
      </c>
      <c r="BK358" s="453" t="str">
        <f>G358</f>
        <v/>
      </c>
    </row>
    <row r="359" spans="1:63" ht="15" customHeight="1">
      <c r="A359" s="1274"/>
      <c r="B359" s="1242"/>
      <c r="C359" s="1243"/>
      <c r="D359" s="1243"/>
      <c r="E359" s="1243"/>
      <c r="F359" s="1244"/>
      <c r="G359" s="1259"/>
      <c r="H359" s="1259"/>
      <c r="I359" s="1259"/>
      <c r="J359" s="1422"/>
      <c r="K359" s="1259"/>
      <c r="L359" s="1283"/>
      <c r="M359" s="1378" t="str">
        <f>IF('別紙様式2-2（４・５月分）'!P273="","",'別紙様式2-2（４・５月分）'!P273)</f>
        <v/>
      </c>
      <c r="N359" s="1399"/>
      <c r="O359" s="1405"/>
      <c r="P359" s="1406"/>
      <c r="Q359" s="1407"/>
      <c r="R359" s="1409"/>
      <c r="S359" s="1411"/>
      <c r="T359" s="1413"/>
      <c r="U359" s="1415"/>
      <c r="V359" s="1417"/>
      <c r="W359" s="1355"/>
      <c r="X359" s="1357"/>
      <c r="Y359" s="1355"/>
      <c r="Z359" s="1357"/>
      <c r="AA359" s="1355"/>
      <c r="AB359" s="1357"/>
      <c r="AC359" s="1355"/>
      <c r="AD359" s="1357"/>
      <c r="AE359" s="1357"/>
      <c r="AF359" s="1357"/>
      <c r="AG359" s="1359"/>
      <c r="AH359" s="1361"/>
      <c r="AI359" s="1363"/>
      <c r="AJ359" s="1365"/>
      <c r="AK359" s="1349"/>
      <c r="AL359" s="1353"/>
      <c r="AM359" s="1339"/>
      <c r="AN359" s="1345"/>
      <c r="AO359" s="1341"/>
      <c r="AP359" s="1341"/>
      <c r="AQ359" s="1343"/>
      <c r="AR359" s="1323"/>
      <c r="AS359" s="1309" t="str">
        <f t="shared" ref="AS359" si="947">IF(AU358="","",IF(AF358&gt;10,"！令和６年度の新加算の「算定対象月」が10か月を超えています。標準的な「算定対象月」は令和６年６月から令和７年３月です。",IF(OR(AA358&lt;&gt;7,AC358&lt;&gt;3),"！算定期間の終わりが令和７年３月になっていません。区分変更を行う場合は、別紙様式2-4に記入してください。","")))</f>
        <v/>
      </c>
      <c r="AT359" s="557"/>
      <c r="AU359" s="1310"/>
      <c r="AV359" s="1311" t="str">
        <f>IF('別紙様式2-2（４・５月分）'!N273="","",'別紙様式2-2（４・５月分）'!N273)</f>
        <v/>
      </c>
      <c r="AW359" s="1312"/>
      <c r="AX359" s="1313"/>
      <c r="AY359" s="1229"/>
      <c r="AZ359" s="1229"/>
      <c r="BA359" s="1229"/>
      <c r="BB359" s="1229"/>
      <c r="BC359" s="1229"/>
      <c r="BD359" s="1229"/>
      <c r="BE359" s="1229"/>
      <c r="BF359" s="1229"/>
      <c r="BG359" s="1229"/>
      <c r="BH359" s="1331"/>
      <c r="BI359" s="1333"/>
      <c r="BJ359" s="1310"/>
      <c r="BK359" s="453" t="str">
        <f>G358</f>
        <v/>
      </c>
    </row>
    <row r="360" spans="1:63" ht="15" customHeight="1">
      <c r="A360" s="1302"/>
      <c r="B360" s="1242"/>
      <c r="C360" s="1243"/>
      <c r="D360" s="1243"/>
      <c r="E360" s="1243"/>
      <c r="F360" s="1244"/>
      <c r="G360" s="1259"/>
      <c r="H360" s="1259"/>
      <c r="I360" s="1259"/>
      <c r="J360" s="1422"/>
      <c r="K360" s="1259"/>
      <c r="L360" s="1283"/>
      <c r="M360" s="1379"/>
      <c r="N360" s="1400"/>
      <c r="O360" s="1380" t="s">
        <v>2025</v>
      </c>
      <c r="P360" s="1382" t="str">
        <f>IFERROR(VLOOKUP('別紙様式2-2（４・５月分）'!AQ272,【参考】数式用!$AR$5:$AT$22,3,FALSE),"")</f>
        <v/>
      </c>
      <c r="Q360" s="1384" t="s">
        <v>2036</v>
      </c>
      <c r="R360" s="1386" t="str">
        <f>IFERROR(VLOOKUP(K358,【参考】数式用!$A$5:$AB$37,MATCH(P360,【参考】数式用!$B$4:$AB$4,0)+1,0),"")</f>
        <v/>
      </c>
      <c r="S360" s="1388" t="s">
        <v>161</v>
      </c>
      <c r="T360" s="1390"/>
      <c r="U360" s="1392" t="str">
        <f>IFERROR(VLOOKUP(K358,【参考】数式用!$A$5:$AB$37,MATCH(T360,【参考】数式用!$B$4:$AB$4,0)+1,0),"")</f>
        <v/>
      </c>
      <c r="V360" s="1394" t="s">
        <v>15</v>
      </c>
      <c r="W360" s="1396">
        <v>7</v>
      </c>
      <c r="X360" s="1370" t="s">
        <v>10</v>
      </c>
      <c r="Y360" s="1396">
        <v>4</v>
      </c>
      <c r="Z360" s="1370" t="s">
        <v>38</v>
      </c>
      <c r="AA360" s="1396">
        <v>8</v>
      </c>
      <c r="AB360" s="1370" t="s">
        <v>10</v>
      </c>
      <c r="AC360" s="1396">
        <v>3</v>
      </c>
      <c r="AD360" s="1370" t="s">
        <v>13</v>
      </c>
      <c r="AE360" s="1370" t="s">
        <v>20</v>
      </c>
      <c r="AF360" s="1370">
        <f>IF(W360&gt;=1,(AA360*12+AC360)-(W360*12+Y360)+1,"")</f>
        <v>12</v>
      </c>
      <c r="AG360" s="1366" t="s">
        <v>33</v>
      </c>
      <c r="AH360" s="1372" t="str">
        <f t="shared" ref="AH360" si="948">IFERROR(ROUNDDOWN(ROUND(L358*U360,0),0)*AF360,"")</f>
        <v/>
      </c>
      <c r="AI360" s="1374" t="str">
        <f t="shared" ref="AI360" si="949">IFERROR(ROUNDDOWN(ROUND((L358*(U360-AW358)),0),0)*AF360,"")</f>
        <v/>
      </c>
      <c r="AJ360" s="1376">
        <f>IFERROR(IF(OR(M358="",M359="",M361=""),0,ROUNDDOWN(ROUNDDOWN(ROUND(L358*VLOOKUP(K358,【参考】数式用!$A$5:$AB$37,MATCH("新加算Ⅳ",【参考】数式用!$B$4:$AB$4,0)+1,0),0),0)*AF360*0.5,0)),"")</f>
        <v>0</v>
      </c>
      <c r="AK360" s="1346" t="str">
        <f t="shared" ref="AK360" si="950">IF(T360&lt;&gt;"","新規に適用","")</f>
        <v/>
      </c>
      <c r="AL360" s="1350">
        <f>IFERROR(IF(OR(M361="ベア加算",M361=""),0, IF(OR(T358="新加算Ⅰ",T358="新加算Ⅱ",T358="新加算Ⅲ",T358="新加算Ⅳ"),0,ROUNDDOWN(ROUND(L358*VLOOKUP(K358,【参考】数式用!$A$5:$I$37,MATCH("ベア加算",【参考】数式用!$B$4:$I$4,0)+1,0),0),0)*AF360)),"")</f>
        <v>0</v>
      </c>
      <c r="AM360" s="1320" t="str">
        <f>IF(AND(T360&lt;&gt;"",AM358=""),"新規に適用",IF(AND(T360&lt;&gt;"",AM358&lt;&gt;""),"継続で適用",""))</f>
        <v/>
      </c>
      <c r="AN360" s="1320" t="str">
        <f>IF(AND(T360&lt;&gt;"",AN358=""),"新規に適用",IF(AND(T360&lt;&gt;"",AN358&lt;&gt;""),"継続で適用",""))</f>
        <v/>
      </c>
      <c r="AO360" s="1368"/>
      <c r="AP360" s="1320" t="str">
        <f>IF(AND(T360&lt;&gt;"",AP358=""),"新規に適用",IF(AND(T360&lt;&gt;"",AP358&lt;&gt;""),"継続で適用",""))</f>
        <v/>
      </c>
      <c r="AQ360" s="1324" t="str">
        <f t="shared" ref="AQ360:AQ408" si="951">IF(AND(T360&lt;&gt;"",AN358=""),"新規に適用",IF(AND(T360&lt;&gt;"",OR(T358="新加算Ⅰ",T358="新加算Ⅱ",T358="新加算Ⅴ（１）",T358="新加算Ⅴ（２）",T358="新加算Ⅴ（３）",T358="新加算Ⅴ（４）",T358="新加算Ⅴ（５）",T358="新加算Ⅴ（６）",T358="新加算Ⅴ（７）",T358="新加算Ⅴ（９）",T358="新加算Ⅴ（10）",T358="新加算Ⅴ（12）")),"継続で適用",""))</f>
        <v/>
      </c>
      <c r="AR360" s="1320" t="str">
        <f>IF(AND(T360&lt;&gt;"",AR358=""),"新規に適用",IF(AND(T360&lt;&gt;"",AR358&lt;&gt;""),"継続で適用",""))</f>
        <v/>
      </c>
      <c r="AS360" s="1309"/>
      <c r="AT360" s="557"/>
      <c r="AU360" s="1310" t="str">
        <f>IF(K358&lt;&gt;"","V列に色付け","")</f>
        <v/>
      </c>
      <c r="AV360" s="1311"/>
      <c r="AW360" s="1312"/>
      <c r="AX360" s="87"/>
      <c r="AY360" s="87"/>
      <c r="AZ360" s="87"/>
      <c r="BA360" s="87"/>
      <c r="BB360" s="87"/>
      <c r="BC360" s="87"/>
      <c r="BD360" s="87"/>
      <c r="BE360" s="87"/>
      <c r="BF360" s="87"/>
      <c r="BG360" s="87"/>
      <c r="BH360" s="87"/>
      <c r="BI360" s="87"/>
      <c r="BJ360" s="87"/>
      <c r="BK360" s="453" t="str">
        <f>G358</f>
        <v/>
      </c>
    </row>
    <row r="361" spans="1:63" ht="30" customHeight="1" thickBot="1">
      <c r="A361" s="1275"/>
      <c r="B361" s="1418"/>
      <c r="C361" s="1419"/>
      <c r="D361" s="1419"/>
      <c r="E361" s="1419"/>
      <c r="F361" s="1420"/>
      <c r="G361" s="1260"/>
      <c r="H361" s="1260"/>
      <c r="I361" s="1260"/>
      <c r="J361" s="1423"/>
      <c r="K361" s="1260"/>
      <c r="L361" s="1284"/>
      <c r="M361" s="556" t="str">
        <f>IF('別紙様式2-2（４・５月分）'!P274="","",'別紙様式2-2（４・５月分）'!P274)</f>
        <v/>
      </c>
      <c r="N361" s="1401"/>
      <c r="O361" s="1381"/>
      <c r="P361" s="1383"/>
      <c r="Q361" s="1385"/>
      <c r="R361" s="1387"/>
      <c r="S361" s="1389"/>
      <c r="T361" s="1391"/>
      <c r="U361" s="1393"/>
      <c r="V361" s="1395"/>
      <c r="W361" s="1397"/>
      <c r="X361" s="1371"/>
      <c r="Y361" s="1397"/>
      <c r="Z361" s="1371"/>
      <c r="AA361" s="1397"/>
      <c r="AB361" s="1371"/>
      <c r="AC361" s="1397"/>
      <c r="AD361" s="1371"/>
      <c r="AE361" s="1371"/>
      <c r="AF361" s="1371"/>
      <c r="AG361" s="1367"/>
      <c r="AH361" s="1373"/>
      <c r="AI361" s="1375"/>
      <c r="AJ361" s="1377"/>
      <c r="AK361" s="1347"/>
      <c r="AL361" s="1351"/>
      <c r="AM361" s="1321"/>
      <c r="AN361" s="1321"/>
      <c r="AO361" s="1369"/>
      <c r="AP361" s="1321"/>
      <c r="AQ361" s="1325"/>
      <c r="AR361" s="1321"/>
      <c r="AS361" s="491" t="str">
        <f t="shared" ref="AS361" si="952">IF(AU358="","",IF(OR(T358="",AND(M361="ベア加算なし",OR(T358="新加算Ⅰ",T358="新加算Ⅱ",T358="新加算Ⅲ",T358="新加算Ⅳ"),AM358=""),AND(OR(T358="新加算Ⅰ",T358="新加算Ⅱ",T358="新加算Ⅲ",T358="新加算Ⅳ",T358="新加算Ⅴ（１）",T358="新加算Ⅴ（２）",T358="新加算Ⅴ（３）",T358="新加算Ⅴ（４）",T358="新加算Ⅴ（５）",T358="新加算Ⅴ（６）",T358="新加算Ⅴ（８）",T358="新加算Ⅴ（11）"),AN358=""),AND(OR(T358="新加算Ⅴ（７）",T358="新加算Ⅴ（９）",T358="新加算Ⅴ（10）",T358="新加算Ⅴ（12）",T358="新加算Ⅴ（13）",T358="新加算Ⅴ（14）"),AO358=""),AND(OR(T358="新加算Ⅰ",T358="新加算Ⅱ",T358="新加算Ⅲ",T358="新加算Ⅴ（１）",T358="新加算Ⅴ（３）",T358="新加算Ⅴ（８）"),AP358=""),AND(OR(T358="新加算Ⅰ",T358="新加算Ⅱ",T358="新加算Ⅴ（１）",T358="新加算Ⅴ（２）",T358="新加算Ⅴ（３）",T358="新加算Ⅴ（４）",T358="新加算Ⅴ（５）",T358="新加算Ⅴ（６）",T358="新加算Ⅴ（７）",T358="新加算Ⅴ（９）",T358="新加算Ⅴ（10）",T358="新加算Ⅴ（12）"),AQ358=""),AND(OR(T358="新加算Ⅰ",T358="新加算Ⅴ（１）",T358="新加算Ⅴ（２）",T358="新加算Ⅴ（５）",T358="新加算Ⅴ（７）",T358="新加算Ⅴ（10）"),AR358="")),"！記入が必要な欄（ピンク色のセル）に空欄があります。空欄を埋めてください。",""))</f>
        <v/>
      </c>
      <c r="AT361" s="557"/>
      <c r="AU361" s="1310"/>
      <c r="AV361" s="558" t="str">
        <f>IF('別紙様式2-2（４・５月分）'!N274="","",'別紙様式2-2（４・５月分）'!N274)</f>
        <v/>
      </c>
      <c r="AW361" s="1312"/>
      <c r="AX361" s="87"/>
      <c r="AY361" s="87"/>
      <c r="AZ361" s="87"/>
      <c r="BA361" s="87"/>
      <c r="BB361" s="87"/>
      <c r="BC361" s="87"/>
      <c r="BD361" s="87"/>
      <c r="BE361" s="87"/>
      <c r="BF361" s="87"/>
      <c r="BG361" s="87"/>
      <c r="BH361" s="87"/>
      <c r="BI361" s="87"/>
      <c r="BJ361" s="87"/>
      <c r="BK361" s="453" t="str">
        <f>G358</f>
        <v/>
      </c>
    </row>
    <row r="362" spans="1:63" ht="30" customHeight="1">
      <c r="A362" s="1300">
        <v>88</v>
      </c>
      <c r="B362" s="1242" t="str">
        <f>IF(基本情報入力シート!C141="","",基本情報入力シート!C141)</f>
        <v/>
      </c>
      <c r="C362" s="1243"/>
      <c r="D362" s="1243"/>
      <c r="E362" s="1243"/>
      <c r="F362" s="1244"/>
      <c r="G362" s="1259" t="str">
        <f>IF(基本情報入力シート!M141="","",基本情報入力シート!M141)</f>
        <v/>
      </c>
      <c r="H362" s="1259" t="str">
        <f>IF(基本情報入力シート!R141="","",基本情報入力シート!R141)</f>
        <v/>
      </c>
      <c r="I362" s="1259" t="str">
        <f>IF(基本情報入力シート!W141="","",基本情報入力シート!W141)</f>
        <v/>
      </c>
      <c r="J362" s="1422" t="str">
        <f>IF(基本情報入力シート!X141="","",基本情報入力シート!X141)</f>
        <v/>
      </c>
      <c r="K362" s="1259" t="str">
        <f>IF(基本情報入力シート!Y141="","",基本情報入力シート!Y141)</f>
        <v/>
      </c>
      <c r="L362" s="1283" t="str">
        <f>IF(基本情報入力シート!AB141="","",基本情報入力シート!AB141)</f>
        <v/>
      </c>
      <c r="M362" s="553" t="str">
        <f>IF('別紙様式2-2（４・５月分）'!P275="","",'別紙様式2-2（４・５月分）'!P275)</f>
        <v/>
      </c>
      <c r="N362" s="1398" t="str">
        <f>IF(SUM('別紙様式2-2（４・５月分）'!Q275:Q277)=0,"",SUM('別紙様式2-2（４・５月分）'!Q275:Q277))</f>
        <v/>
      </c>
      <c r="O362" s="1402" t="str">
        <f>IFERROR(VLOOKUP('別紙様式2-2（４・５月分）'!AQ275,【参考】数式用!$AR$5:$AS$22,2,FALSE),"")</f>
        <v/>
      </c>
      <c r="P362" s="1403"/>
      <c r="Q362" s="1404"/>
      <c r="R362" s="1408" t="str">
        <f>IFERROR(VLOOKUP(K362,【参考】数式用!$A$5:$AB$37,MATCH(O362,【参考】数式用!$B$4:$AB$4,0)+1,0),"")</f>
        <v/>
      </c>
      <c r="S362" s="1410" t="s">
        <v>2021</v>
      </c>
      <c r="T362" s="1412"/>
      <c r="U362" s="1414" t="str">
        <f>IFERROR(VLOOKUP(K362,【参考】数式用!$A$5:$AB$37,MATCH(T362,【参考】数式用!$B$4:$AB$4,0)+1,0),"")</f>
        <v/>
      </c>
      <c r="V362" s="1416" t="s">
        <v>15</v>
      </c>
      <c r="W362" s="1354">
        <v>6</v>
      </c>
      <c r="X362" s="1356" t="s">
        <v>10</v>
      </c>
      <c r="Y362" s="1354">
        <v>6</v>
      </c>
      <c r="Z362" s="1356" t="s">
        <v>38</v>
      </c>
      <c r="AA362" s="1354">
        <v>7</v>
      </c>
      <c r="AB362" s="1356" t="s">
        <v>10</v>
      </c>
      <c r="AC362" s="1354">
        <v>3</v>
      </c>
      <c r="AD362" s="1356" t="s">
        <v>13</v>
      </c>
      <c r="AE362" s="1356" t="s">
        <v>20</v>
      </c>
      <c r="AF362" s="1356">
        <f>IF(W362&gt;=1,(AA362*12+AC362)-(W362*12+Y362)+1,"")</f>
        <v>10</v>
      </c>
      <c r="AG362" s="1358" t="s">
        <v>33</v>
      </c>
      <c r="AH362" s="1360" t="str">
        <f t="shared" ref="AH362" si="953">IFERROR(ROUNDDOWN(ROUND(L362*U362,0),0)*AF362,"")</f>
        <v/>
      </c>
      <c r="AI362" s="1362" t="str">
        <f t="shared" ref="AI362" si="954">IFERROR(ROUNDDOWN(ROUND((L362*(U362-AW362)),0),0)*AF362,"")</f>
        <v/>
      </c>
      <c r="AJ362" s="1364">
        <f>IFERROR(IF(OR(M362="",M363="",M365=""),0,ROUNDDOWN(ROUNDDOWN(ROUND(L362*VLOOKUP(K362,【参考】数式用!$A$5:$AB$37,MATCH("新加算Ⅳ",【参考】数式用!$B$4:$AB$4,0)+1,0),0),0)*AF362*0.5,0)),"")</f>
        <v>0</v>
      </c>
      <c r="AK362" s="1348"/>
      <c r="AL362" s="1352">
        <f>IFERROR(IF(OR(M365="ベア加算",M365=""),0, IF(OR(T362="新加算Ⅰ",T362="新加算Ⅱ",T362="新加算Ⅲ",T362="新加算Ⅳ"),ROUNDDOWN(ROUND(L362*VLOOKUP(K362,【参考】数式用!$A$5:$I$37,MATCH("ベア加算",【参考】数式用!$B$4:$I$4,0)+1,0),0),0)*AF362,0)),"")</f>
        <v>0</v>
      </c>
      <c r="AM362" s="1338"/>
      <c r="AN362" s="1344"/>
      <c r="AO362" s="1340"/>
      <c r="AP362" s="1340"/>
      <c r="AQ362" s="1342"/>
      <c r="AR362" s="1322"/>
      <c r="AS362" s="466" t="str">
        <f t="shared" ref="AS362" si="955">IF(AU362="","",IF(U362&lt;N362,"！加算の要件上は問題ありませんが、令和６年４・５月と比較して令和６年６月に加算率が下がる計画になっています。",""))</f>
        <v/>
      </c>
      <c r="AT362" s="557"/>
      <c r="AU362" s="1310" t="str">
        <f>IF(K362&lt;&gt;"","V列に色付け","")</f>
        <v/>
      </c>
      <c r="AV362" s="558" t="str">
        <f>IF('別紙様式2-2（４・５月分）'!N275="","",'別紙様式2-2（４・５月分）'!N275)</f>
        <v/>
      </c>
      <c r="AW362" s="1312" t="str">
        <f>IF(SUM('別紙様式2-2（４・５月分）'!O275:O277)=0,"",SUM('別紙様式2-2（４・５月分）'!O275:O277))</f>
        <v/>
      </c>
      <c r="AX362" s="1313" t="str">
        <f>IFERROR(VLOOKUP(K362,【参考】数式用!$AH$2:$AI$34,2,FALSE),"")</f>
        <v/>
      </c>
      <c r="AY362" s="1229" t="s">
        <v>1959</v>
      </c>
      <c r="AZ362" s="1229" t="s">
        <v>1960</v>
      </c>
      <c r="BA362" s="1229" t="s">
        <v>1961</v>
      </c>
      <c r="BB362" s="1229" t="s">
        <v>1962</v>
      </c>
      <c r="BC362" s="1229" t="str">
        <f>IF(AND(O362&lt;&gt;"新加算Ⅰ",O362&lt;&gt;"新加算Ⅱ",O362&lt;&gt;"新加算Ⅲ",O362&lt;&gt;"新加算Ⅳ"),O362,IF(P364&lt;&gt;"",P364,""))</f>
        <v/>
      </c>
      <c r="BD362" s="1229"/>
      <c r="BE362" s="1229" t="str">
        <f t="shared" ref="BE362" si="956">IF(AL362&lt;&gt;0,IF(AM362="○","入力済","未入力"),"")</f>
        <v/>
      </c>
      <c r="BF362" s="1229" t="str">
        <f>IF(OR(T362="新加算Ⅰ",T362="新加算Ⅱ",T362="新加算Ⅲ",T362="新加算Ⅳ",T362="新加算Ⅴ（１）",T362="新加算Ⅴ（２）",T362="新加算Ⅴ（３）",T362="新加算ⅠⅤ（４）",T362="新加算Ⅴ（５）",T362="新加算Ⅴ（６）",T362="新加算Ⅴ（８）",T362="新加算Ⅴ（11）"),IF(OR(AN362="○",AN362="令和６年度中に満たす"),"入力済","未入力"),"")</f>
        <v/>
      </c>
      <c r="BG362" s="1229" t="str">
        <f>IF(OR(T362="新加算Ⅴ（７）",T362="新加算Ⅴ（９）",T362="新加算Ⅴ（10）",T362="新加算Ⅴ（12）",T362="新加算Ⅴ（13）",T362="新加算Ⅴ（14）"),IF(OR(AO362="○",AO362="令和６年度中に満たす"),"入力済","未入力"),"")</f>
        <v/>
      </c>
      <c r="BH362" s="1330" t="str">
        <f t="shared" ref="BH362" si="957">IF(OR(T362="新加算Ⅰ",T362="新加算Ⅱ",T362="新加算Ⅲ",T362="新加算Ⅴ（１）",T362="新加算Ⅴ（３）",T362="新加算Ⅴ（８）"),IF(OR(AP362="○",AP362="令和６年度中に満たす"),"入力済","未入力"),"")</f>
        <v/>
      </c>
      <c r="BI362" s="1332" t="str">
        <f t="shared" ref="BI362" si="958">IF(OR(T362="新加算Ⅰ",T362="新加算Ⅱ",T362="新加算Ⅴ（１）",T362="新加算Ⅴ（２）",T362="新加算Ⅴ（３）",T362="新加算Ⅴ（４）",T362="新加算Ⅴ（５）",T362="新加算Ⅴ（６）",T362="新加算Ⅴ（７）",T362="新加算Ⅴ（９）",T362="新加算Ⅴ（10）",T362="新加算Ⅴ（12）"),1,"")</f>
        <v/>
      </c>
      <c r="BJ362" s="1310" t="str">
        <f>IF(OR(T362="新加算Ⅰ",T362="新加算Ⅴ（１）",T362="新加算Ⅴ（２）",T362="新加算Ⅴ（５）",T362="新加算Ⅴ（７）",T362="新加算Ⅴ（10）"),IF(AR362="","未入力","入力済"),"")</f>
        <v/>
      </c>
      <c r="BK362" s="453" t="str">
        <f>G362</f>
        <v/>
      </c>
    </row>
    <row r="363" spans="1:63" ht="15" customHeight="1">
      <c r="A363" s="1274"/>
      <c r="B363" s="1242"/>
      <c r="C363" s="1243"/>
      <c r="D363" s="1243"/>
      <c r="E363" s="1243"/>
      <c r="F363" s="1244"/>
      <c r="G363" s="1259"/>
      <c r="H363" s="1259"/>
      <c r="I363" s="1259"/>
      <c r="J363" s="1422"/>
      <c r="K363" s="1259"/>
      <c r="L363" s="1283"/>
      <c r="M363" s="1378" t="str">
        <f>IF('別紙様式2-2（４・５月分）'!P276="","",'別紙様式2-2（４・５月分）'!P276)</f>
        <v/>
      </c>
      <c r="N363" s="1399"/>
      <c r="O363" s="1405"/>
      <c r="P363" s="1406"/>
      <c r="Q363" s="1407"/>
      <c r="R363" s="1409"/>
      <c r="S363" s="1411"/>
      <c r="T363" s="1413"/>
      <c r="U363" s="1415"/>
      <c r="V363" s="1417"/>
      <c r="W363" s="1355"/>
      <c r="X363" s="1357"/>
      <c r="Y363" s="1355"/>
      <c r="Z363" s="1357"/>
      <c r="AA363" s="1355"/>
      <c r="AB363" s="1357"/>
      <c r="AC363" s="1355"/>
      <c r="AD363" s="1357"/>
      <c r="AE363" s="1357"/>
      <c r="AF363" s="1357"/>
      <c r="AG363" s="1359"/>
      <c r="AH363" s="1361"/>
      <c r="AI363" s="1363"/>
      <c r="AJ363" s="1365"/>
      <c r="AK363" s="1349"/>
      <c r="AL363" s="1353"/>
      <c r="AM363" s="1339"/>
      <c r="AN363" s="1345"/>
      <c r="AO363" s="1341"/>
      <c r="AP363" s="1341"/>
      <c r="AQ363" s="1343"/>
      <c r="AR363" s="1323"/>
      <c r="AS363" s="1309" t="str">
        <f t="shared" ref="AS363" si="959">IF(AU362="","",IF(AF362&gt;10,"！令和６年度の新加算の「算定対象月」が10か月を超えています。標準的な「算定対象月」は令和６年６月から令和７年３月です。",IF(OR(AA362&lt;&gt;7,AC362&lt;&gt;3),"！算定期間の終わりが令和７年３月になっていません。区分変更を行う場合は、別紙様式2-4に記入してください。","")))</f>
        <v/>
      </c>
      <c r="AT363" s="557"/>
      <c r="AU363" s="1310"/>
      <c r="AV363" s="1311" t="str">
        <f>IF('別紙様式2-2（４・５月分）'!N276="","",'別紙様式2-2（４・５月分）'!N276)</f>
        <v/>
      </c>
      <c r="AW363" s="1312"/>
      <c r="AX363" s="1313"/>
      <c r="AY363" s="1229"/>
      <c r="AZ363" s="1229"/>
      <c r="BA363" s="1229"/>
      <c r="BB363" s="1229"/>
      <c r="BC363" s="1229"/>
      <c r="BD363" s="1229"/>
      <c r="BE363" s="1229"/>
      <c r="BF363" s="1229"/>
      <c r="BG363" s="1229"/>
      <c r="BH363" s="1331"/>
      <c r="BI363" s="1333"/>
      <c r="BJ363" s="1310"/>
      <c r="BK363" s="453" t="str">
        <f>G362</f>
        <v/>
      </c>
    </row>
    <row r="364" spans="1:63" ht="15" customHeight="1">
      <c r="A364" s="1302"/>
      <c r="B364" s="1242"/>
      <c r="C364" s="1243"/>
      <c r="D364" s="1243"/>
      <c r="E364" s="1243"/>
      <c r="F364" s="1244"/>
      <c r="G364" s="1259"/>
      <c r="H364" s="1259"/>
      <c r="I364" s="1259"/>
      <c r="J364" s="1422"/>
      <c r="K364" s="1259"/>
      <c r="L364" s="1283"/>
      <c r="M364" s="1379"/>
      <c r="N364" s="1400"/>
      <c r="O364" s="1380" t="s">
        <v>2025</v>
      </c>
      <c r="P364" s="1382" t="str">
        <f>IFERROR(VLOOKUP('別紙様式2-2（４・５月分）'!AQ275,【参考】数式用!$AR$5:$AT$22,3,FALSE),"")</f>
        <v/>
      </c>
      <c r="Q364" s="1384" t="s">
        <v>2036</v>
      </c>
      <c r="R364" s="1386" t="str">
        <f>IFERROR(VLOOKUP(K362,【参考】数式用!$A$5:$AB$37,MATCH(P364,【参考】数式用!$B$4:$AB$4,0)+1,0),"")</f>
        <v/>
      </c>
      <c r="S364" s="1388" t="s">
        <v>161</v>
      </c>
      <c r="T364" s="1390"/>
      <c r="U364" s="1392" t="str">
        <f>IFERROR(VLOOKUP(K362,【参考】数式用!$A$5:$AB$37,MATCH(T364,【参考】数式用!$B$4:$AB$4,0)+1,0),"")</f>
        <v/>
      </c>
      <c r="V364" s="1394" t="s">
        <v>15</v>
      </c>
      <c r="W364" s="1396">
        <v>7</v>
      </c>
      <c r="X364" s="1370" t="s">
        <v>10</v>
      </c>
      <c r="Y364" s="1396">
        <v>4</v>
      </c>
      <c r="Z364" s="1370" t="s">
        <v>38</v>
      </c>
      <c r="AA364" s="1396">
        <v>8</v>
      </c>
      <c r="AB364" s="1370" t="s">
        <v>10</v>
      </c>
      <c r="AC364" s="1396">
        <v>3</v>
      </c>
      <c r="AD364" s="1370" t="s">
        <v>13</v>
      </c>
      <c r="AE364" s="1370" t="s">
        <v>20</v>
      </c>
      <c r="AF364" s="1370">
        <f>IF(W364&gt;=1,(AA364*12+AC364)-(W364*12+Y364)+1,"")</f>
        <v>12</v>
      </c>
      <c r="AG364" s="1366" t="s">
        <v>33</v>
      </c>
      <c r="AH364" s="1372" t="str">
        <f t="shared" ref="AH364" si="960">IFERROR(ROUNDDOWN(ROUND(L362*U364,0),0)*AF364,"")</f>
        <v/>
      </c>
      <c r="AI364" s="1374" t="str">
        <f t="shared" ref="AI364" si="961">IFERROR(ROUNDDOWN(ROUND((L362*(U364-AW362)),0),0)*AF364,"")</f>
        <v/>
      </c>
      <c r="AJ364" s="1376">
        <f>IFERROR(IF(OR(M362="",M363="",M365=""),0,ROUNDDOWN(ROUNDDOWN(ROUND(L362*VLOOKUP(K362,【参考】数式用!$A$5:$AB$37,MATCH("新加算Ⅳ",【参考】数式用!$B$4:$AB$4,0)+1,0),0),0)*AF364*0.5,0)),"")</f>
        <v>0</v>
      </c>
      <c r="AK364" s="1346" t="str">
        <f t="shared" ref="AK364" si="962">IF(T364&lt;&gt;"","新規に適用","")</f>
        <v/>
      </c>
      <c r="AL364" s="1350">
        <f>IFERROR(IF(OR(M365="ベア加算",M365=""),0, IF(OR(T362="新加算Ⅰ",T362="新加算Ⅱ",T362="新加算Ⅲ",T362="新加算Ⅳ"),0,ROUNDDOWN(ROUND(L362*VLOOKUP(K362,【参考】数式用!$A$5:$I$37,MATCH("ベア加算",【参考】数式用!$B$4:$I$4,0)+1,0),0),0)*AF364)),"")</f>
        <v>0</v>
      </c>
      <c r="AM364" s="1320" t="str">
        <f>IF(AND(T364&lt;&gt;"",AM362=""),"新規に適用",IF(AND(T364&lt;&gt;"",AM362&lt;&gt;""),"継続で適用",""))</f>
        <v/>
      </c>
      <c r="AN364" s="1320" t="str">
        <f>IF(AND(T364&lt;&gt;"",AN362=""),"新規に適用",IF(AND(T364&lt;&gt;"",AN362&lt;&gt;""),"継続で適用",""))</f>
        <v/>
      </c>
      <c r="AO364" s="1368"/>
      <c r="AP364" s="1320" t="str">
        <f>IF(AND(T364&lt;&gt;"",AP362=""),"新規に適用",IF(AND(T364&lt;&gt;"",AP362&lt;&gt;""),"継続で適用",""))</f>
        <v/>
      </c>
      <c r="AQ364" s="1324" t="str">
        <f t="shared" si="951"/>
        <v/>
      </c>
      <c r="AR364" s="1320" t="str">
        <f>IF(AND(T364&lt;&gt;"",AR362=""),"新規に適用",IF(AND(T364&lt;&gt;"",AR362&lt;&gt;""),"継続で適用",""))</f>
        <v/>
      </c>
      <c r="AS364" s="1309"/>
      <c r="AT364" s="557"/>
      <c r="AU364" s="1310" t="str">
        <f>IF(K362&lt;&gt;"","V列に色付け","")</f>
        <v/>
      </c>
      <c r="AV364" s="1311"/>
      <c r="AW364" s="1312"/>
      <c r="AX364" s="87"/>
      <c r="AY364" s="87"/>
      <c r="AZ364" s="87"/>
      <c r="BA364" s="87"/>
      <c r="BB364" s="87"/>
      <c r="BC364" s="87"/>
      <c r="BD364" s="87"/>
      <c r="BE364" s="87"/>
      <c r="BF364" s="87"/>
      <c r="BG364" s="87"/>
      <c r="BH364" s="87"/>
      <c r="BI364" s="87"/>
      <c r="BJ364" s="87"/>
      <c r="BK364" s="453" t="str">
        <f>G362</f>
        <v/>
      </c>
    </row>
    <row r="365" spans="1:63" ht="30" customHeight="1" thickBot="1">
      <c r="A365" s="1275"/>
      <c r="B365" s="1418"/>
      <c r="C365" s="1419"/>
      <c r="D365" s="1419"/>
      <c r="E365" s="1419"/>
      <c r="F365" s="1420"/>
      <c r="G365" s="1260"/>
      <c r="H365" s="1260"/>
      <c r="I365" s="1260"/>
      <c r="J365" s="1423"/>
      <c r="K365" s="1260"/>
      <c r="L365" s="1284"/>
      <c r="M365" s="556" t="str">
        <f>IF('別紙様式2-2（４・５月分）'!P277="","",'別紙様式2-2（４・５月分）'!P277)</f>
        <v/>
      </c>
      <c r="N365" s="1401"/>
      <c r="O365" s="1381"/>
      <c r="P365" s="1383"/>
      <c r="Q365" s="1385"/>
      <c r="R365" s="1387"/>
      <c r="S365" s="1389"/>
      <c r="T365" s="1391"/>
      <c r="U365" s="1393"/>
      <c r="V365" s="1395"/>
      <c r="W365" s="1397"/>
      <c r="X365" s="1371"/>
      <c r="Y365" s="1397"/>
      <c r="Z365" s="1371"/>
      <c r="AA365" s="1397"/>
      <c r="AB365" s="1371"/>
      <c r="AC365" s="1397"/>
      <c r="AD365" s="1371"/>
      <c r="AE365" s="1371"/>
      <c r="AF365" s="1371"/>
      <c r="AG365" s="1367"/>
      <c r="AH365" s="1373"/>
      <c r="AI365" s="1375"/>
      <c r="AJ365" s="1377"/>
      <c r="AK365" s="1347"/>
      <c r="AL365" s="1351"/>
      <c r="AM365" s="1321"/>
      <c r="AN365" s="1321"/>
      <c r="AO365" s="1369"/>
      <c r="AP365" s="1321"/>
      <c r="AQ365" s="1325"/>
      <c r="AR365" s="1321"/>
      <c r="AS365" s="491" t="str">
        <f t="shared" ref="AS365" si="963">IF(AU362="","",IF(OR(T362="",AND(M365="ベア加算なし",OR(T362="新加算Ⅰ",T362="新加算Ⅱ",T362="新加算Ⅲ",T362="新加算Ⅳ"),AM362=""),AND(OR(T362="新加算Ⅰ",T362="新加算Ⅱ",T362="新加算Ⅲ",T362="新加算Ⅳ",T362="新加算Ⅴ（１）",T362="新加算Ⅴ（２）",T362="新加算Ⅴ（３）",T362="新加算Ⅴ（４）",T362="新加算Ⅴ（５）",T362="新加算Ⅴ（６）",T362="新加算Ⅴ（８）",T362="新加算Ⅴ（11）"),AN362=""),AND(OR(T362="新加算Ⅴ（７）",T362="新加算Ⅴ（９）",T362="新加算Ⅴ（10）",T362="新加算Ⅴ（12）",T362="新加算Ⅴ（13）",T362="新加算Ⅴ（14）"),AO362=""),AND(OR(T362="新加算Ⅰ",T362="新加算Ⅱ",T362="新加算Ⅲ",T362="新加算Ⅴ（１）",T362="新加算Ⅴ（３）",T362="新加算Ⅴ（８）"),AP362=""),AND(OR(T362="新加算Ⅰ",T362="新加算Ⅱ",T362="新加算Ⅴ（１）",T362="新加算Ⅴ（２）",T362="新加算Ⅴ（３）",T362="新加算Ⅴ（４）",T362="新加算Ⅴ（５）",T362="新加算Ⅴ（６）",T362="新加算Ⅴ（７）",T362="新加算Ⅴ（９）",T362="新加算Ⅴ（10）",T362="新加算Ⅴ（12）"),AQ362=""),AND(OR(T362="新加算Ⅰ",T362="新加算Ⅴ（１）",T362="新加算Ⅴ（２）",T362="新加算Ⅴ（５）",T362="新加算Ⅴ（７）",T362="新加算Ⅴ（10）"),AR362="")),"！記入が必要な欄（ピンク色のセル）に空欄があります。空欄を埋めてください。",""))</f>
        <v/>
      </c>
      <c r="AT365" s="557"/>
      <c r="AU365" s="1310"/>
      <c r="AV365" s="558" t="str">
        <f>IF('別紙様式2-2（４・５月分）'!N277="","",'別紙様式2-2（４・５月分）'!N277)</f>
        <v/>
      </c>
      <c r="AW365" s="1312"/>
      <c r="AX365" s="87"/>
      <c r="AY365" s="87"/>
      <c r="AZ365" s="87"/>
      <c r="BA365" s="87"/>
      <c r="BB365" s="87"/>
      <c r="BC365" s="87"/>
      <c r="BD365" s="87"/>
      <c r="BE365" s="87"/>
      <c r="BF365" s="87"/>
      <c r="BG365" s="87"/>
      <c r="BH365" s="87"/>
      <c r="BI365" s="87"/>
      <c r="BJ365" s="87"/>
      <c r="BK365" s="453" t="str">
        <f>G362</f>
        <v/>
      </c>
    </row>
    <row r="366" spans="1:63" ht="30" customHeight="1">
      <c r="A366" s="1273">
        <v>89</v>
      </c>
      <c r="B366" s="1239" t="str">
        <f>IF(基本情報入力シート!C142="","",基本情報入力シート!C142)</f>
        <v/>
      </c>
      <c r="C366" s="1240"/>
      <c r="D366" s="1240"/>
      <c r="E366" s="1240"/>
      <c r="F366" s="1241"/>
      <c r="G366" s="1258" t="str">
        <f>IF(基本情報入力シート!M142="","",基本情報入力シート!M142)</f>
        <v/>
      </c>
      <c r="H366" s="1258" t="str">
        <f>IF(基本情報入力シート!R142="","",基本情報入力シート!R142)</f>
        <v/>
      </c>
      <c r="I366" s="1258" t="str">
        <f>IF(基本情報入力シート!W142="","",基本情報入力シート!W142)</f>
        <v/>
      </c>
      <c r="J366" s="1421" t="str">
        <f>IF(基本情報入力シート!X142="","",基本情報入力シート!X142)</f>
        <v/>
      </c>
      <c r="K366" s="1258" t="str">
        <f>IF(基本情報入力シート!Y142="","",基本情報入力シート!Y142)</f>
        <v/>
      </c>
      <c r="L366" s="1282" t="str">
        <f>IF(基本情報入力シート!AB142="","",基本情報入力シート!AB142)</f>
        <v/>
      </c>
      <c r="M366" s="553" t="str">
        <f>IF('別紙様式2-2（４・５月分）'!P278="","",'別紙様式2-2（４・５月分）'!P278)</f>
        <v/>
      </c>
      <c r="N366" s="1398" t="str">
        <f>IF(SUM('別紙様式2-2（４・５月分）'!Q278:Q280)=0,"",SUM('別紙様式2-2（４・５月分）'!Q278:Q280))</f>
        <v/>
      </c>
      <c r="O366" s="1402" t="str">
        <f>IFERROR(VLOOKUP('別紙様式2-2（４・５月分）'!AQ278,【参考】数式用!$AR$5:$AS$22,2,FALSE),"")</f>
        <v/>
      </c>
      <c r="P366" s="1403"/>
      <c r="Q366" s="1404"/>
      <c r="R366" s="1408" t="str">
        <f>IFERROR(VLOOKUP(K366,【参考】数式用!$A$5:$AB$37,MATCH(O366,【参考】数式用!$B$4:$AB$4,0)+1,0),"")</f>
        <v/>
      </c>
      <c r="S366" s="1410" t="s">
        <v>2021</v>
      </c>
      <c r="T366" s="1412"/>
      <c r="U366" s="1414" t="str">
        <f>IFERROR(VLOOKUP(K366,【参考】数式用!$A$5:$AB$37,MATCH(T366,【参考】数式用!$B$4:$AB$4,0)+1,0),"")</f>
        <v/>
      </c>
      <c r="V366" s="1416" t="s">
        <v>15</v>
      </c>
      <c r="W366" s="1354">
        <v>6</v>
      </c>
      <c r="X366" s="1356" t="s">
        <v>10</v>
      </c>
      <c r="Y366" s="1354">
        <v>6</v>
      </c>
      <c r="Z366" s="1356" t="s">
        <v>38</v>
      </c>
      <c r="AA366" s="1354">
        <v>7</v>
      </c>
      <c r="AB366" s="1356" t="s">
        <v>10</v>
      </c>
      <c r="AC366" s="1354">
        <v>3</v>
      </c>
      <c r="AD366" s="1356" t="s">
        <v>13</v>
      </c>
      <c r="AE366" s="1356" t="s">
        <v>20</v>
      </c>
      <c r="AF366" s="1356">
        <f>IF(W366&gt;=1,(AA366*12+AC366)-(W366*12+Y366)+1,"")</f>
        <v>10</v>
      </c>
      <c r="AG366" s="1358" t="s">
        <v>33</v>
      </c>
      <c r="AH366" s="1360" t="str">
        <f t="shared" ref="AH366" si="964">IFERROR(ROUNDDOWN(ROUND(L366*U366,0),0)*AF366,"")</f>
        <v/>
      </c>
      <c r="AI366" s="1362" t="str">
        <f t="shared" ref="AI366" si="965">IFERROR(ROUNDDOWN(ROUND((L366*(U366-AW366)),0),0)*AF366,"")</f>
        <v/>
      </c>
      <c r="AJ366" s="1364">
        <f>IFERROR(IF(OR(M366="",M367="",M369=""),0,ROUNDDOWN(ROUNDDOWN(ROUND(L366*VLOOKUP(K366,【参考】数式用!$A$5:$AB$37,MATCH("新加算Ⅳ",【参考】数式用!$B$4:$AB$4,0)+1,0),0),0)*AF366*0.5,0)),"")</f>
        <v>0</v>
      </c>
      <c r="AK366" s="1348"/>
      <c r="AL366" s="1352">
        <f>IFERROR(IF(OR(M369="ベア加算",M369=""),0, IF(OR(T366="新加算Ⅰ",T366="新加算Ⅱ",T366="新加算Ⅲ",T366="新加算Ⅳ"),ROUNDDOWN(ROUND(L366*VLOOKUP(K366,【参考】数式用!$A$5:$I$37,MATCH("ベア加算",【参考】数式用!$B$4:$I$4,0)+1,0),0),0)*AF366,0)),"")</f>
        <v>0</v>
      </c>
      <c r="AM366" s="1338"/>
      <c r="AN366" s="1344"/>
      <c r="AO366" s="1340"/>
      <c r="AP366" s="1340"/>
      <c r="AQ366" s="1342"/>
      <c r="AR366" s="1322"/>
      <c r="AS366" s="466" t="str">
        <f t="shared" ref="AS366" si="966">IF(AU366="","",IF(U366&lt;N366,"！加算の要件上は問題ありませんが、令和６年４・５月と比較して令和６年６月に加算率が下がる計画になっています。",""))</f>
        <v/>
      </c>
      <c r="AT366" s="557"/>
      <c r="AU366" s="1310" t="str">
        <f>IF(K366&lt;&gt;"","V列に色付け","")</f>
        <v/>
      </c>
      <c r="AV366" s="558" t="str">
        <f>IF('別紙様式2-2（４・５月分）'!N278="","",'別紙様式2-2（４・５月分）'!N278)</f>
        <v/>
      </c>
      <c r="AW366" s="1312" t="str">
        <f>IF(SUM('別紙様式2-2（４・５月分）'!O278:O280)=0,"",SUM('別紙様式2-2（４・５月分）'!O278:O280))</f>
        <v/>
      </c>
      <c r="AX366" s="1313" t="str">
        <f>IFERROR(VLOOKUP(K366,【参考】数式用!$AH$2:$AI$34,2,FALSE),"")</f>
        <v/>
      </c>
      <c r="AY366" s="1229" t="s">
        <v>1959</v>
      </c>
      <c r="AZ366" s="1229" t="s">
        <v>1960</v>
      </c>
      <c r="BA366" s="1229" t="s">
        <v>1961</v>
      </c>
      <c r="BB366" s="1229" t="s">
        <v>1962</v>
      </c>
      <c r="BC366" s="1229" t="str">
        <f>IF(AND(O366&lt;&gt;"新加算Ⅰ",O366&lt;&gt;"新加算Ⅱ",O366&lt;&gt;"新加算Ⅲ",O366&lt;&gt;"新加算Ⅳ"),O366,IF(P368&lt;&gt;"",P368,""))</f>
        <v/>
      </c>
      <c r="BD366" s="1229"/>
      <c r="BE366" s="1229" t="str">
        <f t="shared" ref="BE366" si="967">IF(AL366&lt;&gt;0,IF(AM366="○","入力済","未入力"),"")</f>
        <v/>
      </c>
      <c r="BF366" s="1229" t="str">
        <f>IF(OR(T366="新加算Ⅰ",T366="新加算Ⅱ",T366="新加算Ⅲ",T366="新加算Ⅳ",T366="新加算Ⅴ（１）",T366="新加算Ⅴ（２）",T366="新加算Ⅴ（３）",T366="新加算ⅠⅤ（４）",T366="新加算Ⅴ（５）",T366="新加算Ⅴ（６）",T366="新加算Ⅴ（８）",T366="新加算Ⅴ（11）"),IF(OR(AN366="○",AN366="令和６年度中に満たす"),"入力済","未入力"),"")</f>
        <v/>
      </c>
      <c r="BG366" s="1229" t="str">
        <f>IF(OR(T366="新加算Ⅴ（７）",T366="新加算Ⅴ（９）",T366="新加算Ⅴ（10）",T366="新加算Ⅴ（12）",T366="新加算Ⅴ（13）",T366="新加算Ⅴ（14）"),IF(OR(AO366="○",AO366="令和６年度中に満たす"),"入力済","未入力"),"")</f>
        <v/>
      </c>
      <c r="BH366" s="1330" t="str">
        <f t="shared" ref="BH366" si="968">IF(OR(T366="新加算Ⅰ",T366="新加算Ⅱ",T366="新加算Ⅲ",T366="新加算Ⅴ（１）",T366="新加算Ⅴ（３）",T366="新加算Ⅴ（８）"),IF(OR(AP366="○",AP366="令和６年度中に満たす"),"入力済","未入力"),"")</f>
        <v/>
      </c>
      <c r="BI366" s="1332" t="str">
        <f t="shared" ref="BI366" si="969">IF(OR(T366="新加算Ⅰ",T366="新加算Ⅱ",T366="新加算Ⅴ（１）",T366="新加算Ⅴ（２）",T366="新加算Ⅴ（３）",T366="新加算Ⅴ（４）",T366="新加算Ⅴ（５）",T366="新加算Ⅴ（６）",T366="新加算Ⅴ（７）",T366="新加算Ⅴ（９）",T366="新加算Ⅴ（10）",T366="新加算Ⅴ（12）"),1,"")</f>
        <v/>
      </c>
      <c r="BJ366" s="1310" t="str">
        <f>IF(OR(T366="新加算Ⅰ",T366="新加算Ⅴ（１）",T366="新加算Ⅴ（２）",T366="新加算Ⅴ（５）",T366="新加算Ⅴ（７）",T366="新加算Ⅴ（10）"),IF(AR366="","未入力","入力済"),"")</f>
        <v/>
      </c>
      <c r="BK366" s="453" t="str">
        <f>G366</f>
        <v/>
      </c>
    </row>
    <row r="367" spans="1:63" ht="15" customHeight="1">
      <c r="A367" s="1274"/>
      <c r="B367" s="1242"/>
      <c r="C367" s="1243"/>
      <c r="D367" s="1243"/>
      <c r="E367" s="1243"/>
      <c r="F367" s="1244"/>
      <c r="G367" s="1259"/>
      <c r="H367" s="1259"/>
      <c r="I367" s="1259"/>
      <c r="J367" s="1422"/>
      <c r="K367" s="1259"/>
      <c r="L367" s="1283"/>
      <c r="M367" s="1378" t="str">
        <f>IF('別紙様式2-2（４・５月分）'!P279="","",'別紙様式2-2（４・５月分）'!P279)</f>
        <v/>
      </c>
      <c r="N367" s="1399"/>
      <c r="O367" s="1405"/>
      <c r="P367" s="1406"/>
      <c r="Q367" s="1407"/>
      <c r="R367" s="1409"/>
      <c r="S367" s="1411"/>
      <c r="T367" s="1413"/>
      <c r="U367" s="1415"/>
      <c r="V367" s="1417"/>
      <c r="W367" s="1355"/>
      <c r="X367" s="1357"/>
      <c r="Y367" s="1355"/>
      <c r="Z367" s="1357"/>
      <c r="AA367" s="1355"/>
      <c r="AB367" s="1357"/>
      <c r="AC367" s="1355"/>
      <c r="AD367" s="1357"/>
      <c r="AE367" s="1357"/>
      <c r="AF367" s="1357"/>
      <c r="AG367" s="1359"/>
      <c r="AH367" s="1361"/>
      <c r="AI367" s="1363"/>
      <c r="AJ367" s="1365"/>
      <c r="AK367" s="1349"/>
      <c r="AL367" s="1353"/>
      <c r="AM367" s="1339"/>
      <c r="AN367" s="1345"/>
      <c r="AO367" s="1341"/>
      <c r="AP367" s="1341"/>
      <c r="AQ367" s="1343"/>
      <c r="AR367" s="1323"/>
      <c r="AS367" s="1309" t="str">
        <f t="shared" ref="AS367" si="970">IF(AU366="","",IF(AF366&gt;10,"！令和６年度の新加算の「算定対象月」が10か月を超えています。標準的な「算定対象月」は令和６年６月から令和７年３月です。",IF(OR(AA366&lt;&gt;7,AC366&lt;&gt;3),"！算定期間の終わりが令和７年３月になっていません。区分変更を行う場合は、別紙様式2-4に記入してください。","")))</f>
        <v/>
      </c>
      <c r="AT367" s="557"/>
      <c r="AU367" s="1310"/>
      <c r="AV367" s="1311" t="str">
        <f>IF('別紙様式2-2（４・５月分）'!N279="","",'別紙様式2-2（４・５月分）'!N279)</f>
        <v/>
      </c>
      <c r="AW367" s="1312"/>
      <c r="AX367" s="1313"/>
      <c r="AY367" s="1229"/>
      <c r="AZ367" s="1229"/>
      <c r="BA367" s="1229"/>
      <c r="BB367" s="1229"/>
      <c r="BC367" s="1229"/>
      <c r="BD367" s="1229"/>
      <c r="BE367" s="1229"/>
      <c r="BF367" s="1229"/>
      <c r="BG367" s="1229"/>
      <c r="BH367" s="1331"/>
      <c r="BI367" s="1333"/>
      <c r="BJ367" s="1310"/>
      <c r="BK367" s="453" t="str">
        <f>G366</f>
        <v/>
      </c>
    </row>
    <row r="368" spans="1:63" ht="15" customHeight="1">
      <c r="A368" s="1302"/>
      <c r="B368" s="1242"/>
      <c r="C368" s="1243"/>
      <c r="D368" s="1243"/>
      <c r="E368" s="1243"/>
      <c r="F368" s="1244"/>
      <c r="G368" s="1259"/>
      <c r="H368" s="1259"/>
      <c r="I368" s="1259"/>
      <c r="J368" s="1422"/>
      <c r="K368" s="1259"/>
      <c r="L368" s="1283"/>
      <c r="M368" s="1379"/>
      <c r="N368" s="1400"/>
      <c r="O368" s="1380" t="s">
        <v>2025</v>
      </c>
      <c r="P368" s="1382" t="str">
        <f>IFERROR(VLOOKUP('別紙様式2-2（４・５月分）'!AQ278,【参考】数式用!$AR$5:$AT$22,3,FALSE),"")</f>
        <v/>
      </c>
      <c r="Q368" s="1384" t="s">
        <v>2036</v>
      </c>
      <c r="R368" s="1386" t="str">
        <f>IFERROR(VLOOKUP(K366,【参考】数式用!$A$5:$AB$37,MATCH(P368,【参考】数式用!$B$4:$AB$4,0)+1,0),"")</f>
        <v/>
      </c>
      <c r="S368" s="1388" t="s">
        <v>161</v>
      </c>
      <c r="T368" s="1390"/>
      <c r="U368" s="1392" t="str">
        <f>IFERROR(VLOOKUP(K366,【参考】数式用!$A$5:$AB$37,MATCH(T368,【参考】数式用!$B$4:$AB$4,0)+1,0),"")</f>
        <v/>
      </c>
      <c r="V368" s="1394" t="s">
        <v>15</v>
      </c>
      <c r="W368" s="1396">
        <v>7</v>
      </c>
      <c r="X368" s="1370" t="s">
        <v>10</v>
      </c>
      <c r="Y368" s="1396">
        <v>4</v>
      </c>
      <c r="Z368" s="1370" t="s">
        <v>38</v>
      </c>
      <c r="AA368" s="1396">
        <v>8</v>
      </c>
      <c r="AB368" s="1370" t="s">
        <v>10</v>
      </c>
      <c r="AC368" s="1396">
        <v>3</v>
      </c>
      <c r="AD368" s="1370" t="s">
        <v>13</v>
      </c>
      <c r="AE368" s="1370" t="s">
        <v>20</v>
      </c>
      <c r="AF368" s="1370">
        <f>IF(W368&gt;=1,(AA368*12+AC368)-(W368*12+Y368)+1,"")</f>
        <v>12</v>
      </c>
      <c r="AG368" s="1366" t="s">
        <v>33</v>
      </c>
      <c r="AH368" s="1372" t="str">
        <f t="shared" ref="AH368" si="971">IFERROR(ROUNDDOWN(ROUND(L366*U368,0),0)*AF368,"")</f>
        <v/>
      </c>
      <c r="AI368" s="1374" t="str">
        <f t="shared" ref="AI368" si="972">IFERROR(ROUNDDOWN(ROUND((L366*(U368-AW366)),0),0)*AF368,"")</f>
        <v/>
      </c>
      <c r="AJ368" s="1376">
        <f>IFERROR(IF(OR(M366="",M367="",M369=""),0,ROUNDDOWN(ROUNDDOWN(ROUND(L366*VLOOKUP(K366,【参考】数式用!$A$5:$AB$37,MATCH("新加算Ⅳ",【参考】数式用!$B$4:$AB$4,0)+1,0),0),0)*AF368*0.5,0)),"")</f>
        <v>0</v>
      </c>
      <c r="AK368" s="1346" t="str">
        <f t="shared" ref="AK368" si="973">IF(T368&lt;&gt;"","新規に適用","")</f>
        <v/>
      </c>
      <c r="AL368" s="1350">
        <f>IFERROR(IF(OR(M369="ベア加算",M369=""),0, IF(OR(T366="新加算Ⅰ",T366="新加算Ⅱ",T366="新加算Ⅲ",T366="新加算Ⅳ"),0,ROUNDDOWN(ROUND(L366*VLOOKUP(K366,【参考】数式用!$A$5:$I$37,MATCH("ベア加算",【参考】数式用!$B$4:$I$4,0)+1,0),0),0)*AF368)),"")</f>
        <v>0</v>
      </c>
      <c r="AM368" s="1320" t="str">
        <f>IF(AND(T368&lt;&gt;"",AM366=""),"新規に適用",IF(AND(T368&lt;&gt;"",AM366&lt;&gt;""),"継続で適用",""))</f>
        <v/>
      </c>
      <c r="AN368" s="1320" t="str">
        <f>IF(AND(T368&lt;&gt;"",AN366=""),"新規に適用",IF(AND(T368&lt;&gt;"",AN366&lt;&gt;""),"継続で適用",""))</f>
        <v/>
      </c>
      <c r="AO368" s="1368"/>
      <c r="AP368" s="1320" t="str">
        <f>IF(AND(T368&lt;&gt;"",AP366=""),"新規に適用",IF(AND(T368&lt;&gt;"",AP366&lt;&gt;""),"継続で適用",""))</f>
        <v/>
      </c>
      <c r="AQ368" s="1324" t="str">
        <f t="shared" si="951"/>
        <v/>
      </c>
      <c r="AR368" s="1320" t="str">
        <f>IF(AND(T368&lt;&gt;"",AR366=""),"新規に適用",IF(AND(T368&lt;&gt;"",AR366&lt;&gt;""),"継続で適用",""))</f>
        <v/>
      </c>
      <c r="AS368" s="1309"/>
      <c r="AT368" s="557"/>
      <c r="AU368" s="1310" t="str">
        <f>IF(K366&lt;&gt;"","V列に色付け","")</f>
        <v/>
      </c>
      <c r="AV368" s="1311"/>
      <c r="AW368" s="1312"/>
      <c r="AX368" s="87"/>
      <c r="AY368" s="87"/>
      <c r="AZ368" s="87"/>
      <c r="BA368" s="87"/>
      <c r="BB368" s="87"/>
      <c r="BC368" s="87"/>
      <c r="BD368" s="87"/>
      <c r="BE368" s="87"/>
      <c r="BF368" s="87"/>
      <c r="BG368" s="87"/>
      <c r="BH368" s="87"/>
      <c r="BI368" s="87"/>
      <c r="BJ368" s="87"/>
      <c r="BK368" s="453" t="str">
        <f>G366</f>
        <v/>
      </c>
    </row>
    <row r="369" spans="1:63" ht="30" customHeight="1" thickBot="1">
      <c r="A369" s="1275"/>
      <c r="B369" s="1418"/>
      <c r="C369" s="1419"/>
      <c r="D369" s="1419"/>
      <c r="E369" s="1419"/>
      <c r="F369" s="1420"/>
      <c r="G369" s="1260"/>
      <c r="H369" s="1260"/>
      <c r="I369" s="1260"/>
      <c r="J369" s="1423"/>
      <c r="K369" s="1260"/>
      <c r="L369" s="1284"/>
      <c r="M369" s="556" t="str">
        <f>IF('別紙様式2-2（４・５月分）'!P280="","",'別紙様式2-2（４・５月分）'!P280)</f>
        <v/>
      </c>
      <c r="N369" s="1401"/>
      <c r="O369" s="1381"/>
      <c r="P369" s="1383"/>
      <c r="Q369" s="1385"/>
      <c r="R369" s="1387"/>
      <c r="S369" s="1389"/>
      <c r="T369" s="1391"/>
      <c r="U369" s="1393"/>
      <c r="V369" s="1395"/>
      <c r="W369" s="1397"/>
      <c r="X369" s="1371"/>
      <c r="Y369" s="1397"/>
      <c r="Z369" s="1371"/>
      <c r="AA369" s="1397"/>
      <c r="AB369" s="1371"/>
      <c r="AC369" s="1397"/>
      <c r="AD369" s="1371"/>
      <c r="AE369" s="1371"/>
      <c r="AF369" s="1371"/>
      <c r="AG369" s="1367"/>
      <c r="AH369" s="1373"/>
      <c r="AI369" s="1375"/>
      <c r="AJ369" s="1377"/>
      <c r="AK369" s="1347"/>
      <c r="AL369" s="1351"/>
      <c r="AM369" s="1321"/>
      <c r="AN369" s="1321"/>
      <c r="AO369" s="1369"/>
      <c r="AP369" s="1321"/>
      <c r="AQ369" s="1325"/>
      <c r="AR369" s="1321"/>
      <c r="AS369" s="491" t="str">
        <f t="shared" ref="AS369" si="974">IF(AU366="","",IF(OR(T366="",AND(M369="ベア加算なし",OR(T366="新加算Ⅰ",T366="新加算Ⅱ",T366="新加算Ⅲ",T366="新加算Ⅳ"),AM366=""),AND(OR(T366="新加算Ⅰ",T366="新加算Ⅱ",T366="新加算Ⅲ",T366="新加算Ⅳ",T366="新加算Ⅴ（１）",T366="新加算Ⅴ（２）",T366="新加算Ⅴ（３）",T366="新加算Ⅴ（４）",T366="新加算Ⅴ（５）",T366="新加算Ⅴ（６）",T366="新加算Ⅴ（８）",T366="新加算Ⅴ（11）"),AN366=""),AND(OR(T366="新加算Ⅴ（７）",T366="新加算Ⅴ（９）",T366="新加算Ⅴ（10）",T366="新加算Ⅴ（12）",T366="新加算Ⅴ（13）",T366="新加算Ⅴ（14）"),AO366=""),AND(OR(T366="新加算Ⅰ",T366="新加算Ⅱ",T366="新加算Ⅲ",T366="新加算Ⅴ（１）",T366="新加算Ⅴ（３）",T366="新加算Ⅴ（８）"),AP366=""),AND(OR(T366="新加算Ⅰ",T366="新加算Ⅱ",T366="新加算Ⅴ（１）",T366="新加算Ⅴ（２）",T366="新加算Ⅴ（３）",T366="新加算Ⅴ（４）",T366="新加算Ⅴ（５）",T366="新加算Ⅴ（６）",T366="新加算Ⅴ（７）",T366="新加算Ⅴ（９）",T366="新加算Ⅴ（10）",T366="新加算Ⅴ（12）"),AQ366=""),AND(OR(T366="新加算Ⅰ",T366="新加算Ⅴ（１）",T366="新加算Ⅴ（２）",T366="新加算Ⅴ（５）",T366="新加算Ⅴ（７）",T366="新加算Ⅴ（10）"),AR366="")),"！記入が必要な欄（ピンク色のセル）に空欄があります。空欄を埋めてください。",""))</f>
        <v/>
      </c>
      <c r="AT369" s="557"/>
      <c r="AU369" s="1310"/>
      <c r="AV369" s="558" t="str">
        <f>IF('別紙様式2-2（４・５月分）'!N280="","",'別紙様式2-2（４・５月分）'!N280)</f>
        <v/>
      </c>
      <c r="AW369" s="1312"/>
      <c r="AX369" s="87"/>
      <c r="AY369" s="87"/>
      <c r="AZ369" s="87"/>
      <c r="BA369" s="87"/>
      <c r="BB369" s="87"/>
      <c r="BC369" s="87"/>
      <c r="BD369" s="87"/>
      <c r="BE369" s="87"/>
      <c r="BF369" s="87"/>
      <c r="BG369" s="87"/>
      <c r="BH369" s="87"/>
      <c r="BI369" s="87"/>
      <c r="BJ369" s="87"/>
      <c r="BK369" s="453" t="str">
        <f>G366</f>
        <v/>
      </c>
    </row>
    <row r="370" spans="1:63" ht="30" customHeight="1">
      <c r="A370" s="1300">
        <v>90</v>
      </c>
      <c r="B370" s="1242" t="str">
        <f>IF(基本情報入力シート!C143="","",基本情報入力シート!C143)</f>
        <v/>
      </c>
      <c r="C370" s="1243"/>
      <c r="D370" s="1243"/>
      <c r="E370" s="1243"/>
      <c r="F370" s="1244"/>
      <c r="G370" s="1259" t="str">
        <f>IF(基本情報入力シート!M143="","",基本情報入力シート!M143)</f>
        <v/>
      </c>
      <c r="H370" s="1259" t="str">
        <f>IF(基本情報入力シート!R143="","",基本情報入力シート!R143)</f>
        <v/>
      </c>
      <c r="I370" s="1259" t="str">
        <f>IF(基本情報入力シート!W143="","",基本情報入力シート!W143)</f>
        <v/>
      </c>
      <c r="J370" s="1422" t="str">
        <f>IF(基本情報入力シート!X143="","",基本情報入力シート!X143)</f>
        <v/>
      </c>
      <c r="K370" s="1259" t="str">
        <f>IF(基本情報入力シート!Y143="","",基本情報入力シート!Y143)</f>
        <v/>
      </c>
      <c r="L370" s="1283" t="str">
        <f>IF(基本情報入力シート!AB143="","",基本情報入力シート!AB143)</f>
        <v/>
      </c>
      <c r="M370" s="553" t="str">
        <f>IF('別紙様式2-2（４・５月分）'!P281="","",'別紙様式2-2（４・５月分）'!P281)</f>
        <v/>
      </c>
      <c r="N370" s="1398" t="str">
        <f>IF(SUM('別紙様式2-2（４・５月分）'!Q281:Q283)=0,"",SUM('別紙様式2-2（４・５月分）'!Q281:Q283))</f>
        <v/>
      </c>
      <c r="O370" s="1402" t="str">
        <f>IFERROR(VLOOKUP('別紙様式2-2（４・５月分）'!AQ281,【参考】数式用!$AR$5:$AS$22,2,FALSE),"")</f>
        <v/>
      </c>
      <c r="P370" s="1403"/>
      <c r="Q370" s="1404"/>
      <c r="R370" s="1408" t="str">
        <f>IFERROR(VLOOKUP(K370,【参考】数式用!$A$5:$AB$37,MATCH(O370,【参考】数式用!$B$4:$AB$4,0)+1,0),"")</f>
        <v/>
      </c>
      <c r="S370" s="1410" t="s">
        <v>2021</v>
      </c>
      <c r="T370" s="1412"/>
      <c r="U370" s="1414" t="str">
        <f>IFERROR(VLOOKUP(K370,【参考】数式用!$A$5:$AB$37,MATCH(T370,【参考】数式用!$B$4:$AB$4,0)+1,0),"")</f>
        <v/>
      </c>
      <c r="V370" s="1416" t="s">
        <v>15</v>
      </c>
      <c r="W370" s="1354">
        <v>6</v>
      </c>
      <c r="X370" s="1356" t="s">
        <v>10</v>
      </c>
      <c r="Y370" s="1354">
        <v>6</v>
      </c>
      <c r="Z370" s="1356" t="s">
        <v>38</v>
      </c>
      <c r="AA370" s="1354">
        <v>7</v>
      </c>
      <c r="AB370" s="1356" t="s">
        <v>10</v>
      </c>
      <c r="AC370" s="1354">
        <v>3</v>
      </c>
      <c r="AD370" s="1356" t="s">
        <v>13</v>
      </c>
      <c r="AE370" s="1356" t="s">
        <v>20</v>
      </c>
      <c r="AF370" s="1356">
        <f>IF(W370&gt;=1,(AA370*12+AC370)-(W370*12+Y370)+1,"")</f>
        <v>10</v>
      </c>
      <c r="AG370" s="1358" t="s">
        <v>33</v>
      </c>
      <c r="AH370" s="1360" t="str">
        <f t="shared" ref="AH370" si="975">IFERROR(ROUNDDOWN(ROUND(L370*U370,0),0)*AF370,"")</f>
        <v/>
      </c>
      <c r="AI370" s="1362" t="str">
        <f t="shared" ref="AI370" si="976">IFERROR(ROUNDDOWN(ROUND((L370*(U370-AW370)),0),0)*AF370,"")</f>
        <v/>
      </c>
      <c r="AJ370" s="1364">
        <f>IFERROR(IF(OR(M370="",M371="",M373=""),0,ROUNDDOWN(ROUNDDOWN(ROUND(L370*VLOOKUP(K370,【参考】数式用!$A$5:$AB$37,MATCH("新加算Ⅳ",【参考】数式用!$B$4:$AB$4,0)+1,0),0),0)*AF370*0.5,0)),"")</f>
        <v>0</v>
      </c>
      <c r="AK370" s="1348"/>
      <c r="AL370" s="1352">
        <f>IFERROR(IF(OR(M373="ベア加算",M373=""),0, IF(OR(T370="新加算Ⅰ",T370="新加算Ⅱ",T370="新加算Ⅲ",T370="新加算Ⅳ"),ROUNDDOWN(ROUND(L370*VLOOKUP(K370,【参考】数式用!$A$5:$I$37,MATCH("ベア加算",【参考】数式用!$B$4:$I$4,0)+1,0),0),0)*AF370,0)),"")</f>
        <v>0</v>
      </c>
      <c r="AM370" s="1338"/>
      <c r="AN370" s="1344"/>
      <c r="AO370" s="1340"/>
      <c r="AP370" s="1340"/>
      <c r="AQ370" s="1342"/>
      <c r="AR370" s="1322"/>
      <c r="AS370" s="466" t="str">
        <f t="shared" ref="AS370" si="977">IF(AU370="","",IF(U370&lt;N370,"！加算の要件上は問題ありませんが、令和６年４・５月と比較して令和６年６月に加算率が下がる計画になっています。",""))</f>
        <v/>
      </c>
      <c r="AT370" s="557"/>
      <c r="AU370" s="1310" t="str">
        <f>IF(K370&lt;&gt;"","V列に色付け","")</f>
        <v/>
      </c>
      <c r="AV370" s="558" t="str">
        <f>IF('別紙様式2-2（４・５月分）'!N281="","",'別紙様式2-2（４・５月分）'!N281)</f>
        <v/>
      </c>
      <c r="AW370" s="1312" t="str">
        <f>IF(SUM('別紙様式2-2（４・５月分）'!O281:O283)=0,"",SUM('別紙様式2-2（４・５月分）'!O281:O283))</f>
        <v/>
      </c>
      <c r="AX370" s="1313" t="str">
        <f>IFERROR(VLOOKUP(K370,【参考】数式用!$AH$2:$AI$34,2,FALSE),"")</f>
        <v/>
      </c>
      <c r="AY370" s="1229" t="s">
        <v>1959</v>
      </c>
      <c r="AZ370" s="1229" t="s">
        <v>1960</v>
      </c>
      <c r="BA370" s="1229" t="s">
        <v>1961</v>
      </c>
      <c r="BB370" s="1229" t="s">
        <v>1962</v>
      </c>
      <c r="BC370" s="1229" t="str">
        <f>IF(AND(O370&lt;&gt;"新加算Ⅰ",O370&lt;&gt;"新加算Ⅱ",O370&lt;&gt;"新加算Ⅲ",O370&lt;&gt;"新加算Ⅳ"),O370,IF(P372&lt;&gt;"",P372,""))</f>
        <v/>
      </c>
      <c r="BD370" s="1229"/>
      <c r="BE370" s="1229" t="str">
        <f t="shared" ref="BE370" si="978">IF(AL370&lt;&gt;0,IF(AM370="○","入力済","未入力"),"")</f>
        <v/>
      </c>
      <c r="BF370" s="1229" t="str">
        <f>IF(OR(T370="新加算Ⅰ",T370="新加算Ⅱ",T370="新加算Ⅲ",T370="新加算Ⅳ",T370="新加算Ⅴ（１）",T370="新加算Ⅴ（２）",T370="新加算Ⅴ（３）",T370="新加算ⅠⅤ（４）",T370="新加算Ⅴ（５）",T370="新加算Ⅴ（６）",T370="新加算Ⅴ（８）",T370="新加算Ⅴ（11）"),IF(OR(AN370="○",AN370="令和６年度中に満たす"),"入力済","未入力"),"")</f>
        <v/>
      </c>
      <c r="BG370" s="1229" t="str">
        <f>IF(OR(T370="新加算Ⅴ（７）",T370="新加算Ⅴ（９）",T370="新加算Ⅴ（10）",T370="新加算Ⅴ（12）",T370="新加算Ⅴ（13）",T370="新加算Ⅴ（14）"),IF(OR(AO370="○",AO370="令和６年度中に満たす"),"入力済","未入力"),"")</f>
        <v/>
      </c>
      <c r="BH370" s="1330" t="str">
        <f t="shared" ref="BH370" si="979">IF(OR(T370="新加算Ⅰ",T370="新加算Ⅱ",T370="新加算Ⅲ",T370="新加算Ⅴ（１）",T370="新加算Ⅴ（３）",T370="新加算Ⅴ（８）"),IF(OR(AP370="○",AP370="令和６年度中に満たす"),"入力済","未入力"),"")</f>
        <v/>
      </c>
      <c r="BI370" s="1332" t="str">
        <f t="shared" ref="BI370" si="980">IF(OR(T370="新加算Ⅰ",T370="新加算Ⅱ",T370="新加算Ⅴ（１）",T370="新加算Ⅴ（２）",T370="新加算Ⅴ（３）",T370="新加算Ⅴ（４）",T370="新加算Ⅴ（５）",T370="新加算Ⅴ（６）",T370="新加算Ⅴ（７）",T370="新加算Ⅴ（９）",T370="新加算Ⅴ（10）",T370="新加算Ⅴ（12）"),1,"")</f>
        <v/>
      </c>
      <c r="BJ370" s="1310" t="str">
        <f>IF(OR(T370="新加算Ⅰ",T370="新加算Ⅴ（１）",T370="新加算Ⅴ（２）",T370="新加算Ⅴ（５）",T370="新加算Ⅴ（７）",T370="新加算Ⅴ（10）"),IF(AR370="","未入力","入力済"),"")</f>
        <v/>
      </c>
      <c r="BK370" s="453" t="str">
        <f>G370</f>
        <v/>
      </c>
    </row>
    <row r="371" spans="1:63" ht="15" customHeight="1">
      <c r="A371" s="1274"/>
      <c r="B371" s="1242"/>
      <c r="C371" s="1243"/>
      <c r="D371" s="1243"/>
      <c r="E371" s="1243"/>
      <c r="F371" s="1244"/>
      <c r="G371" s="1259"/>
      <c r="H371" s="1259"/>
      <c r="I371" s="1259"/>
      <c r="J371" s="1422"/>
      <c r="K371" s="1259"/>
      <c r="L371" s="1283"/>
      <c r="M371" s="1378" t="str">
        <f>IF('別紙様式2-2（４・５月分）'!P282="","",'別紙様式2-2（４・５月分）'!P282)</f>
        <v/>
      </c>
      <c r="N371" s="1399"/>
      <c r="O371" s="1405"/>
      <c r="P371" s="1406"/>
      <c r="Q371" s="1407"/>
      <c r="R371" s="1409"/>
      <c r="S371" s="1411"/>
      <c r="T371" s="1413"/>
      <c r="U371" s="1415"/>
      <c r="V371" s="1417"/>
      <c r="W371" s="1355"/>
      <c r="X371" s="1357"/>
      <c r="Y371" s="1355"/>
      <c r="Z371" s="1357"/>
      <c r="AA371" s="1355"/>
      <c r="AB371" s="1357"/>
      <c r="AC371" s="1355"/>
      <c r="AD371" s="1357"/>
      <c r="AE371" s="1357"/>
      <c r="AF371" s="1357"/>
      <c r="AG371" s="1359"/>
      <c r="AH371" s="1361"/>
      <c r="AI371" s="1363"/>
      <c r="AJ371" s="1365"/>
      <c r="AK371" s="1349"/>
      <c r="AL371" s="1353"/>
      <c r="AM371" s="1339"/>
      <c r="AN371" s="1345"/>
      <c r="AO371" s="1341"/>
      <c r="AP371" s="1341"/>
      <c r="AQ371" s="1343"/>
      <c r="AR371" s="1323"/>
      <c r="AS371" s="1309" t="str">
        <f t="shared" ref="AS371" si="981">IF(AU370="","",IF(AF370&gt;10,"！令和６年度の新加算の「算定対象月」が10か月を超えています。標準的な「算定対象月」は令和６年６月から令和７年３月です。",IF(OR(AA370&lt;&gt;7,AC370&lt;&gt;3),"！算定期間の終わりが令和７年３月になっていません。区分変更を行う場合は、別紙様式2-4に記入してください。","")))</f>
        <v/>
      </c>
      <c r="AT371" s="557"/>
      <c r="AU371" s="1310"/>
      <c r="AV371" s="1311" t="str">
        <f>IF('別紙様式2-2（４・５月分）'!N282="","",'別紙様式2-2（４・５月分）'!N282)</f>
        <v/>
      </c>
      <c r="AW371" s="1312"/>
      <c r="AX371" s="1313"/>
      <c r="AY371" s="1229"/>
      <c r="AZ371" s="1229"/>
      <c r="BA371" s="1229"/>
      <c r="BB371" s="1229"/>
      <c r="BC371" s="1229"/>
      <c r="BD371" s="1229"/>
      <c r="BE371" s="1229"/>
      <c r="BF371" s="1229"/>
      <c r="BG371" s="1229"/>
      <c r="BH371" s="1331"/>
      <c r="BI371" s="1333"/>
      <c r="BJ371" s="1310"/>
      <c r="BK371" s="453" t="str">
        <f>G370</f>
        <v/>
      </c>
    </row>
    <row r="372" spans="1:63" ht="15" customHeight="1">
      <c r="A372" s="1302"/>
      <c r="B372" s="1242"/>
      <c r="C372" s="1243"/>
      <c r="D372" s="1243"/>
      <c r="E372" s="1243"/>
      <c r="F372" s="1244"/>
      <c r="G372" s="1259"/>
      <c r="H372" s="1259"/>
      <c r="I372" s="1259"/>
      <c r="J372" s="1422"/>
      <c r="K372" s="1259"/>
      <c r="L372" s="1283"/>
      <c r="M372" s="1379"/>
      <c r="N372" s="1400"/>
      <c r="O372" s="1380" t="s">
        <v>2025</v>
      </c>
      <c r="P372" s="1382" t="str">
        <f>IFERROR(VLOOKUP('別紙様式2-2（４・５月分）'!AQ281,【参考】数式用!$AR$5:$AT$22,3,FALSE),"")</f>
        <v/>
      </c>
      <c r="Q372" s="1384" t="s">
        <v>2036</v>
      </c>
      <c r="R372" s="1386" t="str">
        <f>IFERROR(VLOOKUP(K370,【参考】数式用!$A$5:$AB$37,MATCH(P372,【参考】数式用!$B$4:$AB$4,0)+1,0),"")</f>
        <v/>
      </c>
      <c r="S372" s="1388" t="s">
        <v>161</v>
      </c>
      <c r="T372" s="1390"/>
      <c r="U372" s="1392" t="str">
        <f>IFERROR(VLOOKUP(K370,【参考】数式用!$A$5:$AB$37,MATCH(T372,【参考】数式用!$B$4:$AB$4,0)+1,0),"")</f>
        <v/>
      </c>
      <c r="V372" s="1394" t="s">
        <v>15</v>
      </c>
      <c r="W372" s="1396">
        <v>7</v>
      </c>
      <c r="X372" s="1370" t="s">
        <v>10</v>
      </c>
      <c r="Y372" s="1396">
        <v>4</v>
      </c>
      <c r="Z372" s="1370" t="s">
        <v>38</v>
      </c>
      <c r="AA372" s="1396">
        <v>8</v>
      </c>
      <c r="AB372" s="1370" t="s">
        <v>10</v>
      </c>
      <c r="AC372" s="1396">
        <v>3</v>
      </c>
      <c r="AD372" s="1370" t="s">
        <v>13</v>
      </c>
      <c r="AE372" s="1370" t="s">
        <v>20</v>
      </c>
      <c r="AF372" s="1370">
        <f>IF(W372&gt;=1,(AA372*12+AC372)-(W372*12+Y372)+1,"")</f>
        <v>12</v>
      </c>
      <c r="AG372" s="1366" t="s">
        <v>33</v>
      </c>
      <c r="AH372" s="1372" t="str">
        <f t="shared" ref="AH372" si="982">IFERROR(ROUNDDOWN(ROUND(L370*U372,0),0)*AF372,"")</f>
        <v/>
      </c>
      <c r="AI372" s="1374" t="str">
        <f t="shared" ref="AI372" si="983">IFERROR(ROUNDDOWN(ROUND((L370*(U372-AW370)),0),0)*AF372,"")</f>
        <v/>
      </c>
      <c r="AJ372" s="1376">
        <f>IFERROR(IF(OR(M370="",M371="",M373=""),0,ROUNDDOWN(ROUNDDOWN(ROUND(L370*VLOOKUP(K370,【参考】数式用!$A$5:$AB$37,MATCH("新加算Ⅳ",【参考】数式用!$B$4:$AB$4,0)+1,0),0),0)*AF372*0.5,0)),"")</f>
        <v>0</v>
      </c>
      <c r="AK372" s="1346" t="str">
        <f t="shared" ref="AK372" si="984">IF(T372&lt;&gt;"","新規に適用","")</f>
        <v/>
      </c>
      <c r="AL372" s="1350">
        <f>IFERROR(IF(OR(M373="ベア加算",M373=""),0, IF(OR(T370="新加算Ⅰ",T370="新加算Ⅱ",T370="新加算Ⅲ",T370="新加算Ⅳ"),0,ROUNDDOWN(ROUND(L370*VLOOKUP(K370,【参考】数式用!$A$5:$I$37,MATCH("ベア加算",【参考】数式用!$B$4:$I$4,0)+1,0),0),0)*AF372)),"")</f>
        <v>0</v>
      </c>
      <c r="AM372" s="1320" t="str">
        <f>IF(AND(T372&lt;&gt;"",AM370=""),"新規に適用",IF(AND(T372&lt;&gt;"",AM370&lt;&gt;""),"継続で適用",""))</f>
        <v/>
      </c>
      <c r="AN372" s="1320" t="str">
        <f>IF(AND(T372&lt;&gt;"",AN370=""),"新規に適用",IF(AND(T372&lt;&gt;"",AN370&lt;&gt;""),"継続で適用",""))</f>
        <v/>
      </c>
      <c r="AO372" s="1368"/>
      <c r="AP372" s="1320" t="str">
        <f>IF(AND(T372&lt;&gt;"",AP370=""),"新規に適用",IF(AND(T372&lt;&gt;"",AP370&lt;&gt;""),"継続で適用",""))</f>
        <v/>
      </c>
      <c r="AQ372" s="1324" t="str">
        <f t="shared" si="951"/>
        <v/>
      </c>
      <c r="AR372" s="1320" t="str">
        <f>IF(AND(T372&lt;&gt;"",AR370=""),"新規に適用",IF(AND(T372&lt;&gt;"",AR370&lt;&gt;""),"継続で適用",""))</f>
        <v/>
      </c>
      <c r="AS372" s="1309"/>
      <c r="AT372" s="557"/>
      <c r="AU372" s="1310" t="str">
        <f>IF(K370&lt;&gt;"","V列に色付け","")</f>
        <v/>
      </c>
      <c r="AV372" s="1311"/>
      <c r="AW372" s="1312"/>
      <c r="AX372" s="87"/>
      <c r="AY372" s="87"/>
      <c r="AZ372" s="87"/>
      <c r="BA372" s="87"/>
      <c r="BB372" s="87"/>
      <c r="BC372" s="87"/>
      <c r="BD372" s="87"/>
      <c r="BE372" s="87"/>
      <c r="BF372" s="87"/>
      <c r="BG372" s="87"/>
      <c r="BH372" s="87"/>
      <c r="BI372" s="87"/>
      <c r="BJ372" s="87"/>
      <c r="BK372" s="453" t="str">
        <f>G370</f>
        <v/>
      </c>
    </row>
    <row r="373" spans="1:63" ht="30" customHeight="1" thickBot="1">
      <c r="A373" s="1275"/>
      <c r="B373" s="1418"/>
      <c r="C373" s="1419"/>
      <c r="D373" s="1419"/>
      <c r="E373" s="1419"/>
      <c r="F373" s="1420"/>
      <c r="G373" s="1260"/>
      <c r="H373" s="1260"/>
      <c r="I373" s="1260"/>
      <c r="J373" s="1423"/>
      <c r="K373" s="1260"/>
      <c r="L373" s="1284"/>
      <c r="M373" s="556" t="str">
        <f>IF('別紙様式2-2（４・５月分）'!P283="","",'別紙様式2-2（４・５月分）'!P283)</f>
        <v/>
      </c>
      <c r="N373" s="1401"/>
      <c r="O373" s="1381"/>
      <c r="P373" s="1383"/>
      <c r="Q373" s="1385"/>
      <c r="R373" s="1387"/>
      <c r="S373" s="1389"/>
      <c r="T373" s="1391"/>
      <c r="U373" s="1393"/>
      <c r="V373" s="1395"/>
      <c r="W373" s="1397"/>
      <c r="X373" s="1371"/>
      <c r="Y373" s="1397"/>
      <c r="Z373" s="1371"/>
      <c r="AA373" s="1397"/>
      <c r="AB373" s="1371"/>
      <c r="AC373" s="1397"/>
      <c r="AD373" s="1371"/>
      <c r="AE373" s="1371"/>
      <c r="AF373" s="1371"/>
      <c r="AG373" s="1367"/>
      <c r="AH373" s="1373"/>
      <c r="AI373" s="1375"/>
      <c r="AJ373" s="1377"/>
      <c r="AK373" s="1347"/>
      <c r="AL373" s="1351"/>
      <c r="AM373" s="1321"/>
      <c r="AN373" s="1321"/>
      <c r="AO373" s="1369"/>
      <c r="AP373" s="1321"/>
      <c r="AQ373" s="1325"/>
      <c r="AR373" s="1321"/>
      <c r="AS373" s="491" t="str">
        <f t="shared" ref="AS373" si="985">IF(AU370="","",IF(OR(T370="",AND(M373="ベア加算なし",OR(T370="新加算Ⅰ",T370="新加算Ⅱ",T370="新加算Ⅲ",T370="新加算Ⅳ"),AM370=""),AND(OR(T370="新加算Ⅰ",T370="新加算Ⅱ",T370="新加算Ⅲ",T370="新加算Ⅳ",T370="新加算Ⅴ（１）",T370="新加算Ⅴ（２）",T370="新加算Ⅴ（３）",T370="新加算Ⅴ（４）",T370="新加算Ⅴ（５）",T370="新加算Ⅴ（６）",T370="新加算Ⅴ（８）",T370="新加算Ⅴ（11）"),AN370=""),AND(OR(T370="新加算Ⅴ（７）",T370="新加算Ⅴ（９）",T370="新加算Ⅴ（10）",T370="新加算Ⅴ（12）",T370="新加算Ⅴ（13）",T370="新加算Ⅴ（14）"),AO370=""),AND(OR(T370="新加算Ⅰ",T370="新加算Ⅱ",T370="新加算Ⅲ",T370="新加算Ⅴ（１）",T370="新加算Ⅴ（３）",T370="新加算Ⅴ（８）"),AP370=""),AND(OR(T370="新加算Ⅰ",T370="新加算Ⅱ",T370="新加算Ⅴ（１）",T370="新加算Ⅴ（２）",T370="新加算Ⅴ（３）",T370="新加算Ⅴ（４）",T370="新加算Ⅴ（５）",T370="新加算Ⅴ（６）",T370="新加算Ⅴ（７）",T370="新加算Ⅴ（９）",T370="新加算Ⅴ（10）",T370="新加算Ⅴ（12）"),AQ370=""),AND(OR(T370="新加算Ⅰ",T370="新加算Ⅴ（１）",T370="新加算Ⅴ（２）",T370="新加算Ⅴ（５）",T370="新加算Ⅴ（７）",T370="新加算Ⅴ（10）"),AR370="")),"！記入が必要な欄（ピンク色のセル）に空欄があります。空欄を埋めてください。",""))</f>
        <v/>
      </c>
      <c r="AT373" s="557"/>
      <c r="AU373" s="1310"/>
      <c r="AV373" s="558" t="str">
        <f>IF('別紙様式2-2（４・５月分）'!N283="","",'別紙様式2-2（４・５月分）'!N283)</f>
        <v/>
      </c>
      <c r="AW373" s="1312"/>
      <c r="AX373" s="87"/>
      <c r="AY373" s="87"/>
      <c r="AZ373" s="87"/>
      <c r="BA373" s="87"/>
      <c r="BB373" s="87"/>
      <c r="BC373" s="87"/>
      <c r="BD373" s="87"/>
      <c r="BE373" s="87"/>
      <c r="BF373" s="87"/>
      <c r="BG373" s="87"/>
      <c r="BH373" s="87"/>
      <c r="BI373" s="87"/>
      <c r="BJ373" s="87"/>
      <c r="BK373" s="453" t="str">
        <f>G370</f>
        <v/>
      </c>
    </row>
    <row r="374" spans="1:63" ht="30" customHeight="1">
      <c r="A374" s="1273">
        <v>91</v>
      </c>
      <c r="B374" s="1242" t="str">
        <f>IF(基本情報入力シート!C144="","",基本情報入力シート!C144)</f>
        <v/>
      </c>
      <c r="C374" s="1243"/>
      <c r="D374" s="1243"/>
      <c r="E374" s="1243"/>
      <c r="F374" s="1244"/>
      <c r="G374" s="1259" t="str">
        <f>IF(基本情報入力シート!M144="","",基本情報入力シート!M144)</f>
        <v/>
      </c>
      <c r="H374" s="1259" t="str">
        <f>IF(基本情報入力シート!R144="","",基本情報入力シート!R144)</f>
        <v/>
      </c>
      <c r="I374" s="1259" t="str">
        <f>IF(基本情報入力シート!W144="","",基本情報入力シート!W144)</f>
        <v/>
      </c>
      <c r="J374" s="1422" t="str">
        <f>IF(基本情報入力シート!X144="","",基本情報入力シート!X144)</f>
        <v/>
      </c>
      <c r="K374" s="1259" t="str">
        <f>IF(基本情報入力シート!Y144="","",基本情報入力シート!Y144)</f>
        <v/>
      </c>
      <c r="L374" s="1283" t="str">
        <f>IF(基本情報入力シート!AB144="","",基本情報入力シート!AB144)</f>
        <v/>
      </c>
      <c r="M374" s="553" t="str">
        <f>IF('別紙様式2-2（４・５月分）'!P284="","",'別紙様式2-2（４・５月分）'!P284)</f>
        <v/>
      </c>
      <c r="N374" s="1398" t="str">
        <f>IF(SUM('別紙様式2-2（４・５月分）'!Q284:Q286)=0,"",SUM('別紙様式2-2（４・５月分）'!Q284:Q286))</f>
        <v/>
      </c>
      <c r="O374" s="1402" t="str">
        <f>IFERROR(VLOOKUP('別紙様式2-2（４・５月分）'!AQ284,【参考】数式用!$AR$5:$AS$22,2,FALSE),"")</f>
        <v/>
      </c>
      <c r="P374" s="1403"/>
      <c r="Q374" s="1404"/>
      <c r="R374" s="1408" t="str">
        <f>IFERROR(VLOOKUP(K374,【参考】数式用!$A$5:$AB$37,MATCH(O374,【参考】数式用!$B$4:$AB$4,0)+1,0),"")</f>
        <v/>
      </c>
      <c r="S374" s="1410" t="s">
        <v>2021</v>
      </c>
      <c r="T374" s="1412"/>
      <c r="U374" s="1414" t="str">
        <f>IFERROR(VLOOKUP(K374,【参考】数式用!$A$5:$AB$37,MATCH(T374,【参考】数式用!$B$4:$AB$4,0)+1,0),"")</f>
        <v/>
      </c>
      <c r="V374" s="1416" t="s">
        <v>15</v>
      </c>
      <c r="W374" s="1354">
        <v>6</v>
      </c>
      <c r="X374" s="1356" t="s">
        <v>10</v>
      </c>
      <c r="Y374" s="1354">
        <v>6</v>
      </c>
      <c r="Z374" s="1356" t="s">
        <v>38</v>
      </c>
      <c r="AA374" s="1354">
        <v>7</v>
      </c>
      <c r="AB374" s="1356" t="s">
        <v>10</v>
      </c>
      <c r="AC374" s="1354">
        <v>3</v>
      </c>
      <c r="AD374" s="1356" t="s">
        <v>13</v>
      </c>
      <c r="AE374" s="1356" t="s">
        <v>20</v>
      </c>
      <c r="AF374" s="1356">
        <f>IF(W374&gt;=1,(AA374*12+AC374)-(W374*12+Y374)+1,"")</f>
        <v>10</v>
      </c>
      <c r="AG374" s="1358" t="s">
        <v>33</v>
      </c>
      <c r="AH374" s="1360" t="str">
        <f t="shared" ref="AH374" si="986">IFERROR(ROUNDDOWN(ROUND(L374*U374,0),0)*AF374,"")</f>
        <v/>
      </c>
      <c r="AI374" s="1362" t="str">
        <f t="shared" ref="AI374" si="987">IFERROR(ROUNDDOWN(ROUND((L374*(U374-AW374)),0),0)*AF374,"")</f>
        <v/>
      </c>
      <c r="AJ374" s="1364">
        <f>IFERROR(IF(OR(M374="",M375="",M377=""),0,ROUNDDOWN(ROUNDDOWN(ROUND(L374*VLOOKUP(K374,【参考】数式用!$A$5:$AB$37,MATCH("新加算Ⅳ",【参考】数式用!$B$4:$AB$4,0)+1,0),0),0)*AF374*0.5,0)),"")</f>
        <v>0</v>
      </c>
      <c r="AK374" s="1348"/>
      <c r="AL374" s="1352">
        <f>IFERROR(IF(OR(M377="ベア加算",M377=""),0, IF(OR(T374="新加算Ⅰ",T374="新加算Ⅱ",T374="新加算Ⅲ",T374="新加算Ⅳ"),ROUNDDOWN(ROUND(L374*VLOOKUP(K374,【参考】数式用!$A$5:$I$37,MATCH("ベア加算",【参考】数式用!$B$4:$I$4,0)+1,0),0),0)*AF374,0)),"")</f>
        <v>0</v>
      </c>
      <c r="AM374" s="1338"/>
      <c r="AN374" s="1344"/>
      <c r="AO374" s="1340"/>
      <c r="AP374" s="1340"/>
      <c r="AQ374" s="1342"/>
      <c r="AR374" s="1322"/>
      <c r="AS374" s="466" t="str">
        <f t="shared" ref="AS374" si="988">IF(AU374="","",IF(U374&lt;N374,"！加算の要件上は問題ありませんが、令和６年４・５月と比較して令和６年６月に加算率が下がる計画になっています。",""))</f>
        <v/>
      </c>
      <c r="AT374" s="557"/>
      <c r="AU374" s="1310" t="str">
        <f>IF(K374&lt;&gt;"","V列に色付け","")</f>
        <v/>
      </c>
      <c r="AV374" s="558" t="str">
        <f>IF('別紙様式2-2（４・５月分）'!N284="","",'別紙様式2-2（４・５月分）'!N284)</f>
        <v/>
      </c>
      <c r="AW374" s="1312" t="str">
        <f>IF(SUM('別紙様式2-2（４・５月分）'!O284:O286)=0,"",SUM('別紙様式2-2（４・５月分）'!O284:O286))</f>
        <v/>
      </c>
      <c r="AX374" s="1313" t="str">
        <f>IFERROR(VLOOKUP(K374,【参考】数式用!$AH$2:$AI$34,2,FALSE),"")</f>
        <v/>
      </c>
      <c r="AY374" s="1229" t="s">
        <v>1959</v>
      </c>
      <c r="AZ374" s="1229" t="s">
        <v>1960</v>
      </c>
      <c r="BA374" s="1229" t="s">
        <v>1961</v>
      </c>
      <c r="BB374" s="1229" t="s">
        <v>1962</v>
      </c>
      <c r="BC374" s="1229" t="str">
        <f>IF(AND(O374&lt;&gt;"新加算Ⅰ",O374&lt;&gt;"新加算Ⅱ",O374&lt;&gt;"新加算Ⅲ",O374&lt;&gt;"新加算Ⅳ"),O374,IF(P376&lt;&gt;"",P376,""))</f>
        <v/>
      </c>
      <c r="BD374" s="1229"/>
      <c r="BE374" s="1229" t="str">
        <f t="shared" ref="BE374" si="989">IF(AL374&lt;&gt;0,IF(AM374="○","入力済","未入力"),"")</f>
        <v/>
      </c>
      <c r="BF374" s="1229" t="str">
        <f>IF(OR(T374="新加算Ⅰ",T374="新加算Ⅱ",T374="新加算Ⅲ",T374="新加算Ⅳ",T374="新加算Ⅴ（１）",T374="新加算Ⅴ（２）",T374="新加算Ⅴ（３）",T374="新加算ⅠⅤ（４）",T374="新加算Ⅴ（５）",T374="新加算Ⅴ（６）",T374="新加算Ⅴ（８）",T374="新加算Ⅴ（11）"),IF(OR(AN374="○",AN374="令和６年度中に満たす"),"入力済","未入力"),"")</f>
        <v/>
      </c>
      <c r="BG374" s="1229" t="str">
        <f>IF(OR(T374="新加算Ⅴ（７）",T374="新加算Ⅴ（９）",T374="新加算Ⅴ（10）",T374="新加算Ⅴ（12）",T374="新加算Ⅴ（13）",T374="新加算Ⅴ（14）"),IF(OR(AO374="○",AO374="令和６年度中に満たす"),"入力済","未入力"),"")</f>
        <v/>
      </c>
      <c r="BH374" s="1330" t="str">
        <f t="shared" ref="BH374" si="990">IF(OR(T374="新加算Ⅰ",T374="新加算Ⅱ",T374="新加算Ⅲ",T374="新加算Ⅴ（１）",T374="新加算Ⅴ（３）",T374="新加算Ⅴ（８）"),IF(OR(AP374="○",AP374="令和６年度中に満たす"),"入力済","未入力"),"")</f>
        <v/>
      </c>
      <c r="BI374" s="1332" t="str">
        <f t="shared" ref="BI374" si="991">IF(OR(T374="新加算Ⅰ",T374="新加算Ⅱ",T374="新加算Ⅴ（１）",T374="新加算Ⅴ（２）",T374="新加算Ⅴ（３）",T374="新加算Ⅴ（４）",T374="新加算Ⅴ（５）",T374="新加算Ⅴ（６）",T374="新加算Ⅴ（７）",T374="新加算Ⅴ（９）",T374="新加算Ⅴ（10）",T374="新加算Ⅴ（12）"),1,"")</f>
        <v/>
      </c>
      <c r="BJ374" s="1310" t="str">
        <f>IF(OR(T374="新加算Ⅰ",T374="新加算Ⅴ（１）",T374="新加算Ⅴ（２）",T374="新加算Ⅴ（５）",T374="新加算Ⅴ（７）",T374="新加算Ⅴ（10）"),IF(AR374="","未入力","入力済"),"")</f>
        <v/>
      </c>
      <c r="BK374" s="453" t="str">
        <f>G374</f>
        <v/>
      </c>
    </row>
    <row r="375" spans="1:63" ht="15" customHeight="1">
      <c r="A375" s="1274"/>
      <c r="B375" s="1242"/>
      <c r="C375" s="1243"/>
      <c r="D375" s="1243"/>
      <c r="E375" s="1243"/>
      <c r="F375" s="1244"/>
      <c r="G375" s="1259"/>
      <c r="H375" s="1259"/>
      <c r="I375" s="1259"/>
      <c r="J375" s="1422"/>
      <c r="K375" s="1259"/>
      <c r="L375" s="1283"/>
      <c r="M375" s="1378" t="str">
        <f>IF('別紙様式2-2（４・５月分）'!P285="","",'別紙様式2-2（４・５月分）'!P285)</f>
        <v/>
      </c>
      <c r="N375" s="1399"/>
      <c r="O375" s="1405"/>
      <c r="P375" s="1406"/>
      <c r="Q375" s="1407"/>
      <c r="R375" s="1409"/>
      <c r="S375" s="1411"/>
      <c r="T375" s="1413"/>
      <c r="U375" s="1415"/>
      <c r="V375" s="1417"/>
      <c r="W375" s="1355"/>
      <c r="X375" s="1357"/>
      <c r="Y375" s="1355"/>
      <c r="Z375" s="1357"/>
      <c r="AA375" s="1355"/>
      <c r="AB375" s="1357"/>
      <c r="AC375" s="1355"/>
      <c r="AD375" s="1357"/>
      <c r="AE375" s="1357"/>
      <c r="AF375" s="1357"/>
      <c r="AG375" s="1359"/>
      <c r="AH375" s="1361"/>
      <c r="AI375" s="1363"/>
      <c r="AJ375" s="1365"/>
      <c r="AK375" s="1349"/>
      <c r="AL375" s="1353"/>
      <c r="AM375" s="1339"/>
      <c r="AN375" s="1345"/>
      <c r="AO375" s="1341"/>
      <c r="AP375" s="1341"/>
      <c r="AQ375" s="1343"/>
      <c r="AR375" s="1323"/>
      <c r="AS375" s="1309" t="str">
        <f t="shared" ref="AS375" si="992">IF(AU374="","",IF(AF374&gt;10,"！令和６年度の新加算の「算定対象月」が10か月を超えています。標準的な「算定対象月」は令和６年６月から令和７年３月です。",IF(OR(AA374&lt;&gt;7,AC374&lt;&gt;3),"！算定期間の終わりが令和７年３月になっていません。区分変更を行う場合は、別紙様式2-4に記入してください。","")))</f>
        <v/>
      </c>
      <c r="AT375" s="557"/>
      <c r="AU375" s="1310"/>
      <c r="AV375" s="1311" t="str">
        <f>IF('別紙様式2-2（４・５月分）'!N285="","",'別紙様式2-2（４・５月分）'!N285)</f>
        <v/>
      </c>
      <c r="AW375" s="1312"/>
      <c r="AX375" s="1313"/>
      <c r="AY375" s="1229"/>
      <c r="AZ375" s="1229"/>
      <c r="BA375" s="1229"/>
      <c r="BB375" s="1229"/>
      <c r="BC375" s="1229"/>
      <c r="BD375" s="1229"/>
      <c r="BE375" s="1229"/>
      <c r="BF375" s="1229"/>
      <c r="BG375" s="1229"/>
      <c r="BH375" s="1331"/>
      <c r="BI375" s="1333"/>
      <c r="BJ375" s="1310"/>
      <c r="BK375" s="453" t="str">
        <f>G374</f>
        <v/>
      </c>
    </row>
    <row r="376" spans="1:63" ht="15" customHeight="1">
      <c r="A376" s="1302"/>
      <c r="B376" s="1242"/>
      <c r="C376" s="1243"/>
      <c r="D376" s="1243"/>
      <c r="E376" s="1243"/>
      <c r="F376" s="1244"/>
      <c r="G376" s="1259"/>
      <c r="H376" s="1259"/>
      <c r="I376" s="1259"/>
      <c r="J376" s="1422"/>
      <c r="K376" s="1259"/>
      <c r="L376" s="1283"/>
      <c r="M376" s="1379"/>
      <c r="N376" s="1400"/>
      <c r="O376" s="1380" t="s">
        <v>2025</v>
      </c>
      <c r="P376" s="1382" t="str">
        <f>IFERROR(VLOOKUP('別紙様式2-2（４・５月分）'!AQ284,【参考】数式用!$AR$5:$AT$22,3,FALSE),"")</f>
        <v/>
      </c>
      <c r="Q376" s="1384" t="s">
        <v>2036</v>
      </c>
      <c r="R376" s="1386" t="str">
        <f>IFERROR(VLOOKUP(K374,【参考】数式用!$A$5:$AB$37,MATCH(P376,【参考】数式用!$B$4:$AB$4,0)+1,0),"")</f>
        <v/>
      </c>
      <c r="S376" s="1388" t="s">
        <v>161</v>
      </c>
      <c r="T376" s="1390"/>
      <c r="U376" s="1392" t="str">
        <f>IFERROR(VLOOKUP(K374,【参考】数式用!$A$5:$AB$37,MATCH(T376,【参考】数式用!$B$4:$AB$4,0)+1,0),"")</f>
        <v/>
      </c>
      <c r="V376" s="1394" t="s">
        <v>15</v>
      </c>
      <c r="W376" s="1396">
        <v>7</v>
      </c>
      <c r="X376" s="1370" t="s">
        <v>10</v>
      </c>
      <c r="Y376" s="1396">
        <v>4</v>
      </c>
      <c r="Z376" s="1370" t="s">
        <v>38</v>
      </c>
      <c r="AA376" s="1396">
        <v>8</v>
      </c>
      <c r="AB376" s="1370" t="s">
        <v>10</v>
      </c>
      <c r="AC376" s="1396">
        <v>3</v>
      </c>
      <c r="AD376" s="1370" t="s">
        <v>13</v>
      </c>
      <c r="AE376" s="1370" t="s">
        <v>20</v>
      </c>
      <c r="AF376" s="1370">
        <f>IF(W376&gt;=1,(AA376*12+AC376)-(W376*12+Y376)+1,"")</f>
        <v>12</v>
      </c>
      <c r="AG376" s="1366" t="s">
        <v>33</v>
      </c>
      <c r="AH376" s="1372" t="str">
        <f t="shared" ref="AH376" si="993">IFERROR(ROUNDDOWN(ROUND(L374*U376,0),0)*AF376,"")</f>
        <v/>
      </c>
      <c r="AI376" s="1374" t="str">
        <f t="shared" ref="AI376" si="994">IFERROR(ROUNDDOWN(ROUND((L374*(U376-AW374)),0),0)*AF376,"")</f>
        <v/>
      </c>
      <c r="AJ376" s="1376">
        <f>IFERROR(IF(OR(M374="",M375="",M377=""),0,ROUNDDOWN(ROUNDDOWN(ROUND(L374*VLOOKUP(K374,【参考】数式用!$A$5:$AB$37,MATCH("新加算Ⅳ",【参考】数式用!$B$4:$AB$4,0)+1,0),0),0)*AF376*0.5,0)),"")</f>
        <v>0</v>
      </c>
      <c r="AK376" s="1346" t="str">
        <f t="shared" ref="AK376" si="995">IF(T376&lt;&gt;"","新規に適用","")</f>
        <v/>
      </c>
      <c r="AL376" s="1350">
        <f>IFERROR(IF(OR(M377="ベア加算",M377=""),0, IF(OR(T374="新加算Ⅰ",T374="新加算Ⅱ",T374="新加算Ⅲ",T374="新加算Ⅳ"),0,ROUNDDOWN(ROUND(L374*VLOOKUP(K374,【参考】数式用!$A$5:$I$37,MATCH("ベア加算",【参考】数式用!$B$4:$I$4,0)+1,0),0),0)*AF376)),"")</f>
        <v>0</v>
      </c>
      <c r="AM376" s="1320" t="str">
        <f>IF(AND(T376&lt;&gt;"",AM374=""),"新規に適用",IF(AND(T376&lt;&gt;"",AM374&lt;&gt;""),"継続で適用",""))</f>
        <v/>
      </c>
      <c r="AN376" s="1320" t="str">
        <f>IF(AND(T376&lt;&gt;"",AN374=""),"新規に適用",IF(AND(T376&lt;&gt;"",AN374&lt;&gt;""),"継続で適用",""))</f>
        <v/>
      </c>
      <c r="AO376" s="1368"/>
      <c r="AP376" s="1320" t="str">
        <f>IF(AND(T376&lt;&gt;"",AP374=""),"新規に適用",IF(AND(T376&lt;&gt;"",AP374&lt;&gt;""),"継続で適用",""))</f>
        <v/>
      </c>
      <c r="AQ376" s="1324" t="str">
        <f t="shared" si="951"/>
        <v/>
      </c>
      <c r="AR376" s="1320" t="str">
        <f>IF(AND(T376&lt;&gt;"",AR374=""),"新規に適用",IF(AND(T376&lt;&gt;"",AR374&lt;&gt;""),"継続で適用",""))</f>
        <v/>
      </c>
      <c r="AS376" s="1309"/>
      <c r="AT376" s="557"/>
      <c r="AU376" s="1310" t="str">
        <f>IF(K374&lt;&gt;"","V列に色付け","")</f>
        <v/>
      </c>
      <c r="AV376" s="1311"/>
      <c r="AW376" s="1312"/>
      <c r="AX376" s="87"/>
      <c r="AY376" s="87"/>
      <c r="AZ376" s="87"/>
      <c r="BA376" s="87"/>
      <c r="BB376" s="87"/>
      <c r="BC376" s="87"/>
      <c r="BD376" s="87"/>
      <c r="BE376" s="87"/>
      <c r="BF376" s="87"/>
      <c r="BG376" s="87"/>
      <c r="BH376" s="87"/>
      <c r="BI376" s="87"/>
      <c r="BJ376" s="87"/>
      <c r="BK376" s="453" t="str">
        <f>G374</f>
        <v/>
      </c>
    </row>
    <row r="377" spans="1:63" ht="30" customHeight="1" thickBot="1">
      <c r="A377" s="1275"/>
      <c r="B377" s="1418"/>
      <c r="C377" s="1419"/>
      <c r="D377" s="1419"/>
      <c r="E377" s="1419"/>
      <c r="F377" s="1420"/>
      <c r="G377" s="1260"/>
      <c r="H377" s="1260"/>
      <c r="I377" s="1260"/>
      <c r="J377" s="1423"/>
      <c r="K377" s="1260"/>
      <c r="L377" s="1284"/>
      <c r="M377" s="556" t="str">
        <f>IF('別紙様式2-2（４・５月分）'!P286="","",'別紙様式2-2（４・５月分）'!P286)</f>
        <v/>
      </c>
      <c r="N377" s="1401"/>
      <c r="O377" s="1381"/>
      <c r="P377" s="1383"/>
      <c r="Q377" s="1385"/>
      <c r="R377" s="1387"/>
      <c r="S377" s="1389"/>
      <c r="T377" s="1391"/>
      <c r="U377" s="1393"/>
      <c r="V377" s="1395"/>
      <c r="W377" s="1397"/>
      <c r="X377" s="1371"/>
      <c r="Y377" s="1397"/>
      <c r="Z377" s="1371"/>
      <c r="AA377" s="1397"/>
      <c r="AB377" s="1371"/>
      <c r="AC377" s="1397"/>
      <c r="AD377" s="1371"/>
      <c r="AE377" s="1371"/>
      <c r="AF377" s="1371"/>
      <c r="AG377" s="1367"/>
      <c r="AH377" s="1373"/>
      <c r="AI377" s="1375"/>
      <c r="AJ377" s="1377"/>
      <c r="AK377" s="1347"/>
      <c r="AL377" s="1351"/>
      <c r="AM377" s="1321"/>
      <c r="AN377" s="1321"/>
      <c r="AO377" s="1369"/>
      <c r="AP377" s="1321"/>
      <c r="AQ377" s="1325"/>
      <c r="AR377" s="1321"/>
      <c r="AS377" s="491" t="str">
        <f t="shared" ref="AS377" si="996">IF(AU374="","",IF(OR(T374="",AND(M377="ベア加算なし",OR(T374="新加算Ⅰ",T374="新加算Ⅱ",T374="新加算Ⅲ",T374="新加算Ⅳ"),AM374=""),AND(OR(T374="新加算Ⅰ",T374="新加算Ⅱ",T374="新加算Ⅲ",T374="新加算Ⅳ",T374="新加算Ⅴ（１）",T374="新加算Ⅴ（２）",T374="新加算Ⅴ（３）",T374="新加算Ⅴ（４）",T374="新加算Ⅴ（５）",T374="新加算Ⅴ（６）",T374="新加算Ⅴ（８）",T374="新加算Ⅴ（11）"),AN374=""),AND(OR(T374="新加算Ⅴ（７）",T374="新加算Ⅴ（９）",T374="新加算Ⅴ（10）",T374="新加算Ⅴ（12）",T374="新加算Ⅴ（13）",T374="新加算Ⅴ（14）"),AO374=""),AND(OR(T374="新加算Ⅰ",T374="新加算Ⅱ",T374="新加算Ⅲ",T374="新加算Ⅴ（１）",T374="新加算Ⅴ（３）",T374="新加算Ⅴ（８）"),AP374=""),AND(OR(T374="新加算Ⅰ",T374="新加算Ⅱ",T374="新加算Ⅴ（１）",T374="新加算Ⅴ（２）",T374="新加算Ⅴ（３）",T374="新加算Ⅴ（４）",T374="新加算Ⅴ（５）",T374="新加算Ⅴ（６）",T374="新加算Ⅴ（７）",T374="新加算Ⅴ（９）",T374="新加算Ⅴ（10）",T374="新加算Ⅴ（12）"),AQ374=""),AND(OR(T374="新加算Ⅰ",T374="新加算Ⅴ（１）",T374="新加算Ⅴ（２）",T374="新加算Ⅴ（５）",T374="新加算Ⅴ（７）",T374="新加算Ⅴ（10）"),AR374="")),"！記入が必要な欄（ピンク色のセル）に空欄があります。空欄を埋めてください。",""))</f>
        <v/>
      </c>
      <c r="AT377" s="557"/>
      <c r="AU377" s="1310"/>
      <c r="AV377" s="558" t="str">
        <f>IF('別紙様式2-2（４・５月分）'!N286="","",'別紙様式2-2（４・５月分）'!N286)</f>
        <v/>
      </c>
      <c r="AW377" s="1312"/>
      <c r="AX377" s="87"/>
      <c r="AY377" s="87"/>
      <c r="AZ377" s="87"/>
      <c r="BA377" s="87"/>
      <c r="BB377" s="87"/>
      <c r="BC377" s="87"/>
      <c r="BD377" s="87"/>
      <c r="BE377" s="87"/>
      <c r="BF377" s="87"/>
      <c r="BG377" s="87"/>
      <c r="BH377" s="87"/>
      <c r="BI377" s="87"/>
      <c r="BJ377" s="87"/>
      <c r="BK377" s="453" t="str">
        <f>G374</f>
        <v/>
      </c>
    </row>
    <row r="378" spans="1:63" ht="30" customHeight="1">
      <c r="A378" s="1300">
        <v>92</v>
      </c>
      <c r="B378" s="1239" t="str">
        <f>IF(基本情報入力シート!C145="","",基本情報入力シート!C145)</f>
        <v/>
      </c>
      <c r="C378" s="1240"/>
      <c r="D378" s="1240"/>
      <c r="E378" s="1240"/>
      <c r="F378" s="1241"/>
      <c r="G378" s="1258" t="str">
        <f>IF(基本情報入力シート!M145="","",基本情報入力シート!M145)</f>
        <v/>
      </c>
      <c r="H378" s="1258" t="str">
        <f>IF(基本情報入力シート!R145="","",基本情報入力シート!R145)</f>
        <v/>
      </c>
      <c r="I378" s="1258" t="str">
        <f>IF(基本情報入力シート!W145="","",基本情報入力シート!W145)</f>
        <v/>
      </c>
      <c r="J378" s="1421" t="str">
        <f>IF(基本情報入力シート!X145="","",基本情報入力シート!X145)</f>
        <v/>
      </c>
      <c r="K378" s="1258" t="str">
        <f>IF(基本情報入力シート!Y145="","",基本情報入力シート!Y145)</f>
        <v/>
      </c>
      <c r="L378" s="1282" t="str">
        <f>IF(基本情報入力シート!AB145="","",基本情報入力シート!AB145)</f>
        <v/>
      </c>
      <c r="M378" s="553" t="str">
        <f>IF('別紙様式2-2（４・５月分）'!P287="","",'別紙様式2-2（４・５月分）'!P287)</f>
        <v/>
      </c>
      <c r="N378" s="1398" t="str">
        <f>IF(SUM('別紙様式2-2（４・５月分）'!Q287:Q289)=0,"",SUM('別紙様式2-2（４・５月分）'!Q287:Q289))</f>
        <v/>
      </c>
      <c r="O378" s="1402" t="str">
        <f>IFERROR(VLOOKUP('別紙様式2-2（４・５月分）'!AQ287,【参考】数式用!$AR$5:$AS$22,2,FALSE),"")</f>
        <v/>
      </c>
      <c r="P378" s="1403"/>
      <c r="Q378" s="1404"/>
      <c r="R378" s="1408" t="str">
        <f>IFERROR(VLOOKUP(K378,【参考】数式用!$A$5:$AB$37,MATCH(O378,【参考】数式用!$B$4:$AB$4,0)+1,0),"")</f>
        <v/>
      </c>
      <c r="S378" s="1410" t="s">
        <v>2021</v>
      </c>
      <c r="T378" s="1412"/>
      <c r="U378" s="1414" t="str">
        <f>IFERROR(VLOOKUP(K378,【参考】数式用!$A$5:$AB$37,MATCH(T378,【参考】数式用!$B$4:$AB$4,0)+1,0),"")</f>
        <v/>
      </c>
      <c r="V378" s="1416" t="s">
        <v>15</v>
      </c>
      <c r="W378" s="1354">
        <v>6</v>
      </c>
      <c r="X378" s="1356" t="s">
        <v>10</v>
      </c>
      <c r="Y378" s="1354">
        <v>6</v>
      </c>
      <c r="Z378" s="1356" t="s">
        <v>38</v>
      </c>
      <c r="AA378" s="1354">
        <v>7</v>
      </c>
      <c r="AB378" s="1356" t="s">
        <v>10</v>
      </c>
      <c r="AC378" s="1354">
        <v>3</v>
      </c>
      <c r="AD378" s="1356" t="s">
        <v>13</v>
      </c>
      <c r="AE378" s="1356" t="s">
        <v>20</v>
      </c>
      <c r="AF378" s="1356">
        <f>IF(W378&gt;=1,(AA378*12+AC378)-(W378*12+Y378)+1,"")</f>
        <v>10</v>
      </c>
      <c r="AG378" s="1358" t="s">
        <v>33</v>
      </c>
      <c r="AH378" s="1360" t="str">
        <f t="shared" ref="AH378" si="997">IFERROR(ROUNDDOWN(ROUND(L378*U378,0),0)*AF378,"")</f>
        <v/>
      </c>
      <c r="AI378" s="1362" t="str">
        <f t="shared" ref="AI378" si="998">IFERROR(ROUNDDOWN(ROUND((L378*(U378-AW378)),0),0)*AF378,"")</f>
        <v/>
      </c>
      <c r="AJ378" s="1364">
        <f>IFERROR(IF(OR(M378="",M379="",M381=""),0,ROUNDDOWN(ROUNDDOWN(ROUND(L378*VLOOKUP(K378,【参考】数式用!$A$5:$AB$37,MATCH("新加算Ⅳ",【参考】数式用!$B$4:$AB$4,0)+1,0),0),0)*AF378*0.5,0)),"")</f>
        <v>0</v>
      </c>
      <c r="AK378" s="1348"/>
      <c r="AL378" s="1352">
        <f>IFERROR(IF(OR(M381="ベア加算",M381=""),0, IF(OR(T378="新加算Ⅰ",T378="新加算Ⅱ",T378="新加算Ⅲ",T378="新加算Ⅳ"),ROUNDDOWN(ROUND(L378*VLOOKUP(K378,【参考】数式用!$A$5:$I$37,MATCH("ベア加算",【参考】数式用!$B$4:$I$4,0)+1,0),0),0)*AF378,0)),"")</f>
        <v>0</v>
      </c>
      <c r="AM378" s="1338"/>
      <c r="AN378" s="1344"/>
      <c r="AO378" s="1340"/>
      <c r="AP378" s="1340"/>
      <c r="AQ378" s="1342"/>
      <c r="AR378" s="1322"/>
      <c r="AS378" s="466" t="str">
        <f t="shared" ref="AS378" si="999">IF(AU378="","",IF(U378&lt;N378,"！加算の要件上は問題ありませんが、令和６年４・５月と比較して令和６年６月に加算率が下がる計画になっています。",""))</f>
        <v/>
      </c>
      <c r="AT378" s="557"/>
      <c r="AU378" s="1310" t="str">
        <f>IF(K378&lt;&gt;"","V列に色付け","")</f>
        <v/>
      </c>
      <c r="AV378" s="558" t="str">
        <f>IF('別紙様式2-2（４・５月分）'!N287="","",'別紙様式2-2（４・５月分）'!N287)</f>
        <v/>
      </c>
      <c r="AW378" s="1312" t="str">
        <f>IF(SUM('別紙様式2-2（４・５月分）'!O287:O289)=0,"",SUM('別紙様式2-2（４・５月分）'!O287:O289))</f>
        <v/>
      </c>
      <c r="AX378" s="1313" t="str">
        <f>IFERROR(VLOOKUP(K378,【参考】数式用!$AH$2:$AI$34,2,FALSE),"")</f>
        <v/>
      </c>
      <c r="AY378" s="1229" t="s">
        <v>1959</v>
      </c>
      <c r="AZ378" s="1229" t="s">
        <v>1960</v>
      </c>
      <c r="BA378" s="1229" t="s">
        <v>1961</v>
      </c>
      <c r="BB378" s="1229" t="s">
        <v>1962</v>
      </c>
      <c r="BC378" s="1229" t="str">
        <f>IF(AND(O378&lt;&gt;"新加算Ⅰ",O378&lt;&gt;"新加算Ⅱ",O378&lt;&gt;"新加算Ⅲ",O378&lt;&gt;"新加算Ⅳ"),O378,IF(P380&lt;&gt;"",P380,""))</f>
        <v/>
      </c>
      <c r="BD378" s="1229"/>
      <c r="BE378" s="1229" t="str">
        <f t="shared" ref="BE378" si="1000">IF(AL378&lt;&gt;0,IF(AM378="○","入力済","未入力"),"")</f>
        <v/>
      </c>
      <c r="BF378" s="1229" t="str">
        <f>IF(OR(T378="新加算Ⅰ",T378="新加算Ⅱ",T378="新加算Ⅲ",T378="新加算Ⅳ",T378="新加算Ⅴ（１）",T378="新加算Ⅴ（２）",T378="新加算Ⅴ（３）",T378="新加算ⅠⅤ（４）",T378="新加算Ⅴ（５）",T378="新加算Ⅴ（６）",T378="新加算Ⅴ（８）",T378="新加算Ⅴ（11）"),IF(OR(AN378="○",AN378="令和６年度中に満たす"),"入力済","未入力"),"")</f>
        <v/>
      </c>
      <c r="BG378" s="1229" t="str">
        <f>IF(OR(T378="新加算Ⅴ（７）",T378="新加算Ⅴ（９）",T378="新加算Ⅴ（10）",T378="新加算Ⅴ（12）",T378="新加算Ⅴ（13）",T378="新加算Ⅴ（14）"),IF(OR(AO378="○",AO378="令和６年度中に満たす"),"入力済","未入力"),"")</f>
        <v/>
      </c>
      <c r="BH378" s="1330" t="str">
        <f t="shared" ref="BH378" si="1001">IF(OR(T378="新加算Ⅰ",T378="新加算Ⅱ",T378="新加算Ⅲ",T378="新加算Ⅴ（１）",T378="新加算Ⅴ（３）",T378="新加算Ⅴ（８）"),IF(OR(AP378="○",AP378="令和６年度中に満たす"),"入力済","未入力"),"")</f>
        <v/>
      </c>
      <c r="BI378" s="1332" t="str">
        <f t="shared" ref="BI378" si="1002">IF(OR(T378="新加算Ⅰ",T378="新加算Ⅱ",T378="新加算Ⅴ（１）",T378="新加算Ⅴ（２）",T378="新加算Ⅴ（３）",T378="新加算Ⅴ（４）",T378="新加算Ⅴ（５）",T378="新加算Ⅴ（６）",T378="新加算Ⅴ（７）",T378="新加算Ⅴ（９）",T378="新加算Ⅴ（10）",T378="新加算Ⅴ（12）"),1,"")</f>
        <v/>
      </c>
      <c r="BJ378" s="1310" t="str">
        <f>IF(OR(T378="新加算Ⅰ",T378="新加算Ⅴ（１）",T378="新加算Ⅴ（２）",T378="新加算Ⅴ（５）",T378="新加算Ⅴ（７）",T378="新加算Ⅴ（10）"),IF(AR378="","未入力","入力済"),"")</f>
        <v/>
      </c>
      <c r="BK378" s="453" t="str">
        <f>G378</f>
        <v/>
      </c>
    </row>
    <row r="379" spans="1:63" ht="15" customHeight="1">
      <c r="A379" s="1274"/>
      <c r="B379" s="1242"/>
      <c r="C379" s="1243"/>
      <c r="D379" s="1243"/>
      <c r="E379" s="1243"/>
      <c r="F379" s="1244"/>
      <c r="G379" s="1259"/>
      <c r="H379" s="1259"/>
      <c r="I379" s="1259"/>
      <c r="J379" s="1422"/>
      <c r="K379" s="1259"/>
      <c r="L379" s="1283"/>
      <c r="M379" s="1378" t="str">
        <f>IF('別紙様式2-2（４・５月分）'!P288="","",'別紙様式2-2（４・５月分）'!P288)</f>
        <v/>
      </c>
      <c r="N379" s="1399"/>
      <c r="O379" s="1405"/>
      <c r="P379" s="1406"/>
      <c r="Q379" s="1407"/>
      <c r="R379" s="1409"/>
      <c r="S379" s="1411"/>
      <c r="T379" s="1413"/>
      <c r="U379" s="1415"/>
      <c r="V379" s="1417"/>
      <c r="W379" s="1355"/>
      <c r="X379" s="1357"/>
      <c r="Y379" s="1355"/>
      <c r="Z379" s="1357"/>
      <c r="AA379" s="1355"/>
      <c r="AB379" s="1357"/>
      <c r="AC379" s="1355"/>
      <c r="AD379" s="1357"/>
      <c r="AE379" s="1357"/>
      <c r="AF379" s="1357"/>
      <c r="AG379" s="1359"/>
      <c r="AH379" s="1361"/>
      <c r="AI379" s="1363"/>
      <c r="AJ379" s="1365"/>
      <c r="AK379" s="1349"/>
      <c r="AL379" s="1353"/>
      <c r="AM379" s="1339"/>
      <c r="AN379" s="1345"/>
      <c r="AO379" s="1341"/>
      <c r="AP379" s="1341"/>
      <c r="AQ379" s="1343"/>
      <c r="AR379" s="1323"/>
      <c r="AS379" s="1309" t="str">
        <f t="shared" ref="AS379" si="1003">IF(AU378="","",IF(AF378&gt;10,"！令和６年度の新加算の「算定対象月」が10か月を超えています。標準的な「算定対象月」は令和６年６月から令和７年３月です。",IF(OR(AA378&lt;&gt;7,AC378&lt;&gt;3),"！算定期間の終わりが令和７年３月になっていません。区分変更を行う場合は、別紙様式2-4に記入してください。","")))</f>
        <v/>
      </c>
      <c r="AT379" s="557"/>
      <c r="AU379" s="1310"/>
      <c r="AV379" s="1311" t="str">
        <f>IF('別紙様式2-2（４・５月分）'!N288="","",'別紙様式2-2（４・５月分）'!N288)</f>
        <v/>
      </c>
      <c r="AW379" s="1312"/>
      <c r="AX379" s="1313"/>
      <c r="AY379" s="1229"/>
      <c r="AZ379" s="1229"/>
      <c r="BA379" s="1229"/>
      <c r="BB379" s="1229"/>
      <c r="BC379" s="1229"/>
      <c r="BD379" s="1229"/>
      <c r="BE379" s="1229"/>
      <c r="BF379" s="1229"/>
      <c r="BG379" s="1229"/>
      <c r="BH379" s="1331"/>
      <c r="BI379" s="1333"/>
      <c r="BJ379" s="1310"/>
      <c r="BK379" s="453" t="str">
        <f>G378</f>
        <v/>
      </c>
    </row>
    <row r="380" spans="1:63" ht="15" customHeight="1">
      <c r="A380" s="1302"/>
      <c r="B380" s="1242"/>
      <c r="C380" s="1243"/>
      <c r="D380" s="1243"/>
      <c r="E380" s="1243"/>
      <c r="F380" s="1244"/>
      <c r="G380" s="1259"/>
      <c r="H380" s="1259"/>
      <c r="I380" s="1259"/>
      <c r="J380" s="1422"/>
      <c r="K380" s="1259"/>
      <c r="L380" s="1283"/>
      <c r="M380" s="1379"/>
      <c r="N380" s="1400"/>
      <c r="O380" s="1380" t="s">
        <v>2025</v>
      </c>
      <c r="P380" s="1382" t="str">
        <f>IFERROR(VLOOKUP('別紙様式2-2（４・５月分）'!AQ287,【参考】数式用!$AR$5:$AT$22,3,FALSE),"")</f>
        <v/>
      </c>
      <c r="Q380" s="1384" t="s">
        <v>2036</v>
      </c>
      <c r="R380" s="1386" t="str">
        <f>IFERROR(VLOOKUP(K378,【参考】数式用!$A$5:$AB$37,MATCH(P380,【参考】数式用!$B$4:$AB$4,0)+1,0),"")</f>
        <v/>
      </c>
      <c r="S380" s="1388" t="s">
        <v>161</v>
      </c>
      <c r="T380" s="1390"/>
      <c r="U380" s="1392" t="str">
        <f>IFERROR(VLOOKUP(K378,【参考】数式用!$A$5:$AB$37,MATCH(T380,【参考】数式用!$B$4:$AB$4,0)+1,0),"")</f>
        <v/>
      </c>
      <c r="V380" s="1394" t="s">
        <v>15</v>
      </c>
      <c r="W380" s="1396">
        <v>7</v>
      </c>
      <c r="X380" s="1370" t="s">
        <v>10</v>
      </c>
      <c r="Y380" s="1396">
        <v>4</v>
      </c>
      <c r="Z380" s="1370" t="s">
        <v>38</v>
      </c>
      <c r="AA380" s="1396">
        <v>8</v>
      </c>
      <c r="AB380" s="1370" t="s">
        <v>10</v>
      </c>
      <c r="AC380" s="1396">
        <v>3</v>
      </c>
      <c r="AD380" s="1370" t="s">
        <v>13</v>
      </c>
      <c r="AE380" s="1370" t="s">
        <v>20</v>
      </c>
      <c r="AF380" s="1370">
        <f>IF(W380&gt;=1,(AA380*12+AC380)-(W380*12+Y380)+1,"")</f>
        <v>12</v>
      </c>
      <c r="AG380" s="1366" t="s">
        <v>33</v>
      </c>
      <c r="AH380" s="1372" t="str">
        <f t="shared" ref="AH380" si="1004">IFERROR(ROUNDDOWN(ROUND(L378*U380,0),0)*AF380,"")</f>
        <v/>
      </c>
      <c r="AI380" s="1374" t="str">
        <f t="shared" ref="AI380" si="1005">IFERROR(ROUNDDOWN(ROUND((L378*(U380-AW378)),0),0)*AF380,"")</f>
        <v/>
      </c>
      <c r="AJ380" s="1376">
        <f>IFERROR(IF(OR(M378="",M379="",M381=""),0,ROUNDDOWN(ROUNDDOWN(ROUND(L378*VLOOKUP(K378,【参考】数式用!$A$5:$AB$37,MATCH("新加算Ⅳ",【参考】数式用!$B$4:$AB$4,0)+1,0),0),0)*AF380*0.5,0)),"")</f>
        <v>0</v>
      </c>
      <c r="AK380" s="1346" t="str">
        <f t="shared" ref="AK380" si="1006">IF(T380&lt;&gt;"","新規に適用","")</f>
        <v/>
      </c>
      <c r="AL380" s="1350">
        <f>IFERROR(IF(OR(M381="ベア加算",M381=""),0, IF(OR(T378="新加算Ⅰ",T378="新加算Ⅱ",T378="新加算Ⅲ",T378="新加算Ⅳ"),0,ROUNDDOWN(ROUND(L378*VLOOKUP(K378,【参考】数式用!$A$5:$I$37,MATCH("ベア加算",【参考】数式用!$B$4:$I$4,0)+1,0),0),0)*AF380)),"")</f>
        <v>0</v>
      </c>
      <c r="AM380" s="1320" t="str">
        <f>IF(AND(T380&lt;&gt;"",AM378=""),"新規に適用",IF(AND(T380&lt;&gt;"",AM378&lt;&gt;""),"継続で適用",""))</f>
        <v/>
      </c>
      <c r="AN380" s="1320" t="str">
        <f>IF(AND(T380&lt;&gt;"",AN378=""),"新規に適用",IF(AND(T380&lt;&gt;"",AN378&lt;&gt;""),"継続で適用",""))</f>
        <v/>
      </c>
      <c r="AO380" s="1368"/>
      <c r="AP380" s="1320" t="str">
        <f>IF(AND(T380&lt;&gt;"",AP378=""),"新規に適用",IF(AND(T380&lt;&gt;"",AP378&lt;&gt;""),"継続で適用",""))</f>
        <v/>
      </c>
      <c r="AQ380" s="1324" t="str">
        <f t="shared" si="951"/>
        <v/>
      </c>
      <c r="AR380" s="1320" t="str">
        <f>IF(AND(T380&lt;&gt;"",AR378=""),"新規に適用",IF(AND(T380&lt;&gt;"",AR378&lt;&gt;""),"継続で適用",""))</f>
        <v/>
      </c>
      <c r="AS380" s="1309"/>
      <c r="AT380" s="557"/>
      <c r="AU380" s="1310" t="str">
        <f>IF(K378&lt;&gt;"","V列に色付け","")</f>
        <v/>
      </c>
      <c r="AV380" s="1311"/>
      <c r="AW380" s="1312"/>
      <c r="AX380" s="87"/>
      <c r="AY380" s="87"/>
      <c r="AZ380" s="87"/>
      <c r="BA380" s="87"/>
      <c r="BB380" s="87"/>
      <c r="BC380" s="87"/>
      <c r="BD380" s="87"/>
      <c r="BE380" s="87"/>
      <c r="BF380" s="87"/>
      <c r="BG380" s="87"/>
      <c r="BH380" s="87"/>
      <c r="BI380" s="87"/>
      <c r="BJ380" s="87"/>
      <c r="BK380" s="453" t="str">
        <f>G378</f>
        <v/>
      </c>
    </row>
    <row r="381" spans="1:63" ht="30" customHeight="1" thickBot="1">
      <c r="A381" s="1275"/>
      <c r="B381" s="1418"/>
      <c r="C381" s="1419"/>
      <c r="D381" s="1419"/>
      <c r="E381" s="1419"/>
      <c r="F381" s="1420"/>
      <c r="G381" s="1260"/>
      <c r="H381" s="1260"/>
      <c r="I381" s="1260"/>
      <c r="J381" s="1423"/>
      <c r="K381" s="1260"/>
      <c r="L381" s="1284"/>
      <c r="M381" s="556" t="str">
        <f>IF('別紙様式2-2（４・５月分）'!P289="","",'別紙様式2-2（４・５月分）'!P289)</f>
        <v/>
      </c>
      <c r="N381" s="1401"/>
      <c r="O381" s="1381"/>
      <c r="P381" s="1383"/>
      <c r="Q381" s="1385"/>
      <c r="R381" s="1387"/>
      <c r="S381" s="1389"/>
      <c r="T381" s="1391"/>
      <c r="U381" s="1393"/>
      <c r="V381" s="1395"/>
      <c r="W381" s="1397"/>
      <c r="X381" s="1371"/>
      <c r="Y381" s="1397"/>
      <c r="Z381" s="1371"/>
      <c r="AA381" s="1397"/>
      <c r="AB381" s="1371"/>
      <c r="AC381" s="1397"/>
      <c r="AD381" s="1371"/>
      <c r="AE381" s="1371"/>
      <c r="AF381" s="1371"/>
      <c r="AG381" s="1367"/>
      <c r="AH381" s="1373"/>
      <c r="AI381" s="1375"/>
      <c r="AJ381" s="1377"/>
      <c r="AK381" s="1347"/>
      <c r="AL381" s="1351"/>
      <c r="AM381" s="1321"/>
      <c r="AN381" s="1321"/>
      <c r="AO381" s="1369"/>
      <c r="AP381" s="1321"/>
      <c r="AQ381" s="1325"/>
      <c r="AR381" s="1321"/>
      <c r="AS381" s="491" t="str">
        <f t="shared" ref="AS381" si="1007">IF(AU378="","",IF(OR(T378="",AND(M381="ベア加算なし",OR(T378="新加算Ⅰ",T378="新加算Ⅱ",T378="新加算Ⅲ",T378="新加算Ⅳ"),AM378=""),AND(OR(T378="新加算Ⅰ",T378="新加算Ⅱ",T378="新加算Ⅲ",T378="新加算Ⅳ",T378="新加算Ⅴ（１）",T378="新加算Ⅴ（２）",T378="新加算Ⅴ（３）",T378="新加算Ⅴ（４）",T378="新加算Ⅴ（５）",T378="新加算Ⅴ（６）",T378="新加算Ⅴ（８）",T378="新加算Ⅴ（11）"),AN378=""),AND(OR(T378="新加算Ⅴ（７）",T378="新加算Ⅴ（９）",T378="新加算Ⅴ（10）",T378="新加算Ⅴ（12）",T378="新加算Ⅴ（13）",T378="新加算Ⅴ（14）"),AO378=""),AND(OR(T378="新加算Ⅰ",T378="新加算Ⅱ",T378="新加算Ⅲ",T378="新加算Ⅴ（１）",T378="新加算Ⅴ（３）",T378="新加算Ⅴ（８）"),AP378=""),AND(OR(T378="新加算Ⅰ",T378="新加算Ⅱ",T378="新加算Ⅴ（１）",T378="新加算Ⅴ（２）",T378="新加算Ⅴ（３）",T378="新加算Ⅴ（４）",T378="新加算Ⅴ（５）",T378="新加算Ⅴ（６）",T378="新加算Ⅴ（７）",T378="新加算Ⅴ（９）",T378="新加算Ⅴ（10）",T378="新加算Ⅴ（12）"),AQ378=""),AND(OR(T378="新加算Ⅰ",T378="新加算Ⅴ（１）",T378="新加算Ⅴ（２）",T378="新加算Ⅴ（５）",T378="新加算Ⅴ（７）",T378="新加算Ⅴ（10）"),AR378="")),"！記入が必要な欄（ピンク色のセル）に空欄があります。空欄を埋めてください。",""))</f>
        <v/>
      </c>
      <c r="AT381" s="557"/>
      <c r="AU381" s="1310"/>
      <c r="AV381" s="558" t="str">
        <f>IF('別紙様式2-2（４・５月分）'!N289="","",'別紙様式2-2（４・５月分）'!N289)</f>
        <v/>
      </c>
      <c r="AW381" s="1312"/>
      <c r="AX381" s="87"/>
      <c r="AY381" s="87"/>
      <c r="AZ381" s="87"/>
      <c r="BA381" s="87"/>
      <c r="BB381" s="87"/>
      <c r="BC381" s="87"/>
      <c r="BD381" s="87"/>
      <c r="BE381" s="87"/>
      <c r="BF381" s="87"/>
      <c r="BG381" s="87"/>
      <c r="BH381" s="87"/>
      <c r="BI381" s="87"/>
      <c r="BJ381" s="87"/>
      <c r="BK381" s="453" t="str">
        <f>G378</f>
        <v/>
      </c>
    </row>
    <row r="382" spans="1:63" ht="30" customHeight="1">
      <c r="A382" s="1273">
        <v>93</v>
      </c>
      <c r="B382" s="1242" t="str">
        <f>IF(基本情報入力シート!C146="","",基本情報入力シート!C146)</f>
        <v/>
      </c>
      <c r="C382" s="1243"/>
      <c r="D382" s="1243"/>
      <c r="E382" s="1243"/>
      <c r="F382" s="1244"/>
      <c r="G382" s="1259" t="str">
        <f>IF(基本情報入力シート!M146="","",基本情報入力シート!M146)</f>
        <v/>
      </c>
      <c r="H382" s="1259" t="str">
        <f>IF(基本情報入力シート!R146="","",基本情報入力シート!R146)</f>
        <v/>
      </c>
      <c r="I382" s="1259" t="str">
        <f>IF(基本情報入力シート!W146="","",基本情報入力シート!W146)</f>
        <v/>
      </c>
      <c r="J382" s="1422" t="str">
        <f>IF(基本情報入力シート!X146="","",基本情報入力シート!X146)</f>
        <v/>
      </c>
      <c r="K382" s="1259" t="str">
        <f>IF(基本情報入力シート!Y146="","",基本情報入力シート!Y146)</f>
        <v/>
      </c>
      <c r="L382" s="1283" t="str">
        <f>IF(基本情報入力シート!AB146="","",基本情報入力シート!AB146)</f>
        <v/>
      </c>
      <c r="M382" s="553" t="str">
        <f>IF('別紙様式2-2（４・５月分）'!P290="","",'別紙様式2-2（４・５月分）'!P290)</f>
        <v/>
      </c>
      <c r="N382" s="1398" t="str">
        <f>IF(SUM('別紙様式2-2（４・５月分）'!Q290:Q292)=0,"",SUM('別紙様式2-2（４・５月分）'!Q290:Q292))</f>
        <v/>
      </c>
      <c r="O382" s="1402" t="str">
        <f>IFERROR(VLOOKUP('別紙様式2-2（４・５月分）'!AQ290,【参考】数式用!$AR$5:$AS$22,2,FALSE),"")</f>
        <v/>
      </c>
      <c r="P382" s="1403"/>
      <c r="Q382" s="1404"/>
      <c r="R382" s="1408" t="str">
        <f>IFERROR(VLOOKUP(K382,【参考】数式用!$A$5:$AB$37,MATCH(O382,【参考】数式用!$B$4:$AB$4,0)+1,0),"")</f>
        <v/>
      </c>
      <c r="S382" s="1410" t="s">
        <v>2021</v>
      </c>
      <c r="T382" s="1412"/>
      <c r="U382" s="1414" t="str">
        <f>IFERROR(VLOOKUP(K382,【参考】数式用!$A$5:$AB$37,MATCH(T382,【参考】数式用!$B$4:$AB$4,0)+1,0),"")</f>
        <v/>
      </c>
      <c r="V382" s="1416" t="s">
        <v>15</v>
      </c>
      <c r="W382" s="1354">
        <v>6</v>
      </c>
      <c r="X382" s="1356" t="s">
        <v>10</v>
      </c>
      <c r="Y382" s="1354">
        <v>6</v>
      </c>
      <c r="Z382" s="1356" t="s">
        <v>38</v>
      </c>
      <c r="AA382" s="1354">
        <v>7</v>
      </c>
      <c r="AB382" s="1356" t="s">
        <v>10</v>
      </c>
      <c r="AC382" s="1354">
        <v>3</v>
      </c>
      <c r="AD382" s="1356" t="s">
        <v>13</v>
      </c>
      <c r="AE382" s="1356" t="s">
        <v>20</v>
      </c>
      <c r="AF382" s="1356">
        <f>IF(W382&gt;=1,(AA382*12+AC382)-(W382*12+Y382)+1,"")</f>
        <v>10</v>
      </c>
      <c r="AG382" s="1358" t="s">
        <v>33</v>
      </c>
      <c r="AH382" s="1360" t="str">
        <f t="shared" ref="AH382" si="1008">IFERROR(ROUNDDOWN(ROUND(L382*U382,0),0)*AF382,"")</f>
        <v/>
      </c>
      <c r="AI382" s="1362" t="str">
        <f t="shared" ref="AI382" si="1009">IFERROR(ROUNDDOWN(ROUND((L382*(U382-AW382)),0),0)*AF382,"")</f>
        <v/>
      </c>
      <c r="AJ382" s="1364">
        <f>IFERROR(IF(OR(M382="",M383="",M385=""),0,ROUNDDOWN(ROUNDDOWN(ROUND(L382*VLOOKUP(K382,【参考】数式用!$A$5:$AB$37,MATCH("新加算Ⅳ",【参考】数式用!$B$4:$AB$4,0)+1,0),0),0)*AF382*0.5,0)),"")</f>
        <v>0</v>
      </c>
      <c r="AK382" s="1348"/>
      <c r="AL382" s="1352">
        <f>IFERROR(IF(OR(M385="ベア加算",M385=""),0, IF(OR(T382="新加算Ⅰ",T382="新加算Ⅱ",T382="新加算Ⅲ",T382="新加算Ⅳ"),ROUNDDOWN(ROUND(L382*VLOOKUP(K382,【参考】数式用!$A$5:$I$37,MATCH("ベア加算",【参考】数式用!$B$4:$I$4,0)+1,0),0),0)*AF382,0)),"")</f>
        <v>0</v>
      </c>
      <c r="AM382" s="1338"/>
      <c r="AN382" s="1344"/>
      <c r="AO382" s="1340"/>
      <c r="AP382" s="1340"/>
      <c r="AQ382" s="1342"/>
      <c r="AR382" s="1322"/>
      <c r="AS382" s="466" t="str">
        <f t="shared" ref="AS382" si="1010">IF(AU382="","",IF(U382&lt;N382,"！加算の要件上は問題ありませんが、令和６年４・５月と比較して令和６年６月に加算率が下がる計画になっています。",""))</f>
        <v/>
      </c>
      <c r="AT382" s="557"/>
      <c r="AU382" s="1310" t="str">
        <f>IF(K382&lt;&gt;"","V列に色付け","")</f>
        <v/>
      </c>
      <c r="AV382" s="558" t="str">
        <f>IF('別紙様式2-2（４・５月分）'!N290="","",'別紙様式2-2（４・５月分）'!N290)</f>
        <v/>
      </c>
      <c r="AW382" s="1312" t="str">
        <f>IF(SUM('別紙様式2-2（４・５月分）'!O290:O292)=0,"",SUM('別紙様式2-2（４・５月分）'!O290:O292))</f>
        <v/>
      </c>
      <c r="AX382" s="1313" t="str">
        <f>IFERROR(VLOOKUP(K382,【参考】数式用!$AH$2:$AI$34,2,FALSE),"")</f>
        <v/>
      </c>
      <c r="AY382" s="1229" t="s">
        <v>1959</v>
      </c>
      <c r="AZ382" s="1229" t="s">
        <v>1960</v>
      </c>
      <c r="BA382" s="1229" t="s">
        <v>1961</v>
      </c>
      <c r="BB382" s="1229" t="s">
        <v>1962</v>
      </c>
      <c r="BC382" s="1229" t="str">
        <f>IF(AND(O382&lt;&gt;"新加算Ⅰ",O382&lt;&gt;"新加算Ⅱ",O382&lt;&gt;"新加算Ⅲ",O382&lt;&gt;"新加算Ⅳ"),O382,IF(P384&lt;&gt;"",P384,""))</f>
        <v/>
      </c>
      <c r="BD382" s="1229"/>
      <c r="BE382" s="1229" t="str">
        <f t="shared" ref="BE382" si="1011">IF(AL382&lt;&gt;0,IF(AM382="○","入力済","未入力"),"")</f>
        <v/>
      </c>
      <c r="BF382" s="1229" t="str">
        <f>IF(OR(T382="新加算Ⅰ",T382="新加算Ⅱ",T382="新加算Ⅲ",T382="新加算Ⅳ",T382="新加算Ⅴ（１）",T382="新加算Ⅴ（２）",T382="新加算Ⅴ（３）",T382="新加算ⅠⅤ（４）",T382="新加算Ⅴ（５）",T382="新加算Ⅴ（６）",T382="新加算Ⅴ（８）",T382="新加算Ⅴ（11）"),IF(OR(AN382="○",AN382="令和６年度中に満たす"),"入力済","未入力"),"")</f>
        <v/>
      </c>
      <c r="BG382" s="1229" t="str">
        <f>IF(OR(T382="新加算Ⅴ（７）",T382="新加算Ⅴ（９）",T382="新加算Ⅴ（10）",T382="新加算Ⅴ（12）",T382="新加算Ⅴ（13）",T382="新加算Ⅴ（14）"),IF(OR(AO382="○",AO382="令和６年度中に満たす"),"入力済","未入力"),"")</f>
        <v/>
      </c>
      <c r="BH382" s="1330" t="str">
        <f t="shared" ref="BH382" si="1012">IF(OR(T382="新加算Ⅰ",T382="新加算Ⅱ",T382="新加算Ⅲ",T382="新加算Ⅴ（１）",T382="新加算Ⅴ（３）",T382="新加算Ⅴ（８）"),IF(OR(AP382="○",AP382="令和６年度中に満たす"),"入力済","未入力"),"")</f>
        <v/>
      </c>
      <c r="BI382" s="1332" t="str">
        <f t="shared" ref="BI382" si="1013">IF(OR(T382="新加算Ⅰ",T382="新加算Ⅱ",T382="新加算Ⅴ（１）",T382="新加算Ⅴ（２）",T382="新加算Ⅴ（３）",T382="新加算Ⅴ（４）",T382="新加算Ⅴ（５）",T382="新加算Ⅴ（６）",T382="新加算Ⅴ（７）",T382="新加算Ⅴ（９）",T382="新加算Ⅴ（10）",T382="新加算Ⅴ（12）"),1,"")</f>
        <v/>
      </c>
      <c r="BJ382" s="1310" t="str">
        <f>IF(OR(T382="新加算Ⅰ",T382="新加算Ⅴ（１）",T382="新加算Ⅴ（２）",T382="新加算Ⅴ（５）",T382="新加算Ⅴ（７）",T382="新加算Ⅴ（10）"),IF(AR382="","未入力","入力済"),"")</f>
        <v/>
      </c>
      <c r="BK382" s="453" t="str">
        <f>G382</f>
        <v/>
      </c>
    </row>
    <row r="383" spans="1:63" ht="15" customHeight="1">
      <c r="A383" s="1274"/>
      <c r="B383" s="1242"/>
      <c r="C383" s="1243"/>
      <c r="D383" s="1243"/>
      <c r="E383" s="1243"/>
      <c r="F383" s="1244"/>
      <c r="G383" s="1259"/>
      <c r="H383" s="1259"/>
      <c r="I383" s="1259"/>
      <c r="J383" s="1422"/>
      <c r="K383" s="1259"/>
      <c r="L383" s="1283"/>
      <c r="M383" s="1378" t="str">
        <f>IF('別紙様式2-2（４・５月分）'!P291="","",'別紙様式2-2（４・５月分）'!P291)</f>
        <v/>
      </c>
      <c r="N383" s="1399"/>
      <c r="O383" s="1405"/>
      <c r="P383" s="1406"/>
      <c r="Q383" s="1407"/>
      <c r="R383" s="1409"/>
      <c r="S383" s="1411"/>
      <c r="T383" s="1413"/>
      <c r="U383" s="1415"/>
      <c r="V383" s="1417"/>
      <c r="W383" s="1355"/>
      <c r="X383" s="1357"/>
      <c r="Y383" s="1355"/>
      <c r="Z383" s="1357"/>
      <c r="AA383" s="1355"/>
      <c r="AB383" s="1357"/>
      <c r="AC383" s="1355"/>
      <c r="AD383" s="1357"/>
      <c r="AE383" s="1357"/>
      <c r="AF383" s="1357"/>
      <c r="AG383" s="1359"/>
      <c r="AH383" s="1361"/>
      <c r="AI383" s="1363"/>
      <c r="AJ383" s="1365"/>
      <c r="AK383" s="1349"/>
      <c r="AL383" s="1353"/>
      <c r="AM383" s="1339"/>
      <c r="AN383" s="1345"/>
      <c r="AO383" s="1341"/>
      <c r="AP383" s="1341"/>
      <c r="AQ383" s="1343"/>
      <c r="AR383" s="1323"/>
      <c r="AS383" s="1309" t="str">
        <f t="shared" ref="AS383" si="1014">IF(AU382="","",IF(AF382&gt;10,"！令和６年度の新加算の「算定対象月」が10か月を超えています。標準的な「算定対象月」は令和６年６月から令和７年３月です。",IF(OR(AA382&lt;&gt;7,AC382&lt;&gt;3),"！算定期間の終わりが令和７年３月になっていません。区分変更を行う場合は、別紙様式2-4に記入してください。","")))</f>
        <v/>
      </c>
      <c r="AT383" s="557"/>
      <c r="AU383" s="1310"/>
      <c r="AV383" s="1311" t="str">
        <f>IF('別紙様式2-2（４・５月分）'!N291="","",'別紙様式2-2（４・５月分）'!N291)</f>
        <v/>
      </c>
      <c r="AW383" s="1312"/>
      <c r="AX383" s="1313"/>
      <c r="AY383" s="1229"/>
      <c r="AZ383" s="1229"/>
      <c r="BA383" s="1229"/>
      <c r="BB383" s="1229"/>
      <c r="BC383" s="1229"/>
      <c r="BD383" s="1229"/>
      <c r="BE383" s="1229"/>
      <c r="BF383" s="1229"/>
      <c r="BG383" s="1229"/>
      <c r="BH383" s="1331"/>
      <c r="BI383" s="1333"/>
      <c r="BJ383" s="1310"/>
      <c r="BK383" s="453" t="str">
        <f>G382</f>
        <v/>
      </c>
    </row>
    <row r="384" spans="1:63" ht="15" customHeight="1">
      <c r="A384" s="1302"/>
      <c r="B384" s="1242"/>
      <c r="C384" s="1243"/>
      <c r="D384" s="1243"/>
      <c r="E384" s="1243"/>
      <c r="F384" s="1244"/>
      <c r="G384" s="1259"/>
      <c r="H384" s="1259"/>
      <c r="I384" s="1259"/>
      <c r="J384" s="1422"/>
      <c r="K384" s="1259"/>
      <c r="L384" s="1283"/>
      <c r="M384" s="1379"/>
      <c r="N384" s="1400"/>
      <c r="O384" s="1380" t="s">
        <v>2025</v>
      </c>
      <c r="P384" s="1382" t="str">
        <f>IFERROR(VLOOKUP('別紙様式2-2（４・５月分）'!AQ290,【参考】数式用!$AR$5:$AT$22,3,FALSE),"")</f>
        <v/>
      </c>
      <c r="Q384" s="1384" t="s">
        <v>2036</v>
      </c>
      <c r="R384" s="1386" t="str">
        <f>IFERROR(VLOOKUP(K382,【参考】数式用!$A$5:$AB$37,MATCH(P384,【参考】数式用!$B$4:$AB$4,0)+1,0),"")</f>
        <v/>
      </c>
      <c r="S384" s="1388" t="s">
        <v>161</v>
      </c>
      <c r="T384" s="1390"/>
      <c r="U384" s="1392" t="str">
        <f>IFERROR(VLOOKUP(K382,【参考】数式用!$A$5:$AB$37,MATCH(T384,【参考】数式用!$B$4:$AB$4,0)+1,0),"")</f>
        <v/>
      </c>
      <c r="V384" s="1394" t="s">
        <v>15</v>
      </c>
      <c r="W384" s="1396">
        <v>7</v>
      </c>
      <c r="X384" s="1370" t="s">
        <v>10</v>
      </c>
      <c r="Y384" s="1396">
        <v>4</v>
      </c>
      <c r="Z384" s="1370" t="s">
        <v>38</v>
      </c>
      <c r="AA384" s="1396">
        <v>8</v>
      </c>
      <c r="AB384" s="1370" t="s">
        <v>10</v>
      </c>
      <c r="AC384" s="1396">
        <v>3</v>
      </c>
      <c r="AD384" s="1370" t="s">
        <v>13</v>
      </c>
      <c r="AE384" s="1370" t="s">
        <v>20</v>
      </c>
      <c r="AF384" s="1370">
        <f>IF(W384&gt;=1,(AA384*12+AC384)-(W384*12+Y384)+1,"")</f>
        <v>12</v>
      </c>
      <c r="AG384" s="1366" t="s">
        <v>33</v>
      </c>
      <c r="AH384" s="1372" t="str">
        <f t="shared" ref="AH384" si="1015">IFERROR(ROUNDDOWN(ROUND(L382*U384,0),0)*AF384,"")</f>
        <v/>
      </c>
      <c r="AI384" s="1374" t="str">
        <f t="shared" ref="AI384" si="1016">IFERROR(ROUNDDOWN(ROUND((L382*(U384-AW382)),0),0)*AF384,"")</f>
        <v/>
      </c>
      <c r="AJ384" s="1376">
        <f>IFERROR(IF(OR(M382="",M383="",M385=""),0,ROUNDDOWN(ROUNDDOWN(ROUND(L382*VLOOKUP(K382,【参考】数式用!$A$5:$AB$37,MATCH("新加算Ⅳ",【参考】数式用!$B$4:$AB$4,0)+1,0),0),0)*AF384*0.5,0)),"")</f>
        <v>0</v>
      </c>
      <c r="AK384" s="1346" t="str">
        <f t="shared" ref="AK384" si="1017">IF(T384&lt;&gt;"","新規に適用","")</f>
        <v/>
      </c>
      <c r="AL384" s="1350">
        <f>IFERROR(IF(OR(M385="ベア加算",M385=""),0, IF(OR(T382="新加算Ⅰ",T382="新加算Ⅱ",T382="新加算Ⅲ",T382="新加算Ⅳ"),0,ROUNDDOWN(ROUND(L382*VLOOKUP(K382,【参考】数式用!$A$5:$I$37,MATCH("ベア加算",【参考】数式用!$B$4:$I$4,0)+1,0),0),0)*AF384)),"")</f>
        <v>0</v>
      </c>
      <c r="AM384" s="1320" t="str">
        <f>IF(AND(T384&lt;&gt;"",AM382=""),"新規に適用",IF(AND(T384&lt;&gt;"",AM382&lt;&gt;""),"継続で適用",""))</f>
        <v/>
      </c>
      <c r="AN384" s="1320" t="str">
        <f>IF(AND(T384&lt;&gt;"",AN382=""),"新規に適用",IF(AND(T384&lt;&gt;"",AN382&lt;&gt;""),"継続で適用",""))</f>
        <v/>
      </c>
      <c r="AO384" s="1368"/>
      <c r="AP384" s="1320" t="str">
        <f>IF(AND(T384&lt;&gt;"",AP382=""),"新規に適用",IF(AND(T384&lt;&gt;"",AP382&lt;&gt;""),"継続で適用",""))</f>
        <v/>
      </c>
      <c r="AQ384" s="1324" t="str">
        <f t="shared" si="951"/>
        <v/>
      </c>
      <c r="AR384" s="1320" t="str">
        <f>IF(AND(T384&lt;&gt;"",AR382=""),"新規に適用",IF(AND(T384&lt;&gt;"",AR382&lt;&gt;""),"継続で適用",""))</f>
        <v/>
      </c>
      <c r="AS384" s="1309"/>
      <c r="AT384" s="557"/>
      <c r="AU384" s="1310" t="str">
        <f>IF(K382&lt;&gt;"","V列に色付け","")</f>
        <v/>
      </c>
      <c r="AV384" s="1311"/>
      <c r="AW384" s="1312"/>
      <c r="AX384" s="87"/>
      <c r="AY384" s="87"/>
      <c r="AZ384" s="87"/>
      <c r="BA384" s="87"/>
      <c r="BB384" s="87"/>
      <c r="BC384" s="87"/>
      <c r="BD384" s="87"/>
      <c r="BE384" s="87"/>
      <c r="BF384" s="87"/>
      <c r="BG384" s="87"/>
      <c r="BH384" s="87"/>
      <c r="BI384" s="87"/>
      <c r="BJ384" s="87"/>
      <c r="BK384" s="453" t="str">
        <f>G382</f>
        <v/>
      </c>
    </row>
    <row r="385" spans="1:63" ht="30" customHeight="1" thickBot="1">
      <c r="A385" s="1275"/>
      <c r="B385" s="1418"/>
      <c r="C385" s="1419"/>
      <c r="D385" s="1419"/>
      <c r="E385" s="1419"/>
      <c r="F385" s="1420"/>
      <c r="G385" s="1260"/>
      <c r="H385" s="1260"/>
      <c r="I385" s="1260"/>
      <c r="J385" s="1423"/>
      <c r="K385" s="1260"/>
      <c r="L385" s="1284"/>
      <c r="M385" s="556" t="str">
        <f>IF('別紙様式2-2（４・５月分）'!P292="","",'別紙様式2-2（４・５月分）'!P292)</f>
        <v/>
      </c>
      <c r="N385" s="1401"/>
      <c r="O385" s="1381"/>
      <c r="P385" s="1383"/>
      <c r="Q385" s="1385"/>
      <c r="R385" s="1387"/>
      <c r="S385" s="1389"/>
      <c r="T385" s="1391"/>
      <c r="U385" s="1393"/>
      <c r="V385" s="1395"/>
      <c r="W385" s="1397"/>
      <c r="X385" s="1371"/>
      <c r="Y385" s="1397"/>
      <c r="Z385" s="1371"/>
      <c r="AA385" s="1397"/>
      <c r="AB385" s="1371"/>
      <c r="AC385" s="1397"/>
      <c r="AD385" s="1371"/>
      <c r="AE385" s="1371"/>
      <c r="AF385" s="1371"/>
      <c r="AG385" s="1367"/>
      <c r="AH385" s="1373"/>
      <c r="AI385" s="1375"/>
      <c r="AJ385" s="1377"/>
      <c r="AK385" s="1347"/>
      <c r="AL385" s="1351"/>
      <c r="AM385" s="1321"/>
      <c r="AN385" s="1321"/>
      <c r="AO385" s="1369"/>
      <c r="AP385" s="1321"/>
      <c r="AQ385" s="1325"/>
      <c r="AR385" s="1321"/>
      <c r="AS385" s="491" t="str">
        <f t="shared" ref="AS385" si="1018">IF(AU382="","",IF(OR(T382="",AND(M385="ベア加算なし",OR(T382="新加算Ⅰ",T382="新加算Ⅱ",T382="新加算Ⅲ",T382="新加算Ⅳ"),AM382=""),AND(OR(T382="新加算Ⅰ",T382="新加算Ⅱ",T382="新加算Ⅲ",T382="新加算Ⅳ",T382="新加算Ⅴ（１）",T382="新加算Ⅴ（２）",T382="新加算Ⅴ（３）",T382="新加算Ⅴ（４）",T382="新加算Ⅴ（５）",T382="新加算Ⅴ（６）",T382="新加算Ⅴ（８）",T382="新加算Ⅴ（11）"),AN382=""),AND(OR(T382="新加算Ⅴ（７）",T382="新加算Ⅴ（９）",T382="新加算Ⅴ（10）",T382="新加算Ⅴ（12）",T382="新加算Ⅴ（13）",T382="新加算Ⅴ（14）"),AO382=""),AND(OR(T382="新加算Ⅰ",T382="新加算Ⅱ",T382="新加算Ⅲ",T382="新加算Ⅴ（１）",T382="新加算Ⅴ（３）",T382="新加算Ⅴ（８）"),AP382=""),AND(OR(T382="新加算Ⅰ",T382="新加算Ⅱ",T382="新加算Ⅴ（１）",T382="新加算Ⅴ（２）",T382="新加算Ⅴ（３）",T382="新加算Ⅴ（４）",T382="新加算Ⅴ（５）",T382="新加算Ⅴ（６）",T382="新加算Ⅴ（７）",T382="新加算Ⅴ（９）",T382="新加算Ⅴ（10）",T382="新加算Ⅴ（12）"),AQ382=""),AND(OR(T382="新加算Ⅰ",T382="新加算Ⅴ（１）",T382="新加算Ⅴ（２）",T382="新加算Ⅴ（５）",T382="新加算Ⅴ（７）",T382="新加算Ⅴ（10）"),AR382="")),"！記入が必要な欄（ピンク色のセル）に空欄があります。空欄を埋めてください。",""))</f>
        <v/>
      </c>
      <c r="AT385" s="557"/>
      <c r="AU385" s="1310"/>
      <c r="AV385" s="558" t="str">
        <f>IF('別紙様式2-2（４・５月分）'!N292="","",'別紙様式2-2（４・５月分）'!N292)</f>
        <v/>
      </c>
      <c r="AW385" s="1312"/>
      <c r="AX385" s="87"/>
      <c r="AY385" s="87"/>
      <c r="AZ385" s="87"/>
      <c r="BA385" s="87"/>
      <c r="BB385" s="87"/>
      <c r="BC385" s="87"/>
      <c r="BD385" s="87"/>
      <c r="BE385" s="87"/>
      <c r="BF385" s="87"/>
      <c r="BG385" s="87"/>
      <c r="BH385" s="87"/>
      <c r="BI385" s="87"/>
      <c r="BJ385" s="87"/>
      <c r="BK385" s="453" t="str">
        <f>G382</f>
        <v/>
      </c>
    </row>
    <row r="386" spans="1:63" ht="30" customHeight="1">
      <c r="A386" s="1300">
        <v>94</v>
      </c>
      <c r="B386" s="1239" t="str">
        <f>IF(基本情報入力シート!C147="","",基本情報入力シート!C147)</f>
        <v/>
      </c>
      <c r="C386" s="1240"/>
      <c r="D386" s="1240"/>
      <c r="E386" s="1240"/>
      <c r="F386" s="1241"/>
      <c r="G386" s="1258" t="str">
        <f>IF(基本情報入力シート!M147="","",基本情報入力シート!M147)</f>
        <v/>
      </c>
      <c r="H386" s="1258" t="str">
        <f>IF(基本情報入力シート!R147="","",基本情報入力シート!R147)</f>
        <v/>
      </c>
      <c r="I386" s="1258" t="str">
        <f>IF(基本情報入力シート!W147="","",基本情報入力シート!W147)</f>
        <v/>
      </c>
      <c r="J386" s="1421" t="str">
        <f>IF(基本情報入力シート!X147="","",基本情報入力シート!X147)</f>
        <v/>
      </c>
      <c r="K386" s="1258" t="str">
        <f>IF(基本情報入力シート!Y147="","",基本情報入力シート!Y147)</f>
        <v/>
      </c>
      <c r="L386" s="1282" t="str">
        <f>IF(基本情報入力シート!AB147="","",基本情報入力シート!AB147)</f>
        <v/>
      </c>
      <c r="M386" s="553" t="str">
        <f>IF('別紙様式2-2（４・５月分）'!P293="","",'別紙様式2-2（４・５月分）'!P293)</f>
        <v/>
      </c>
      <c r="N386" s="1398" t="str">
        <f>IF(SUM('別紙様式2-2（４・５月分）'!Q293:Q295)=0,"",SUM('別紙様式2-2（４・５月分）'!Q293:Q295))</f>
        <v/>
      </c>
      <c r="O386" s="1402" t="str">
        <f>IFERROR(VLOOKUP('別紙様式2-2（４・５月分）'!AQ293,【参考】数式用!$AR$5:$AS$22,2,FALSE),"")</f>
        <v/>
      </c>
      <c r="P386" s="1403"/>
      <c r="Q386" s="1404"/>
      <c r="R386" s="1408" t="str">
        <f>IFERROR(VLOOKUP(K386,【参考】数式用!$A$5:$AB$37,MATCH(O386,【参考】数式用!$B$4:$AB$4,0)+1,0),"")</f>
        <v/>
      </c>
      <c r="S386" s="1410" t="s">
        <v>2021</v>
      </c>
      <c r="T386" s="1412"/>
      <c r="U386" s="1414" t="str">
        <f>IFERROR(VLOOKUP(K386,【参考】数式用!$A$5:$AB$37,MATCH(T386,【参考】数式用!$B$4:$AB$4,0)+1,0),"")</f>
        <v/>
      </c>
      <c r="V386" s="1416" t="s">
        <v>15</v>
      </c>
      <c r="W386" s="1354">
        <v>6</v>
      </c>
      <c r="X386" s="1356" t="s">
        <v>10</v>
      </c>
      <c r="Y386" s="1354">
        <v>6</v>
      </c>
      <c r="Z386" s="1356" t="s">
        <v>38</v>
      </c>
      <c r="AA386" s="1354">
        <v>7</v>
      </c>
      <c r="AB386" s="1356" t="s">
        <v>10</v>
      </c>
      <c r="AC386" s="1354">
        <v>3</v>
      </c>
      <c r="AD386" s="1356" t="s">
        <v>13</v>
      </c>
      <c r="AE386" s="1356" t="s">
        <v>20</v>
      </c>
      <c r="AF386" s="1356">
        <f>IF(W386&gt;=1,(AA386*12+AC386)-(W386*12+Y386)+1,"")</f>
        <v>10</v>
      </c>
      <c r="AG386" s="1358" t="s">
        <v>33</v>
      </c>
      <c r="AH386" s="1360" t="str">
        <f t="shared" ref="AH386" si="1019">IFERROR(ROUNDDOWN(ROUND(L386*U386,0),0)*AF386,"")</f>
        <v/>
      </c>
      <c r="AI386" s="1362" t="str">
        <f t="shared" ref="AI386" si="1020">IFERROR(ROUNDDOWN(ROUND((L386*(U386-AW386)),0),0)*AF386,"")</f>
        <v/>
      </c>
      <c r="AJ386" s="1364">
        <f>IFERROR(IF(OR(M386="",M387="",M389=""),0,ROUNDDOWN(ROUNDDOWN(ROUND(L386*VLOOKUP(K386,【参考】数式用!$A$5:$AB$37,MATCH("新加算Ⅳ",【参考】数式用!$B$4:$AB$4,0)+1,0),0),0)*AF386*0.5,0)),"")</f>
        <v>0</v>
      </c>
      <c r="AK386" s="1348"/>
      <c r="AL386" s="1352">
        <f>IFERROR(IF(OR(M389="ベア加算",M389=""),0, IF(OR(T386="新加算Ⅰ",T386="新加算Ⅱ",T386="新加算Ⅲ",T386="新加算Ⅳ"),ROUNDDOWN(ROUND(L386*VLOOKUP(K386,【参考】数式用!$A$5:$I$37,MATCH("ベア加算",【参考】数式用!$B$4:$I$4,0)+1,0),0),0)*AF386,0)),"")</f>
        <v>0</v>
      </c>
      <c r="AM386" s="1338"/>
      <c r="AN386" s="1344"/>
      <c r="AO386" s="1340"/>
      <c r="AP386" s="1340"/>
      <c r="AQ386" s="1342"/>
      <c r="AR386" s="1322"/>
      <c r="AS386" s="466" t="str">
        <f t="shared" ref="AS386" si="1021">IF(AU386="","",IF(U386&lt;N386,"！加算の要件上は問題ありませんが、令和６年４・５月と比較して令和６年６月に加算率が下がる計画になっています。",""))</f>
        <v/>
      </c>
      <c r="AT386" s="557"/>
      <c r="AU386" s="1310" t="str">
        <f>IF(K386&lt;&gt;"","V列に色付け","")</f>
        <v/>
      </c>
      <c r="AV386" s="558" t="str">
        <f>IF('別紙様式2-2（４・５月分）'!N293="","",'別紙様式2-2（４・５月分）'!N293)</f>
        <v/>
      </c>
      <c r="AW386" s="1312" t="str">
        <f>IF(SUM('別紙様式2-2（４・５月分）'!O293:O295)=0,"",SUM('別紙様式2-2（４・５月分）'!O293:O295))</f>
        <v/>
      </c>
      <c r="AX386" s="1313" t="str">
        <f>IFERROR(VLOOKUP(K386,【参考】数式用!$AH$2:$AI$34,2,FALSE),"")</f>
        <v/>
      </c>
      <c r="AY386" s="1229" t="s">
        <v>1959</v>
      </c>
      <c r="AZ386" s="1229" t="s">
        <v>1960</v>
      </c>
      <c r="BA386" s="1229" t="s">
        <v>1961</v>
      </c>
      <c r="BB386" s="1229" t="s">
        <v>1962</v>
      </c>
      <c r="BC386" s="1229" t="str">
        <f>IF(AND(O386&lt;&gt;"新加算Ⅰ",O386&lt;&gt;"新加算Ⅱ",O386&lt;&gt;"新加算Ⅲ",O386&lt;&gt;"新加算Ⅳ"),O386,IF(P388&lt;&gt;"",P388,""))</f>
        <v/>
      </c>
      <c r="BD386" s="1229"/>
      <c r="BE386" s="1229" t="str">
        <f t="shared" ref="BE386" si="1022">IF(AL386&lt;&gt;0,IF(AM386="○","入力済","未入力"),"")</f>
        <v/>
      </c>
      <c r="BF386" s="1229" t="str">
        <f>IF(OR(T386="新加算Ⅰ",T386="新加算Ⅱ",T386="新加算Ⅲ",T386="新加算Ⅳ",T386="新加算Ⅴ（１）",T386="新加算Ⅴ（２）",T386="新加算Ⅴ（３）",T386="新加算ⅠⅤ（４）",T386="新加算Ⅴ（５）",T386="新加算Ⅴ（６）",T386="新加算Ⅴ（８）",T386="新加算Ⅴ（11）"),IF(OR(AN386="○",AN386="令和６年度中に満たす"),"入力済","未入力"),"")</f>
        <v/>
      </c>
      <c r="BG386" s="1229" t="str">
        <f>IF(OR(T386="新加算Ⅴ（７）",T386="新加算Ⅴ（９）",T386="新加算Ⅴ（10）",T386="新加算Ⅴ（12）",T386="新加算Ⅴ（13）",T386="新加算Ⅴ（14）"),IF(OR(AO386="○",AO386="令和６年度中に満たす"),"入力済","未入力"),"")</f>
        <v/>
      </c>
      <c r="BH386" s="1330" t="str">
        <f t="shared" ref="BH386" si="1023">IF(OR(T386="新加算Ⅰ",T386="新加算Ⅱ",T386="新加算Ⅲ",T386="新加算Ⅴ（１）",T386="新加算Ⅴ（３）",T386="新加算Ⅴ（８）"),IF(OR(AP386="○",AP386="令和６年度中に満たす"),"入力済","未入力"),"")</f>
        <v/>
      </c>
      <c r="BI386" s="1332" t="str">
        <f t="shared" ref="BI386" si="1024">IF(OR(T386="新加算Ⅰ",T386="新加算Ⅱ",T386="新加算Ⅴ（１）",T386="新加算Ⅴ（２）",T386="新加算Ⅴ（３）",T386="新加算Ⅴ（４）",T386="新加算Ⅴ（５）",T386="新加算Ⅴ（６）",T386="新加算Ⅴ（７）",T386="新加算Ⅴ（９）",T386="新加算Ⅴ（10）",T386="新加算Ⅴ（12）"),1,"")</f>
        <v/>
      </c>
      <c r="BJ386" s="1310" t="str">
        <f>IF(OR(T386="新加算Ⅰ",T386="新加算Ⅴ（１）",T386="新加算Ⅴ（２）",T386="新加算Ⅴ（５）",T386="新加算Ⅴ（７）",T386="新加算Ⅴ（10）"),IF(AR386="","未入力","入力済"),"")</f>
        <v/>
      </c>
      <c r="BK386" s="453" t="str">
        <f>G386</f>
        <v/>
      </c>
    </row>
    <row r="387" spans="1:63" ht="15" customHeight="1">
      <c r="A387" s="1274"/>
      <c r="B387" s="1242"/>
      <c r="C387" s="1243"/>
      <c r="D387" s="1243"/>
      <c r="E387" s="1243"/>
      <c r="F387" s="1244"/>
      <c r="G387" s="1259"/>
      <c r="H387" s="1259"/>
      <c r="I387" s="1259"/>
      <c r="J387" s="1422"/>
      <c r="K387" s="1259"/>
      <c r="L387" s="1283"/>
      <c r="M387" s="1378" t="str">
        <f>IF('別紙様式2-2（４・５月分）'!P294="","",'別紙様式2-2（４・５月分）'!P294)</f>
        <v/>
      </c>
      <c r="N387" s="1399"/>
      <c r="O387" s="1405"/>
      <c r="P387" s="1406"/>
      <c r="Q387" s="1407"/>
      <c r="R387" s="1409"/>
      <c r="S387" s="1411"/>
      <c r="T387" s="1413"/>
      <c r="U387" s="1415"/>
      <c r="V387" s="1417"/>
      <c r="W387" s="1355"/>
      <c r="X387" s="1357"/>
      <c r="Y387" s="1355"/>
      <c r="Z387" s="1357"/>
      <c r="AA387" s="1355"/>
      <c r="AB387" s="1357"/>
      <c r="AC387" s="1355"/>
      <c r="AD387" s="1357"/>
      <c r="AE387" s="1357"/>
      <c r="AF387" s="1357"/>
      <c r="AG387" s="1359"/>
      <c r="AH387" s="1361"/>
      <c r="AI387" s="1363"/>
      <c r="AJ387" s="1365"/>
      <c r="AK387" s="1349"/>
      <c r="AL387" s="1353"/>
      <c r="AM387" s="1339"/>
      <c r="AN387" s="1345"/>
      <c r="AO387" s="1341"/>
      <c r="AP387" s="1341"/>
      <c r="AQ387" s="1343"/>
      <c r="AR387" s="1323"/>
      <c r="AS387" s="1309" t="str">
        <f t="shared" ref="AS387" si="1025">IF(AU386="","",IF(AF386&gt;10,"！令和６年度の新加算の「算定対象月」が10か月を超えています。標準的な「算定対象月」は令和６年６月から令和７年３月です。",IF(OR(AA386&lt;&gt;7,AC386&lt;&gt;3),"！算定期間の終わりが令和７年３月になっていません。区分変更を行う場合は、別紙様式2-4に記入してください。","")))</f>
        <v/>
      </c>
      <c r="AT387" s="557"/>
      <c r="AU387" s="1310"/>
      <c r="AV387" s="1311" t="str">
        <f>IF('別紙様式2-2（４・５月分）'!N294="","",'別紙様式2-2（４・５月分）'!N294)</f>
        <v/>
      </c>
      <c r="AW387" s="1312"/>
      <c r="AX387" s="1313"/>
      <c r="AY387" s="1229"/>
      <c r="AZ387" s="1229"/>
      <c r="BA387" s="1229"/>
      <c r="BB387" s="1229"/>
      <c r="BC387" s="1229"/>
      <c r="BD387" s="1229"/>
      <c r="BE387" s="1229"/>
      <c r="BF387" s="1229"/>
      <c r="BG387" s="1229"/>
      <c r="BH387" s="1331"/>
      <c r="BI387" s="1333"/>
      <c r="BJ387" s="1310"/>
      <c r="BK387" s="453" t="str">
        <f>G386</f>
        <v/>
      </c>
    </row>
    <row r="388" spans="1:63" ht="15" customHeight="1">
      <c r="A388" s="1302"/>
      <c r="B388" s="1242"/>
      <c r="C388" s="1243"/>
      <c r="D388" s="1243"/>
      <c r="E388" s="1243"/>
      <c r="F388" s="1244"/>
      <c r="G388" s="1259"/>
      <c r="H388" s="1259"/>
      <c r="I388" s="1259"/>
      <c r="J388" s="1422"/>
      <c r="K388" s="1259"/>
      <c r="L388" s="1283"/>
      <c r="M388" s="1379"/>
      <c r="N388" s="1400"/>
      <c r="O388" s="1380" t="s">
        <v>2025</v>
      </c>
      <c r="P388" s="1382" t="str">
        <f>IFERROR(VLOOKUP('別紙様式2-2（４・５月分）'!AQ293,【参考】数式用!$AR$5:$AT$22,3,FALSE),"")</f>
        <v/>
      </c>
      <c r="Q388" s="1384" t="s">
        <v>2036</v>
      </c>
      <c r="R388" s="1386" t="str">
        <f>IFERROR(VLOOKUP(K386,【参考】数式用!$A$5:$AB$37,MATCH(P388,【参考】数式用!$B$4:$AB$4,0)+1,0),"")</f>
        <v/>
      </c>
      <c r="S388" s="1388" t="s">
        <v>161</v>
      </c>
      <c r="T388" s="1390"/>
      <c r="U388" s="1392" t="str">
        <f>IFERROR(VLOOKUP(K386,【参考】数式用!$A$5:$AB$37,MATCH(T388,【参考】数式用!$B$4:$AB$4,0)+1,0),"")</f>
        <v/>
      </c>
      <c r="V388" s="1394" t="s">
        <v>15</v>
      </c>
      <c r="W388" s="1396">
        <v>7</v>
      </c>
      <c r="X388" s="1370" t="s">
        <v>10</v>
      </c>
      <c r="Y388" s="1396">
        <v>4</v>
      </c>
      <c r="Z388" s="1370" t="s">
        <v>38</v>
      </c>
      <c r="AA388" s="1396">
        <v>8</v>
      </c>
      <c r="AB388" s="1370" t="s">
        <v>10</v>
      </c>
      <c r="AC388" s="1396">
        <v>3</v>
      </c>
      <c r="AD388" s="1370" t="s">
        <v>13</v>
      </c>
      <c r="AE388" s="1370" t="s">
        <v>20</v>
      </c>
      <c r="AF388" s="1370">
        <f>IF(W388&gt;=1,(AA388*12+AC388)-(W388*12+Y388)+1,"")</f>
        <v>12</v>
      </c>
      <c r="AG388" s="1366" t="s">
        <v>33</v>
      </c>
      <c r="AH388" s="1372" t="str">
        <f t="shared" ref="AH388" si="1026">IFERROR(ROUNDDOWN(ROUND(L386*U388,0),0)*AF388,"")</f>
        <v/>
      </c>
      <c r="AI388" s="1374" t="str">
        <f t="shared" ref="AI388" si="1027">IFERROR(ROUNDDOWN(ROUND((L386*(U388-AW386)),0),0)*AF388,"")</f>
        <v/>
      </c>
      <c r="AJ388" s="1376">
        <f>IFERROR(IF(OR(M386="",M387="",M389=""),0,ROUNDDOWN(ROUNDDOWN(ROUND(L386*VLOOKUP(K386,【参考】数式用!$A$5:$AB$37,MATCH("新加算Ⅳ",【参考】数式用!$B$4:$AB$4,0)+1,0),0),0)*AF388*0.5,0)),"")</f>
        <v>0</v>
      </c>
      <c r="AK388" s="1346" t="str">
        <f t="shared" ref="AK388" si="1028">IF(T388&lt;&gt;"","新規に適用","")</f>
        <v/>
      </c>
      <c r="AL388" s="1350">
        <f>IFERROR(IF(OR(M389="ベア加算",M389=""),0, IF(OR(T386="新加算Ⅰ",T386="新加算Ⅱ",T386="新加算Ⅲ",T386="新加算Ⅳ"),0,ROUNDDOWN(ROUND(L386*VLOOKUP(K386,【参考】数式用!$A$5:$I$37,MATCH("ベア加算",【参考】数式用!$B$4:$I$4,0)+1,0),0),0)*AF388)),"")</f>
        <v>0</v>
      </c>
      <c r="AM388" s="1320" t="str">
        <f>IF(AND(T388&lt;&gt;"",AM386=""),"新規に適用",IF(AND(T388&lt;&gt;"",AM386&lt;&gt;""),"継続で適用",""))</f>
        <v/>
      </c>
      <c r="AN388" s="1320" t="str">
        <f>IF(AND(T388&lt;&gt;"",AN386=""),"新規に適用",IF(AND(T388&lt;&gt;"",AN386&lt;&gt;""),"継続で適用",""))</f>
        <v/>
      </c>
      <c r="AO388" s="1368"/>
      <c r="AP388" s="1320" t="str">
        <f>IF(AND(T388&lt;&gt;"",AP386=""),"新規に適用",IF(AND(T388&lt;&gt;"",AP386&lt;&gt;""),"継続で適用",""))</f>
        <v/>
      </c>
      <c r="AQ388" s="1324" t="str">
        <f t="shared" si="951"/>
        <v/>
      </c>
      <c r="AR388" s="1320" t="str">
        <f>IF(AND(T388&lt;&gt;"",AR386=""),"新規に適用",IF(AND(T388&lt;&gt;"",AR386&lt;&gt;""),"継続で適用",""))</f>
        <v/>
      </c>
      <c r="AS388" s="1309"/>
      <c r="AT388" s="557"/>
      <c r="AU388" s="1310" t="str">
        <f>IF(K386&lt;&gt;"","V列に色付け","")</f>
        <v/>
      </c>
      <c r="AV388" s="1311"/>
      <c r="AW388" s="1312"/>
      <c r="AX388" s="87"/>
      <c r="AY388" s="87"/>
      <c r="AZ388" s="87"/>
      <c r="BA388" s="87"/>
      <c r="BB388" s="87"/>
      <c r="BC388" s="87"/>
      <c r="BD388" s="87"/>
      <c r="BE388" s="87"/>
      <c r="BF388" s="87"/>
      <c r="BG388" s="87"/>
      <c r="BH388" s="87"/>
      <c r="BI388" s="87"/>
      <c r="BJ388" s="87"/>
      <c r="BK388" s="453" t="str">
        <f>G386</f>
        <v/>
      </c>
    </row>
    <row r="389" spans="1:63" ht="30" customHeight="1" thickBot="1">
      <c r="A389" s="1275"/>
      <c r="B389" s="1418"/>
      <c r="C389" s="1419"/>
      <c r="D389" s="1419"/>
      <c r="E389" s="1419"/>
      <c r="F389" s="1420"/>
      <c r="G389" s="1260"/>
      <c r="H389" s="1260"/>
      <c r="I389" s="1260"/>
      <c r="J389" s="1423"/>
      <c r="K389" s="1260"/>
      <c r="L389" s="1284"/>
      <c r="M389" s="556" t="str">
        <f>IF('別紙様式2-2（４・５月分）'!P295="","",'別紙様式2-2（４・５月分）'!P295)</f>
        <v/>
      </c>
      <c r="N389" s="1401"/>
      <c r="O389" s="1381"/>
      <c r="P389" s="1383"/>
      <c r="Q389" s="1385"/>
      <c r="R389" s="1387"/>
      <c r="S389" s="1389"/>
      <c r="T389" s="1391"/>
      <c r="U389" s="1393"/>
      <c r="V389" s="1395"/>
      <c r="W389" s="1397"/>
      <c r="X389" s="1371"/>
      <c r="Y389" s="1397"/>
      <c r="Z389" s="1371"/>
      <c r="AA389" s="1397"/>
      <c r="AB389" s="1371"/>
      <c r="AC389" s="1397"/>
      <c r="AD389" s="1371"/>
      <c r="AE389" s="1371"/>
      <c r="AF389" s="1371"/>
      <c r="AG389" s="1367"/>
      <c r="AH389" s="1373"/>
      <c r="AI389" s="1375"/>
      <c r="AJ389" s="1377"/>
      <c r="AK389" s="1347"/>
      <c r="AL389" s="1351"/>
      <c r="AM389" s="1321"/>
      <c r="AN389" s="1321"/>
      <c r="AO389" s="1369"/>
      <c r="AP389" s="1321"/>
      <c r="AQ389" s="1325"/>
      <c r="AR389" s="1321"/>
      <c r="AS389" s="491" t="str">
        <f t="shared" ref="AS389" si="1029">IF(AU386="","",IF(OR(T386="",AND(M389="ベア加算なし",OR(T386="新加算Ⅰ",T386="新加算Ⅱ",T386="新加算Ⅲ",T386="新加算Ⅳ"),AM386=""),AND(OR(T386="新加算Ⅰ",T386="新加算Ⅱ",T386="新加算Ⅲ",T386="新加算Ⅳ",T386="新加算Ⅴ（１）",T386="新加算Ⅴ（２）",T386="新加算Ⅴ（３）",T386="新加算Ⅴ（４）",T386="新加算Ⅴ（５）",T386="新加算Ⅴ（６）",T386="新加算Ⅴ（８）",T386="新加算Ⅴ（11）"),AN386=""),AND(OR(T386="新加算Ⅴ（７）",T386="新加算Ⅴ（９）",T386="新加算Ⅴ（10）",T386="新加算Ⅴ（12）",T386="新加算Ⅴ（13）",T386="新加算Ⅴ（14）"),AO386=""),AND(OR(T386="新加算Ⅰ",T386="新加算Ⅱ",T386="新加算Ⅲ",T386="新加算Ⅴ（１）",T386="新加算Ⅴ（３）",T386="新加算Ⅴ（８）"),AP386=""),AND(OR(T386="新加算Ⅰ",T386="新加算Ⅱ",T386="新加算Ⅴ（１）",T386="新加算Ⅴ（２）",T386="新加算Ⅴ（３）",T386="新加算Ⅴ（４）",T386="新加算Ⅴ（５）",T386="新加算Ⅴ（６）",T386="新加算Ⅴ（７）",T386="新加算Ⅴ（９）",T386="新加算Ⅴ（10）",T386="新加算Ⅴ（12）"),AQ386=""),AND(OR(T386="新加算Ⅰ",T386="新加算Ⅴ（１）",T386="新加算Ⅴ（２）",T386="新加算Ⅴ（５）",T386="新加算Ⅴ（７）",T386="新加算Ⅴ（10）"),AR386="")),"！記入が必要な欄（ピンク色のセル）に空欄があります。空欄を埋めてください。",""))</f>
        <v/>
      </c>
      <c r="AT389" s="557"/>
      <c r="AU389" s="1310"/>
      <c r="AV389" s="558" t="str">
        <f>IF('別紙様式2-2（４・５月分）'!N295="","",'別紙様式2-2（４・５月分）'!N295)</f>
        <v/>
      </c>
      <c r="AW389" s="1312"/>
      <c r="AX389" s="87"/>
      <c r="AY389" s="87"/>
      <c r="AZ389" s="87"/>
      <c r="BA389" s="87"/>
      <c r="BB389" s="87"/>
      <c r="BC389" s="87"/>
      <c r="BD389" s="87"/>
      <c r="BE389" s="87"/>
      <c r="BF389" s="87"/>
      <c r="BG389" s="87"/>
      <c r="BH389" s="87"/>
      <c r="BI389" s="87"/>
      <c r="BJ389" s="87"/>
      <c r="BK389" s="453" t="str">
        <f>G386</f>
        <v/>
      </c>
    </row>
    <row r="390" spans="1:63" ht="30" customHeight="1">
      <c r="A390" s="1273">
        <v>95</v>
      </c>
      <c r="B390" s="1242" t="str">
        <f>IF(基本情報入力シート!C148="","",基本情報入力シート!C148)</f>
        <v/>
      </c>
      <c r="C390" s="1243"/>
      <c r="D390" s="1243"/>
      <c r="E390" s="1243"/>
      <c r="F390" s="1244"/>
      <c r="G390" s="1259" t="str">
        <f>IF(基本情報入力シート!M148="","",基本情報入力シート!M148)</f>
        <v/>
      </c>
      <c r="H390" s="1259" t="str">
        <f>IF(基本情報入力シート!R148="","",基本情報入力シート!R148)</f>
        <v/>
      </c>
      <c r="I390" s="1259" t="str">
        <f>IF(基本情報入力シート!W148="","",基本情報入力シート!W148)</f>
        <v/>
      </c>
      <c r="J390" s="1422" t="str">
        <f>IF(基本情報入力シート!X148="","",基本情報入力シート!X148)</f>
        <v/>
      </c>
      <c r="K390" s="1259" t="str">
        <f>IF(基本情報入力シート!Y148="","",基本情報入力シート!Y148)</f>
        <v/>
      </c>
      <c r="L390" s="1283" t="str">
        <f>IF(基本情報入力シート!AB148="","",基本情報入力シート!AB148)</f>
        <v/>
      </c>
      <c r="M390" s="553" t="str">
        <f>IF('別紙様式2-2（４・５月分）'!P296="","",'別紙様式2-2（４・５月分）'!P296)</f>
        <v/>
      </c>
      <c r="N390" s="1398" t="str">
        <f>IF(SUM('別紙様式2-2（４・５月分）'!Q296:Q298)=0,"",SUM('別紙様式2-2（４・５月分）'!Q296:Q298))</f>
        <v/>
      </c>
      <c r="O390" s="1402" t="str">
        <f>IFERROR(VLOOKUP('別紙様式2-2（４・５月分）'!AQ296,【参考】数式用!$AR$5:$AS$22,2,FALSE),"")</f>
        <v/>
      </c>
      <c r="P390" s="1403"/>
      <c r="Q390" s="1404"/>
      <c r="R390" s="1408" t="str">
        <f>IFERROR(VLOOKUP(K390,【参考】数式用!$A$5:$AB$37,MATCH(O390,【参考】数式用!$B$4:$AB$4,0)+1,0),"")</f>
        <v/>
      </c>
      <c r="S390" s="1410" t="s">
        <v>2021</v>
      </c>
      <c r="T390" s="1412"/>
      <c r="U390" s="1414" t="str">
        <f>IFERROR(VLOOKUP(K390,【参考】数式用!$A$5:$AB$37,MATCH(T390,【参考】数式用!$B$4:$AB$4,0)+1,0),"")</f>
        <v/>
      </c>
      <c r="V390" s="1416" t="s">
        <v>15</v>
      </c>
      <c r="W390" s="1354">
        <v>6</v>
      </c>
      <c r="X390" s="1356" t="s">
        <v>10</v>
      </c>
      <c r="Y390" s="1354">
        <v>6</v>
      </c>
      <c r="Z390" s="1356" t="s">
        <v>38</v>
      </c>
      <c r="AA390" s="1354">
        <v>7</v>
      </c>
      <c r="AB390" s="1356" t="s">
        <v>10</v>
      </c>
      <c r="AC390" s="1354">
        <v>3</v>
      </c>
      <c r="AD390" s="1356" t="s">
        <v>13</v>
      </c>
      <c r="AE390" s="1356" t="s">
        <v>20</v>
      </c>
      <c r="AF390" s="1356">
        <f>IF(W390&gt;=1,(AA390*12+AC390)-(W390*12+Y390)+1,"")</f>
        <v>10</v>
      </c>
      <c r="AG390" s="1358" t="s">
        <v>33</v>
      </c>
      <c r="AH390" s="1360" t="str">
        <f t="shared" ref="AH390" si="1030">IFERROR(ROUNDDOWN(ROUND(L390*U390,0),0)*AF390,"")</f>
        <v/>
      </c>
      <c r="AI390" s="1362" t="str">
        <f t="shared" ref="AI390" si="1031">IFERROR(ROUNDDOWN(ROUND((L390*(U390-AW390)),0),0)*AF390,"")</f>
        <v/>
      </c>
      <c r="AJ390" s="1364">
        <f>IFERROR(IF(OR(M390="",M391="",M393=""),0,ROUNDDOWN(ROUNDDOWN(ROUND(L390*VLOOKUP(K390,【参考】数式用!$A$5:$AB$37,MATCH("新加算Ⅳ",【参考】数式用!$B$4:$AB$4,0)+1,0),0),0)*AF390*0.5,0)),"")</f>
        <v>0</v>
      </c>
      <c r="AK390" s="1348"/>
      <c r="AL390" s="1352">
        <f>IFERROR(IF(OR(M393="ベア加算",M393=""),0, IF(OR(T390="新加算Ⅰ",T390="新加算Ⅱ",T390="新加算Ⅲ",T390="新加算Ⅳ"),ROUNDDOWN(ROUND(L390*VLOOKUP(K390,【参考】数式用!$A$5:$I$37,MATCH("ベア加算",【参考】数式用!$B$4:$I$4,0)+1,0),0),0)*AF390,0)),"")</f>
        <v>0</v>
      </c>
      <c r="AM390" s="1338"/>
      <c r="AN390" s="1344"/>
      <c r="AO390" s="1340"/>
      <c r="AP390" s="1340"/>
      <c r="AQ390" s="1342"/>
      <c r="AR390" s="1322"/>
      <c r="AS390" s="466" t="str">
        <f t="shared" ref="AS390" si="1032">IF(AU390="","",IF(U390&lt;N390,"！加算の要件上は問題ありませんが、令和６年４・５月と比較して令和６年６月に加算率が下がる計画になっています。",""))</f>
        <v/>
      </c>
      <c r="AT390" s="557"/>
      <c r="AU390" s="1310" t="str">
        <f>IF(K390&lt;&gt;"","V列に色付け","")</f>
        <v/>
      </c>
      <c r="AV390" s="558" t="str">
        <f>IF('別紙様式2-2（４・５月分）'!N296="","",'別紙様式2-2（４・５月分）'!N296)</f>
        <v/>
      </c>
      <c r="AW390" s="1312" t="str">
        <f>IF(SUM('別紙様式2-2（４・５月分）'!O296:O298)=0,"",SUM('別紙様式2-2（４・５月分）'!O296:O298))</f>
        <v/>
      </c>
      <c r="AX390" s="1313" t="str">
        <f>IFERROR(VLOOKUP(K390,【参考】数式用!$AH$2:$AI$34,2,FALSE),"")</f>
        <v/>
      </c>
      <c r="AY390" s="1229" t="s">
        <v>1959</v>
      </c>
      <c r="AZ390" s="1229" t="s">
        <v>1960</v>
      </c>
      <c r="BA390" s="1229" t="s">
        <v>1961</v>
      </c>
      <c r="BB390" s="1229" t="s">
        <v>1962</v>
      </c>
      <c r="BC390" s="1229" t="str">
        <f>IF(AND(O390&lt;&gt;"新加算Ⅰ",O390&lt;&gt;"新加算Ⅱ",O390&lt;&gt;"新加算Ⅲ",O390&lt;&gt;"新加算Ⅳ"),O390,IF(P392&lt;&gt;"",P392,""))</f>
        <v/>
      </c>
      <c r="BD390" s="1229"/>
      <c r="BE390" s="1229" t="str">
        <f t="shared" ref="BE390" si="1033">IF(AL390&lt;&gt;0,IF(AM390="○","入力済","未入力"),"")</f>
        <v/>
      </c>
      <c r="BF390" s="1229" t="str">
        <f>IF(OR(T390="新加算Ⅰ",T390="新加算Ⅱ",T390="新加算Ⅲ",T390="新加算Ⅳ",T390="新加算Ⅴ（１）",T390="新加算Ⅴ（２）",T390="新加算Ⅴ（３）",T390="新加算ⅠⅤ（４）",T390="新加算Ⅴ（５）",T390="新加算Ⅴ（６）",T390="新加算Ⅴ（８）",T390="新加算Ⅴ（11）"),IF(OR(AN390="○",AN390="令和６年度中に満たす"),"入力済","未入力"),"")</f>
        <v/>
      </c>
      <c r="BG390" s="1229" t="str">
        <f>IF(OR(T390="新加算Ⅴ（７）",T390="新加算Ⅴ（９）",T390="新加算Ⅴ（10）",T390="新加算Ⅴ（12）",T390="新加算Ⅴ（13）",T390="新加算Ⅴ（14）"),IF(OR(AO390="○",AO390="令和６年度中に満たす"),"入力済","未入力"),"")</f>
        <v/>
      </c>
      <c r="BH390" s="1330" t="str">
        <f t="shared" ref="BH390" si="1034">IF(OR(T390="新加算Ⅰ",T390="新加算Ⅱ",T390="新加算Ⅲ",T390="新加算Ⅴ（１）",T390="新加算Ⅴ（３）",T390="新加算Ⅴ（８）"),IF(OR(AP390="○",AP390="令和６年度中に満たす"),"入力済","未入力"),"")</f>
        <v/>
      </c>
      <c r="BI390" s="1332" t="str">
        <f t="shared" ref="BI390" si="1035">IF(OR(T390="新加算Ⅰ",T390="新加算Ⅱ",T390="新加算Ⅴ（１）",T390="新加算Ⅴ（２）",T390="新加算Ⅴ（３）",T390="新加算Ⅴ（４）",T390="新加算Ⅴ（５）",T390="新加算Ⅴ（６）",T390="新加算Ⅴ（７）",T390="新加算Ⅴ（９）",T390="新加算Ⅴ（10）",T390="新加算Ⅴ（12）"),1,"")</f>
        <v/>
      </c>
      <c r="BJ390" s="1310" t="str">
        <f>IF(OR(T390="新加算Ⅰ",T390="新加算Ⅴ（１）",T390="新加算Ⅴ（２）",T390="新加算Ⅴ（５）",T390="新加算Ⅴ（７）",T390="新加算Ⅴ（10）"),IF(AR390="","未入力","入力済"),"")</f>
        <v/>
      </c>
      <c r="BK390" s="453" t="str">
        <f>G390</f>
        <v/>
      </c>
    </row>
    <row r="391" spans="1:63" ht="15" customHeight="1">
      <c r="A391" s="1274"/>
      <c r="B391" s="1242"/>
      <c r="C391" s="1243"/>
      <c r="D391" s="1243"/>
      <c r="E391" s="1243"/>
      <c r="F391" s="1244"/>
      <c r="G391" s="1259"/>
      <c r="H391" s="1259"/>
      <c r="I391" s="1259"/>
      <c r="J391" s="1422"/>
      <c r="K391" s="1259"/>
      <c r="L391" s="1283"/>
      <c r="M391" s="1378" t="str">
        <f>IF('別紙様式2-2（４・５月分）'!P297="","",'別紙様式2-2（４・５月分）'!P297)</f>
        <v/>
      </c>
      <c r="N391" s="1399"/>
      <c r="O391" s="1405"/>
      <c r="P391" s="1406"/>
      <c r="Q391" s="1407"/>
      <c r="R391" s="1409"/>
      <c r="S391" s="1411"/>
      <c r="T391" s="1413"/>
      <c r="U391" s="1415"/>
      <c r="V391" s="1417"/>
      <c r="W391" s="1355"/>
      <c r="X391" s="1357"/>
      <c r="Y391" s="1355"/>
      <c r="Z391" s="1357"/>
      <c r="AA391" s="1355"/>
      <c r="AB391" s="1357"/>
      <c r="AC391" s="1355"/>
      <c r="AD391" s="1357"/>
      <c r="AE391" s="1357"/>
      <c r="AF391" s="1357"/>
      <c r="AG391" s="1359"/>
      <c r="AH391" s="1361"/>
      <c r="AI391" s="1363"/>
      <c r="AJ391" s="1365"/>
      <c r="AK391" s="1349"/>
      <c r="AL391" s="1353"/>
      <c r="AM391" s="1339"/>
      <c r="AN391" s="1345"/>
      <c r="AO391" s="1341"/>
      <c r="AP391" s="1341"/>
      <c r="AQ391" s="1343"/>
      <c r="AR391" s="1323"/>
      <c r="AS391" s="1309" t="str">
        <f t="shared" ref="AS391" si="1036">IF(AU390="","",IF(AF390&gt;10,"！令和６年度の新加算の「算定対象月」が10か月を超えています。標準的な「算定対象月」は令和６年６月から令和７年３月です。",IF(OR(AA390&lt;&gt;7,AC390&lt;&gt;3),"！算定期間の終わりが令和７年３月になっていません。区分変更を行う場合は、別紙様式2-4に記入してください。","")))</f>
        <v/>
      </c>
      <c r="AT391" s="557"/>
      <c r="AU391" s="1310"/>
      <c r="AV391" s="1311" t="str">
        <f>IF('別紙様式2-2（４・５月分）'!N297="","",'別紙様式2-2（４・５月分）'!N297)</f>
        <v/>
      </c>
      <c r="AW391" s="1312"/>
      <c r="AX391" s="1313"/>
      <c r="AY391" s="1229"/>
      <c r="AZ391" s="1229"/>
      <c r="BA391" s="1229"/>
      <c r="BB391" s="1229"/>
      <c r="BC391" s="1229"/>
      <c r="BD391" s="1229"/>
      <c r="BE391" s="1229"/>
      <c r="BF391" s="1229"/>
      <c r="BG391" s="1229"/>
      <c r="BH391" s="1331"/>
      <c r="BI391" s="1333"/>
      <c r="BJ391" s="1310"/>
      <c r="BK391" s="453" t="str">
        <f>G390</f>
        <v/>
      </c>
    </row>
    <row r="392" spans="1:63" ht="15" customHeight="1">
      <c r="A392" s="1302"/>
      <c r="B392" s="1242"/>
      <c r="C392" s="1243"/>
      <c r="D392" s="1243"/>
      <c r="E392" s="1243"/>
      <c r="F392" s="1244"/>
      <c r="G392" s="1259"/>
      <c r="H392" s="1259"/>
      <c r="I392" s="1259"/>
      <c r="J392" s="1422"/>
      <c r="K392" s="1259"/>
      <c r="L392" s="1283"/>
      <c r="M392" s="1379"/>
      <c r="N392" s="1400"/>
      <c r="O392" s="1380" t="s">
        <v>2025</v>
      </c>
      <c r="P392" s="1382" t="str">
        <f>IFERROR(VLOOKUP('別紙様式2-2（４・５月分）'!AQ296,【参考】数式用!$AR$5:$AT$22,3,FALSE),"")</f>
        <v/>
      </c>
      <c r="Q392" s="1384" t="s">
        <v>2036</v>
      </c>
      <c r="R392" s="1386" t="str">
        <f>IFERROR(VLOOKUP(K390,【参考】数式用!$A$5:$AB$37,MATCH(P392,【参考】数式用!$B$4:$AB$4,0)+1,0),"")</f>
        <v/>
      </c>
      <c r="S392" s="1388" t="s">
        <v>161</v>
      </c>
      <c r="T392" s="1390"/>
      <c r="U392" s="1392" t="str">
        <f>IFERROR(VLOOKUP(K390,【参考】数式用!$A$5:$AB$37,MATCH(T392,【参考】数式用!$B$4:$AB$4,0)+1,0),"")</f>
        <v/>
      </c>
      <c r="V392" s="1394" t="s">
        <v>15</v>
      </c>
      <c r="W392" s="1396">
        <v>7</v>
      </c>
      <c r="X392" s="1370" t="s">
        <v>10</v>
      </c>
      <c r="Y392" s="1396">
        <v>4</v>
      </c>
      <c r="Z392" s="1370" t="s">
        <v>38</v>
      </c>
      <c r="AA392" s="1396">
        <v>8</v>
      </c>
      <c r="AB392" s="1370" t="s">
        <v>10</v>
      </c>
      <c r="AC392" s="1396">
        <v>3</v>
      </c>
      <c r="AD392" s="1370" t="s">
        <v>13</v>
      </c>
      <c r="AE392" s="1370" t="s">
        <v>20</v>
      </c>
      <c r="AF392" s="1370">
        <f>IF(W392&gt;=1,(AA392*12+AC392)-(W392*12+Y392)+1,"")</f>
        <v>12</v>
      </c>
      <c r="AG392" s="1366" t="s">
        <v>33</v>
      </c>
      <c r="AH392" s="1372" t="str">
        <f t="shared" ref="AH392" si="1037">IFERROR(ROUNDDOWN(ROUND(L390*U392,0),0)*AF392,"")</f>
        <v/>
      </c>
      <c r="AI392" s="1374" t="str">
        <f t="shared" ref="AI392" si="1038">IFERROR(ROUNDDOWN(ROUND((L390*(U392-AW390)),0),0)*AF392,"")</f>
        <v/>
      </c>
      <c r="AJ392" s="1376">
        <f>IFERROR(IF(OR(M390="",M391="",M393=""),0,ROUNDDOWN(ROUNDDOWN(ROUND(L390*VLOOKUP(K390,【参考】数式用!$A$5:$AB$37,MATCH("新加算Ⅳ",【参考】数式用!$B$4:$AB$4,0)+1,0),0),0)*AF392*0.5,0)),"")</f>
        <v>0</v>
      </c>
      <c r="AK392" s="1346" t="str">
        <f t="shared" ref="AK392" si="1039">IF(T392&lt;&gt;"","新規に適用","")</f>
        <v/>
      </c>
      <c r="AL392" s="1350">
        <f>IFERROR(IF(OR(M393="ベア加算",M393=""),0, IF(OR(T390="新加算Ⅰ",T390="新加算Ⅱ",T390="新加算Ⅲ",T390="新加算Ⅳ"),0,ROUNDDOWN(ROUND(L390*VLOOKUP(K390,【参考】数式用!$A$5:$I$37,MATCH("ベア加算",【参考】数式用!$B$4:$I$4,0)+1,0),0),0)*AF392)),"")</f>
        <v>0</v>
      </c>
      <c r="AM392" s="1320" t="str">
        <f>IF(AND(T392&lt;&gt;"",AM390=""),"新規に適用",IF(AND(T392&lt;&gt;"",AM390&lt;&gt;""),"継続で適用",""))</f>
        <v/>
      </c>
      <c r="AN392" s="1320" t="str">
        <f>IF(AND(T392&lt;&gt;"",AN390=""),"新規に適用",IF(AND(T392&lt;&gt;"",AN390&lt;&gt;""),"継続で適用",""))</f>
        <v/>
      </c>
      <c r="AO392" s="1368"/>
      <c r="AP392" s="1320" t="str">
        <f>IF(AND(T392&lt;&gt;"",AP390=""),"新規に適用",IF(AND(T392&lt;&gt;"",AP390&lt;&gt;""),"継続で適用",""))</f>
        <v/>
      </c>
      <c r="AQ392" s="1324" t="str">
        <f t="shared" si="951"/>
        <v/>
      </c>
      <c r="AR392" s="1320" t="str">
        <f>IF(AND(T392&lt;&gt;"",AR390=""),"新規に適用",IF(AND(T392&lt;&gt;"",AR390&lt;&gt;""),"継続で適用",""))</f>
        <v/>
      </c>
      <c r="AS392" s="1309"/>
      <c r="AT392" s="557"/>
      <c r="AU392" s="1310" t="str">
        <f>IF(K390&lt;&gt;"","V列に色付け","")</f>
        <v/>
      </c>
      <c r="AV392" s="1311"/>
      <c r="AW392" s="1312"/>
      <c r="AX392" s="87"/>
      <c r="AY392" s="87"/>
      <c r="AZ392" s="87"/>
      <c r="BA392" s="87"/>
      <c r="BB392" s="87"/>
      <c r="BC392" s="87"/>
      <c r="BD392" s="87"/>
      <c r="BE392" s="87"/>
      <c r="BF392" s="87"/>
      <c r="BG392" s="87"/>
      <c r="BH392" s="87"/>
      <c r="BI392" s="87"/>
      <c r="BJ392" s="87"/>
      <c r="BK392" s="453" t="str">
        <f>G390</f>
        <v/>
      </c>
    </row>
    <row r="393" spans="1:63" ht="30" customHeight="1" thickBot="1">
      <c r="A393" s="1275"/>
      <c r="B393" s="1418"/>
      <c r="C393" s="1419"/>
      <c r="D393" s="1419"/>
      <c r="E393" s="1419"/>
      <c r="F393" s="1420"/>
      <c r="G393" s="1260"/>
      <c r="H393" s="1260"/>
      <c r="I393" s="1260"/>
      <c r="J393" s="1423"/>
      <c r="K393" s="1260"/>
      <c r="L393" s="1284"/>
      <c r="M393" s="556" t="str">
        <f>IF('別紙様式2-2（４・５月分）'!P298="","",'別紙様式2-2（４・５月分）'!P298)</f>
        <v/>
      </c>
      <c r="N393" s="1401"/>
      <c r="O393" s="1381"/>
      <c r="P393" s="1383"/>
      <c r="Q393" s="1385"/>
      <c r="R393" s="1387"/>
      <c r="S393" s="1389"/>
      <c r="T393" s="1391"/>
      <c r="U393" s="1393"/>
      <c r="V393" s="1395"/>
      <c r="W393" s="1397"/>
      <c r="X393" s="1371"/>
      <c r="Y393" s="1397"/>
      <c r="Z393" s="1371"/>
      <c r="AA393" s="1397"/>
      <c r="AB393" s="1371"/>
      <c r="AC393" s="1397"/>
      <c r="AD393" s="1371"/>
      <c r="AE393" s="1371"/>
      <c r="AF393" s="1371"/>
      <c r="AG393" s="1367"/>
      <c r="AH393" s="1373"/>
      <c r="AI393" s="1375"/>
      <c r="AJ393" s="1377"/>
      <c r="AK393" s="1347"/>
      <c r="AL393" s="1351"/>
      <c r="AM393" s="1321"/>
      <c r="AN393" s="1321"/>
      <c r="AO393" s="1369"/>
      <c r="AP393" s="1321"/>
      <c r="AQ393" s="1325"/>
      <c r="AR393" s="1321"/>
      <c r="AS393" s="491" t="str">
        <f t="shared" ref="AS393" si="1040">IF(AU390="","",IF(OR(T390="",AND(M393="ベア加算なし",OR(T390="新加算Ⅰ",T390="新加算Ⅱ",T390="新加算Ⅲ",T390="新加算Ⅳ"),AM390=""),AND(OR(T390="新加算Ⅰ",T390="新加算Ⅱ",T390="新加算Ⅲ",T390="新加算Ⅳ",T390="新加算Ⅴ（１）",T390="新加算Ⅴ（２）",T390="新加算Ⅴ（３）",T390="新加算Ⅴ（４）",T390="新加算Ⅴ（５）",T390="新加算Ⅴ（６）",T390="新加算Ⅴ（８）",T390="新加算Ⅴ（11）"),AN390=""),AND(OR(T390="新加算Ⅴ（７）",T390="新加算Ⅴ（９）",T390="新加算Ⅴ（10）",T390="新加算Ⅴ（12）",T390="新加算Ⅴ（13）",T390="新加算Ⅴ（14）"),AO390=""),AND(OR(T390="新加算Ⅰ",T390="新加算Ⅱ",T390="新加算Ⅲ",T390="新加算Ⅴ（１）",T390="新加算Ⅴ（３）",T390="新加算Ⅴ（８）"),AP390=""),AND(OR(T390="新加算Ⅰ",T390="新加算Ⅱ",T390="新加算Ⅴ（１）",T390="新加算Ⅴ（２）",T390="新加算Ⅴ（３）",T390="新加算Ⅴ（４）",T390="新加算Ⅴ（５）",T390="新加算Ⅴ（６）",T390="新加算Ⅴ（７）",T390="新加算Ⅴ（９）",T390="新加算Ⅴ（10）",T390="新加算Ⅴ（12）"),AQ390=""),AND(OR(T390="新加算Ⅰ",T390="新加算Ⅴ（１）",T390="新加算Ⅴ（２）",T390="新加算Ⅴ（５）",T390="新加算Ⅴ（７）",T390="新加算Ⅴ（10）"),AR390="")),"！記入が必要な欄（ピンク色のセル）に空欄があります。空欄を埋めてください。",""))</f>
        <v/>
      </c>
      <c r="AT393" s="557"/>
      <c r="AU393" s="1310"/>
      <c r="AV393" s="558" t="str">
        <f>IF('別紙様式2-2（４・５月分）'!N298="","",'別紙様式2-2（４・５月分）'!N298)</f>
        <v/>
      </c>
      <c r="AW393" s="1312"/>
      <c r="AX393" s="87"/>
      <c r="AY393" s="87"/>
      <c r="AZ393" s="87"/>
      <c r="BA393" s="87"/>
      <c r="BB393" s="87"/>
      <c r="BC393" s="87"/>
      <c r="BD393" s="87"/>
      <c r="BE393" s="87"/>
      <c r="BF393" s="87"/>
      <c r="BG393" s="87"/>
      <c r="BH393" s="87"/>
      <c r="BI393" s="87"/>
      <c r="BJ393" s="87"/>
      <c r="BK393" s="453" t="str">
        <f>G390</f>
        <v/>
      </c>
    </row>
    <row r="394" spans="1:63" ht="30" customHeight="1">
      <c r="A394" s="1300">
        <v>96</v>
      </c>
      <c r="B394" s="1239" t="str">
        <f>IF(基本情報入力シート!C149="","",基本情報入力シート!C149)</f>
        <v/>
      </c>
      <c r="C394" s="1240"/>
      <c r="D394" s="1240"/>
      <c r="E394" s="1240"/>
      <c r="F394" s="1241"/>
      <c r="G394" s="1258" t="str">
        <f>IF(基本情報入力シート!M149="","",基本情報入力シート!M149)</f>
        <v/>
      </c>
      <c r="H394" s="1258" t="str">
        <f>IF(基本情報入力シート!R149="","",基本情報入力シート!R149)</f>
        <v/>
      </c>
      <c r="I394" s="1258" t="str">
        <f>IF(基本情報入力シート!W149="","",基本情報入力シート!W149)</f>
        <v/>
      </c>
      <c r="J394" s="1421" t="str">
        <f>IF(基本情報入力シート!X149="","",基本情報入力シート!X149)</f>
        <v/>
      </c>
      <c r="K394" s="1258" t="str">
        <f>IF(基本情報入力シート!Y149="","",基本情報入力シート!Y149)</f>
        <v/>
      </c>
      <c r="L394" s="1282" t="str">
        <f>IF(基本情報入力シート!AB149="","",基本情報入力シート!AB149)</f>
        <v/>
      </c>
      <c r="M394" s="553" t="str">
        <f>IF('別紙様式2-2（４・５月分）'!P299="","",'別紙様式2-2（４・５月分）'!P299)</f>
        <v/>
      </c>
      <c r="N394" s="1398" t="str">
        <f>IF(SUM('別紙様式2-2（４・５月分）'!Q299:Q301)=0,"",SUM('別紙様式2-2（４・５月分）'!Q299:Q301))</f>
        <v/>
      </c>
      <c r="O394" s="1402" t="str">
        <f>IFERROR(VLOOKUP('別紙様式2-2（４・５月分）'!AQ299,【参考】数式用!$AR$5:$AS$22,2,FALSE),"")</f>
        <v/>
      </c>
      <c r="P394" s="1403"/>
      <c r="Q394" s="1404"/>
      <c r="R394" s="1408" t="str">
        <f>IFERROR(VLOOKUP(K394,【参考】数式用!$A$5:$AB$37,MATCH(O394,【参考】数式用!$B$4:$AB$4,0)+1,0),"")</f>
        <v/>
      </c>
      <c r="S394" s="1410" t="s">
        <v>2021</v>
      </c>
      <c r="T394" s="1412"/>
      <c r="U394" s="1414" t="str">
        <f>IFERROR(VLOOKUP(K394,【参考】数式用!$A$5:$AB$37,MATCH(T394,【参考】数式用!$B$4:$AB$4,0)+1,0),"")</f>
        <v/>
      </c>
      <c r="V394" s="1416" t="s">
        <v>15</v>
      </c>
      <c r="W394" s="1354">
        <v>6</v>
      </c>
      <c r="X394" s="1356" t="s">
        <v>10</v>
      </c>
      <c r="Y394" s="1354">
        <v>6</v>
      </c>
      <c r="Z394" s="1356" t="s">
        <v>38</v>
      </c>
      <c r="AA394" s="1354">
        <v>7</v>
      </c>
      <c r="AB394" s="1356" t="s">
        <v>10</v>
      </c>
      <c r="AC394" s="1354">
        <v>3</v>
      </c>
      <c r="AD394" s="1356" t="s">
        <v>13</v>
      </c>
      <c r="AE394" s="1356" t="s">
        <v>20</v>
      </c>
      <c r="AF394" s="1356">
        <f>IF(W394&gt;=1,(AA394*12+AC394)-(W394*12+Y394)+1,"")</f>
        <v>10</v>
      </c>
      <c r="AG394" s="1358" t="s">
        <v>33</v>
      </c>
      <c r="AH394" s="1360" t="str">
        <f t="shared" ref="AH394" si="1041">IFERROR(ROUNDDOWN(ROUND(L394*U394,0),0)*AF394,"")</f>
        <v/>
      </c>
      <c r="AI394" s="1362" t="str">
        <f t="shared" ref="AI394" si="1042">IFERROR(ROUNDDOWN(ROUND((L394*(U394-AW394)),0),0)*AF394,"")</f>
        <v/>
      </c>
      <c r="AJ394" s="1364">
        <f>IFERROR(IF(OR(M394="",M395="",M397=""),0,ROUNDDOWN(ROUNDDOWN(ROUND(L394*VLOOKUP(K394,【参考】数式用!$A$5:$AB$37,MATCH("新加算Ⅳ",【参考】数式用!$B$4:$AB$4,0)+1,0),0),0)*AF394*0.5,0)),"")</f>
        <v>0</v>
      </c>
      <c r="AK394" s="1348"/>
      <c r="AL394" s="1352">
        <f>IFERROR(IF(OR(M397="ベア加算",M397=""),0, IF(OR(T394="新加算Ⅰ",T394="新加算Ⅱ",T394="新加算Ⅲ",T394="新加算Ⅳ"),ROUNDDOWN(ROUND(L394*VLOOKUP(K394,【参考】数式用!$A$5:$I$37,MATCH("ベア加算",【参考】数式用!$B$4:$I$4,0)+1,0),0),0)*AF394,0)),"")</f>
        <v>0</v>
      </c>
      <c r="AM394" s="1338"/>
      <c r="AN394" s="1344"/>
      <c r="AO394" s="1340"/>
      <c r="AP394" s="1340"/>
      <c r="AQ394" s="1342"/>
      <c r="AR394" s="1322"/>
      <c r="AS394" s="466" t="str">
        <f t="shared" ref="AS394" si="1043">IF(AU394="","",IF(U394&lt;N394,"！加算の要件上は問題ありませんが、令和６年４・５月と比較して令和６年６月に加算率が下がる計画になっています。",""))</f>
        <v/>
      </c>
      <c r="AT394" s="557"/>
      <c r="AU394" s="1310" t="str">
        <f>IF(K394&lt;&gt;"","V列に色付け","")</f>
        <v/>
      </c>
      <c r="AV394" s="558" t="str">
        <f>IF('別紙様式2-2（４・５月分）'!N299="","",'別紙様式2-2（４・５月分）'!N299)</f>
        <v/>
      </c>
      <c r="AW394" s="1312" t="str">
        <f>IF(SUM('別紙様式2-2（４・５月分）'!O299:O301)=0,"",SUM('別紙様式2-2（４・５月分）'!O299:O301))</f>
        <v/>
      </c>
      <c r="AX394" s="1313" t="str">
        <f>IFERROR(VLOOKUP(K394,【参考】数式用!$AH$2:$AI$34,2,FALSE),"")</f>
        <v/>
      </c>
      <c r="AY394" s="1229" t="s">
        <v>1959</v>
      </c>
      <c r="AZ394" s="1229" t="s">
        <v>1960</v>
      </c>
      <c r="BA394" s="1229" t="s">
        <v>1961</v>
      </c>
      <c r="BB394" s="1229" t="s">
        <v>1962</v>
      </c>
      <c r="BC394" s="1229" t="str">
        <f>IF(AND(O394&lt;&gt;"新加算Ⅰ",O394&lt;&gt;"新加算Ⅱ",O394&lt;&gt;"新加算Ⅲ",O394&lt;&gt;"新加算Ⅳ"),O394,IF(P396&lt;&gt;"",P396,""))</f>
        <v/>
      </c>
      <c r="BD394" s="1229"/>
      <c r="BE394" s="1229" t="str">
        <f t="shared" ref="BE394" si="1044">IF(AL394&lt;&gt;0,IF(AM394="○","入力済","未入力"),"")</f>
        <v/>
      </c>
      <c r="BF394" s="1229" t="str">
        <f>IF(OR(T394="新加算Ⅰ",T394="新加算Ⅱ",T394="新加算Ⅲ",T394="新加算Ⅳ",T394="新加算Ⅴ（１）",T394="新加算Ⅴ（２）",T394="新加算Ⅴ（３）",T394="新加算ⅠⅤ（４）",T394="新加算Ⅴ（５）",T394="新加算Ⅴ（６）",T394="新加算Ⅴ（８）",T394="新加算Ⅴ（11）"),IF(OR(AN394="○",AN394="令和６年度中に満たす"),"入力済","未入力"),"")</f>
        <v/>
      </c>
      <c r="BG394" s="1229" t="str">
        <f>IF(OR(T394="新加算Ⅴ（７）",T394="新加算Ⅴ（９）",T394="新加算Ⅴ（10）",T394="新加算Ⅴ（12）",T394="新加算Ⅴ（13）",T394="新加算Ⅴ（14）"),IF(OR(AO394="○",AO394="令和６年度中に満たす"),"入力済","未入力"),"")</f>
        <v/>
      </c>
      <c r="BH394" s="1330" t="str">
        <f t="shared" ref="BH394" si="1045">IF(OR(T394="新加算Ⅰ",T394="新加算Ⅱ",T394="新加算Ⅲ",T394="新加算Ⅴ（１）",T394="新加算Ⅴ（３）",T394="新加算Ⅴ（８）"),IF(OR(AP394="○",AP394="令和６年度中に満たす"),"入力済","未入力"),"")</f>
        <v/>
      </c>
      <c r="BI394" s="1332" t="str">
        <f t="shared" ref="BI394" si="1046">IF(OR(T394="新加算Ⅰ",T394="新加算Ⅱ",T394="新加算Ⅴ（１）",T394="新加算Ⅴ（２）",T394="新加算Ⅴ（３）",T394="新加算Ⅴ（４）",T394="新加算Ⅴ（５）",T394="新加算Ⅴ（６）",T394="新加算Ⅴ（７）",T394="新加算Ⅴ（９）",T394="新加算Ⅴ（10）",T394="新加算Ⅴ（12）"),1,"")</f>
        <v/>
      </c>
      <c r="BJ394" s="1310" t="str">
        <f>IF(OR(T394="新加算Ⅰ",T394="新加算Ⅴ（１）",T394="新加算Ⅴ（２）",T394="新加算Ⅴ（５）",T394="新加算Ⅴ（７）",T394="新加算Ⅴ（10）"),IF(AR394="","未入力","入力済"),"")</f>
        <v/>
      </c>
      <c r="BK394" s="453" t="str">
        <f>G394</f>
        <v/>
      </c>
    </row>
    <row r="395" spans="1:63" ht="15" customHeight="1">
      <c r="A395" s="1274"/>
      <c r="B395" s="1242"/>
      <c r="C395" s="1243"/>
      <c r="D395" s="1243"/>
      <c r="E395" s="1243"/>
      <c r="F395" s="1244"/>
      <c r="G395" s="1259"/>
      <c r="H395" s="1259"/>
      <c r="I395" s="1259"/>
      <c r="J395" s="1422"/>
      <c r="K395" s="1259"/>
      <c r="L395" s="1283"/>
      <c r="M395" s="1378" t="str">
        <f>IF('別紙様式2-2（４・５月分）'!P300="","",'別紙様式2-2（４・５月分）'!P300)</f>
        <v/>
      </c>
      <c r="N395" s="1399"/>
      <c r="O395" s="1405"/>
      <c r="P395" s="1406"/>
      <c r="Q395" s="1407"/>
      <c r="R395" s="1409"/>
      <c r="S395" s="1411"/>
      <c r="T395" s="1413"/>
      <c r="U395" s="1415"/>
      <c r="V395" s="1417"/>
      <c r="W395" s="1355"/>
      <c r="X395" s="1357"/>
      <c r="Y395" s="1355"/>
      <c r="Z395" s="1357"/>
      <c r="AA395" s="1355"/>
      <c r="AB395" s="1357"/>
      <c r="AC395" s="1355"/>
      <c r="AD395" s="1357"/>
      <c r="AE395" s="1357"/>
      <c r="AF395" s="1357"/>
      <c r="AG395" s="1359"/>
      <c r="AH395" s="1361"/>
      <c r="AI395" s="1363"/>
      <c r="AJ395" s="1365"/>
      <c r="AK395" s="1349"/>
      <c r="AL395" s="1353"/>
      <c r="AM395" s="1339"/>
      <c r="AN395" s="1345"/>
      <c r="AO395" s="1341"/>
      <c r="AP395" s="1341"/>
      <c r="AQ395" s="1343"/>
      <c r="AR395" s="1323"/>
      <c r="AS395" s="1309" t="str">
        <f t="shared" ref="AS395" si="1047">IF(AU394="","",IF(AF394&gt;10,"！令和６年度の新加算の「算定対象月」が10か月を超えています。標準的な「算定対象月」は令和６年６月から令和７年３月です。",IF(OR(AA394&lt;&gt;7,AC394&lt;&gt;3),"！算定期間の終わりが令和７年３月になっていません。区分変更を行う場合は、別紙様式2-4に記入してください。","")))</f>
        <v/>
      </c>
      <c r="AT395" s="557"/>
      <c r="AU395" s="1310"/>
      <c r="AV395" s="1311" t="str">
        <f>IF('別紙様式2-2（４・５月分）'!N300="","",'別紙様式2-2（４・５月分）'!N300)</f>
        <v/>
      </c>
      <c r="AW395" s="1312"/>
      <c r="AX395" s="1313"/>
      <c r="AY395" s="1229"/>
      <c r="AZ395" s="1229"/>
      <c r="BA395" s="1229"/>
      <c r="BB395" s="1229"/>
      <c r="BC395" s="1229"/>
      <c r="BD395" s="1229"/>
      <c r="BE395" s="1229"/>
      <c r="BF395" s="1229"/>
      <c r="BG395" s="1229"/>
      <c r="BH395" s="1331"/>
      <c r="BI395" s="1333"/>
      <c r="BJ395" s="1310"/>
      <c r="BK395" s="453" t="str">
        <f>G394</f>
        <v/>
      </c>
    </row>
    <row r="396" spans="1:63" ht="15" customHeight="1">
      <c r="A396" s="1302"/>
      <c r="B396" s="1242"/>
      <c r="C396" s="1243"/>
      <c r="D396" s="1243"/>
      <c r="E396" s="1243"/>
      <c r="F396" s="1244"/>
      <c r="G396" s="1259"/>
      <c r="H396" s="1259"/>
      <c r="I396" s="1259"/>
      <c r="J396" s="1422"/>
      <c r="K396" s="1259"/>
      <c r="L396" s="1283"/>
      <c r="M396" s="1379"/>
      <c r="N396" s="1400"/>
      <c r="O396" s="1380" t="s">
        <v>2025</v>
      </c>
      <c r="P396" s="1382" t="str">
        <f>IFERROR(VLOOKUP('別紙様式2-2（４・５月分）'!AQ299,【参考】数式用!$AR$5:$AT$22,3,FALSE),"")</f>
        <v/>
      </c>
      <c r="Q396" s="1384" t="s">
        <v>2036</v>
      </c>
      <c r="R396" s="1386" t="str">
        <f>IFERROR(VLOOKUP(K394,【参考】数式用!$A$5:$AB$37,MATCH(P396,【参考】数式用!$B$4:$AB$4,0)+1,0),"")</f>
        <v/>
      </c>
      <c r="S396" s="1388" t="s">
        <v>161</v>
      </c>
      <c r="T396" s="1390"/>
      <c r="U396" s="1392" t="str">
        <f>IFERROR(VLOOKUP(K394,【参考】数式用!$A$5:$AB$37,MATCH(T396,【参考】数式用!$B$4:$AB$4,0)+1,0),"")</f>
        <v/>
      </c>
      <c r="V396" s="1394" t="s">
        <v>15</v>
      </c>
      <c r="W396" s="1396">
        <v>7</v>
      </c>
      <c r="X396" s="1370" t="s">
        <v>10</v>
      </c>
      <c r="Y396" s="1396">
        <v>4</v>
      </c>
      <c r="Z396" s="1370" t="s">
        <v>38</v>
      </c>
      <c r="AA396" s="1396">
        <v>8</v>
      </c>
      <c r="AB396" s="1370" t="s">
        <v>10</v>
      </c>
      <c r="AC396" s="1396">
        <v>3</v>
      </c>
      <c r="AD396" s="1370" t="s">
        <v>13</v>
      </c>
      <c r="AE396" s="1370" t="s">
        <v>20</v>
      </c>
      <c r="AF396" s="1370">
        <f>IF(W396&gt;=1,(AA396*12+AC396)-(W396*12+Y396)+1,"")</f>
        <v>12</v>
      </c>
      <c r="AG396" s="1366" t="s">
        <v>33</v>
      </c>
      <c r="AH396" s="1372" t="str">
        <f t="shared" ref="AH396" si="1048">IFERROR(ROUNDDOWN(ROUND(L394*U396,0),0)*AF396,"")</f>
        <v/>
      </c>
      <c r="AI396" s="1374" t="str">
        <f t="shared" ref="AI396" si="1049">IFERROR(ROUNDDOWN(ROUND((L394*(U396-AW394)),0),0)*AF396,"")</f>
        <v/>
      </c>
      <c r="AJ396" s="1376">
        <f>IFERROR(IF(OR(M394="",M395="",M397=""),0,ROUNDDOWN(ROUNDDOWN(ROUND(L394*VLOOKUP(K394,【参考】数式用!$A$5:$AB$37,MATCH("新加算Ⅳ",【参考】数式用!$B$4:$AB$4,0)+1,0),0),0)*AF396*0.5,0)),"")</f>
        <v>0</v>
      </c>
      <c r="AK396" s="1346" t="str">
        <f t="shared" ref="AK396" si="1050">IF(T396&lt;&gt;"","新規に適用","")</f>
        <v/>
      </c>
      <c r="AL396" s="1350">
        <f>IFERROR(IF(OR(M397="ベア加算",M397=""),0, IF(OR(T394="新加算Ⅰ",T394="新加算Ⅱ",T394="新加算Ⅲ",T394="新加算Ⅳ"),0,ROUNDDOWN(ROUND(L394*VLOOKUP(K394,【参考】数式用!$A$5:$I$37,MATCH("ベア加算",【参考】数式用!$B$4:$I$4,0)+1,0),0),0)*AF396)),"")</f>
        <v>0</v>
      </c>
      <c r="AM396" s="1320" t="str">
        <f>IF(AND(T396&lt;&gt;"",AM394=""),"新規に適用",IF(AND(T396&lt;&gt;"",AM394&lt;&gt;""),"継続で適用",""))</f>
        <v/>
      </c>
      <c r="AN396" s="1320" t="str">
        <f>IF(AND(T396&lt;&gt;"",AN394=""),"新規に適用",IF(AND(T396&lt;&gt;"",AN394&lt;&gt;""),"継続で適用",""))</f>
        <v/>
      </c>
      <c r="AO396" s="1368"/>
      <c r="AP396" s="1320" t="str">
        <f>IF(AND(T396&lt;&gt;"",AP394=""),"新規に適用",IF(AND(T396&lt;&gt;"",AP394&lt;&gt;""),"継続で適用",""))</f>
        <v/>
      </c>
      <c r="AQ396" s="1324" t="str">
        <f t="shared" si="951"/>
        <v/>
      </c>
      <c r="AR396" s="1320" t="str">
        <f>IF(AND(T396&lt;&gt;"",AR394=""),"新規に適用",IF(AND(T396&lt;&gt;"",AR394&lt;&gt;""),"継続で適用",""))</f>
        <v/>
      </c>
      <c r="AS396" s="1309"/>
      <c r="AT396" s="557"/>
      <c r="AU396" s="1310" t="str">
        <f>IF(K394&lt;&gt;"","V列に色付け","")</f>
        <v/>
      </c>
      <c r="AV396" s="1311"/>
      <c r="AW396" s="1312"/>
      <c r="AX396" s="87"/>
      <c r="AY396" s="87"/>
      <c r="AZ396" s="87"/>
      <c r="BA396" s="87"/>
      <c r="BB396" s="87"/>
      <c r="BC396" s="87"/>
      <c r="BD396" s="87"/>
      <c r="BE396" s="87"/>
      <c r="BF396" s="87"/>
      <c r="BG396" s="87"/>
      <c r="BH396" s="87"/>
      <c r="BI396" s="87"/>
      <c r="BJ396" s="87"/>
      <c r="BK396" s="453" t="str">
        <f>G394</f>
        <v/>
      </c>
    </row>
    <row r="397" spans="1:63" ht="30" customHeight="1" thickBot="1">
      <c r="A397" s="1275"/>
      <c r="B397" s="1418"/>
      <c r="C397" s="1419"/>
      <c r="D397" s="1419"/>
      <c r="E397" s="1419"/>
      <c r="F397" s="1420"/>
      <c r="G397" s="1260"/>
      <c r="H397" s="1260"/>
      <c r="I397" s="1260"/>
      <c r="J397" s="1423"/>
      <c r="K397" s="1260"/>
      <c r="L397" s="1284"/>
      <c r="M397" s="556" t="str">
        <f>IF('別紙様式2-2（４・５月分）'!P301="","",'別紙様式2-2（４・５月分）'!P301)</f>
        <v/>
      </c>
      <c r="N397" s="1401"/>
      <c r="O397" s="1381"/>
      <c r="P397" s="1383"/>
      <c r="Q397" s="1385"/>
      <c r="R397" s="1387"/>
      <c r="S397" s="1389"/>
      <c r="T397" s="1391"/>
      <c r="U397" s="1393"/>
      <c r="V397" s="1395"/>
      <c r="W397" s="1397"/>
      <c r="X397" s="1371"/>
      <c r="Y397" s="1397"/>
      <c r="Z397" s="1371"/>
      <c r="AA397" s="1397"/>
      <c r="AB397" s="1371"/>
      <c r="AC397" s="1397"/>
      <c r="AD397" s="1371"/>
      <c r="AE397" s="1371"/>
      <c r="AF397" s="1371"/>
      <c r="AG397" s="1367"/>
      <c r="AH397" s="1373"/>
      <c r="AI397" s="1375"/>
      <c r="AJ397" s="1377"/>
      <c r="AK397" s="1347"/>
      <c r="AL397" s="1351"/>
      <c r="AM397" s="1321"/>
      <c r="AN397" s="1321"/>
      <c r="AO397" s="1369"/>
      <c r="AP397" s="1321"/>
      <c r="AQ397" s="1325"/>
      <c r="AR397" s="1321"/>
      <c r="AS397" s="491" t="str">
        <f t="shared" ref="AS397" si="1051">IF(AU394="","",IF(OR(T394="",AND(M397="ベア加算なし",OR(T394="新加算Ⅰ",T394="新加算Ⅱ",T394="新加算Ⅲ",T394="新加算Ⅳ"),AM394=""),AND(OR(T394="新加算Ⅰ",T394="新加算Ⅱ",T394="新加算Ⅲ",T394="新加算Ⅳ",T394="新加算Ⅴ（１）",T394="新加算Ⅴ（２）",T394="新加算Ⅴ（３）",T394="新加算Ⅴ（４）",T394="新加算Ⅴ（５）",T394="新加算Ⅴ（６）",T394="新加算Ⅴ（８）",T394="新加算Ⅴ（11）"),AN394=""),AND(OR(T394="新加算Ⅴ（７）",T394="新加算Ⅴ（９）",T394="新加算Ⅴ（10）",T394="新加算Ⅴ（12）",T394="新加算Ⅴ（13）",T394="新加算Ⅴ（14）"),AO394=""),AND(OR(T394="新加算Ⅰ",T394="新加算Ⅱ",T394="新加算Ⅲ",T394="新加算Ⅴ（１）",T394="新加算Ⅴ（３）",T394="新加算Ⅴ（８）"),AP394=""),AND(OR(T394="新加算Ⅰ",T394="新加算Ⅱ",T394="新加算Ⅴ（１）",T394="新加算Ⅴ（２）",T394="新加算Ⅴ（３）",T394="新加算Ⅴ（４）",T394="新加算Ⅴ（５）",T394="新加算Ⅴ（６）",T394="新加算Ⅴ（７）",T394="新加算Ⅴ（９）",T394="新加算Ⅴ（10）",T394="新加算Ⅴ（12）"),AQ394=""),AND(OR(T394="新加算Ⅰ",T394="新加算Ⅴ（１）",T394="新加算Ⅴ（２）",T394="新加算Ⅴ（５）",T394="新加算Ⅴ（７）",T394="新加算Ⅴ（10）"),AR394="")),"！記入が必要な欄（ピンク色のセル）に空欄があります。空欄を埋めてください。",""))</f>
        <v/>
      </c>
      <c r="AT397" s="557"/>
      <c r="AU397" s="1310"/>
      <c r="AV397" s="558" t="str">
        <f>IF('別紙様式2-2（４・５月分）'!N301="","",'別紙様式2-2（４・５月分）'!N301)</f>
        <v/>
      </c>
      <c r="AW397" s="1312"/>
      <c r="AX397" s="87"/>
      <c r="AY397" s="87"/>
      <c r="AZ397" s="87"/>
      <c r="BA397" s="87"/>
      <c r="BB397" s="87"/>
      <c r="BC397" s="87"/>
      <c r="BD397" s="87"/>
      <c r="BE397" s="87"/>
      <c r="BF397" s="87"/>
      <c r="BG397" s="87"/>
      <c r="BH397" s="87"/>
      <c r="BI397" s="87"/>
      <c r="BJ397" s="87"/>
      <c r="BK397" s="453" t="str">
        <f>G394</f>
        <v/>
      </c>
    </row>
    <row r="398" spans="1:63" ht="30" customHeight="1">
      <c r="A398" s="1273">
        <v>97</v>
      </c>
      <c r="B398" s="1242" t="str">
        <f>IF(基本情報入力シート!C150="","",基本情報入力シート!C150)</f>
        <v/>
      </c>
      <c r="C398" s="1243"/>
      <c r="D398" s="1243"/>
      <c r="E398" s="1243"/>
      <c r="F398" s="1244"/>
      <c r="G398" s="1259" t="str">
        <f>IF(基本情報入力シート!M150="","",基本情報入力シート!M150)</f>
        <v/>
      </c>
      <c r="H398" s="1259" t="str">
        <f>IF(基本情報入力シート!R150="","",基本情報入力シート!R150)</f>
        <v/>
      </c>
      <c r="I398" s="1259" t="str">
        <f>IF(基本情報入力シート!W150="","",基本情報入力シート!W150)</f>
        <v/>
      </c>
      <c r="J398" s="1422" t="str">
        <f>IF(基本情報入力シート!X150="","",基本情報入力シート!X150)</f>
        <v/>
      </c>
      <c r="K398" s="1259" t="str">
        <f>IF(基本情報入力シート!Y150="","",基本情報入力シート!Y150)</f>
        <v/>
      </c>
      <c r="L398" s="1283" t="str">
        <f>IF(基本情報入力シート!AB150="","",基本情報入力シート!AB150)</f>
        <v/>
      </c>
      <c r="M398" s="553" t="str">
        <f>IF('別紙様式2-2（４・５月分）'!P302="","",'別紙様式2-2（４・５月分）'!P302)</f>
        <v/>
      </c>
      <c r="N398" s="1398" t="str">
        <f>IF(SUM('別紙様式2-2（４・５月分）'!Q302:Q304)=0,"",SUM('別紙様式2-2（４・５月分）'!Q302:Q304))</f>
        <v/>
      </c>
      <c r="O398" s="1402" t="str">
        <f>IFERROR(VLOOKUP('別紙様式2-2（４・５月分）'!AQ302,【参考】数式用!$AR$5:$AS$22,2,FALSE),"")</f>
        <v/>
      </c>
      <c r="P398" s="1403"/>
      <c r="Q398" s="1404"/>
      <c r="R398" s="1408" t="str">
        <f>IFERROR(VLOOKUP(K398,【参考】数式用!$A$5:$AB$37,MATCH(O398,【参考】数式用!$B$4:$AB$4,0)+1,0),"")</f>
        <v/>
      </c>
      <c r="S398" s="1410" t="s">
        <v>2021</v>
      </c>
      <c r="T398" s="1412"/>
      <c r="U398" s="1414" t="str">
        <f>IFERROR(VLOOKUP(K398,【参考】数式用!$A$5:$AB$37,MATCH(T398,【参考】数式用!$B$4:$AB$4,0)+1,0),"")</f>
        <v/>
      </c>
      <c r="V398" s="1416" t="s">
        <v>15</v>
      </c>
      <c r="W398" s="1354">
        <v>6</v>
      </c>
      <c r="X398" s="1356" t="s">
        <v>10</v>
      </c>
      <c r="Y398" s="1354">
        <v>6</v>
      </c>
      <c r="Z398" s="1356" t="s">
        <v>38</v>
      </c>
      <c r="AA398" s="1354">
        <v>7</v>
      </c>
      <c r="AB398" s="1356" t="s">
        <v>10</v>
      </c>
      <c r="AC398" s="1354">
        <v>3</v>
      </c>
      <c r="AD398" s="1356" t="s">
        <v>13</v>
      </c>
      <c r="AE398" s="1356" t="s">
        <v>20</v>
      </c>
      <c r="AF398" s="1356">
        <f>IF(W398&gt;=1,(AA398*12+AC398)-(W398*12+Y398)+1,"")</f>
        <v>10</v>
      </c>
      <c r="AG398" s="1358" t="s">
        <v>33</v>
      </c>
      <c r="AH398" s="1360" t="str">
        <f t="shared" ref="AH398" si="1052">IFERROR(ROUNDDOWN(ROUND(L398*U398,0),0)*AF398,"")</f>
        <v/>
      </c>
      <c r="AI398" s="1362" t="str">
        <f t="shared" ref="AI398" si="1053">IFERROR(ROUNDDOWN(ROUND((L398*(U398-AW398)),0),0)*AF398,"")</f>
        <v/>
      </c>
      <c r="AJ398" s="1364">
        <f>IFERROR(IF(OR(M398="",M399="",M401=""),0,ROUNDDOWN(ROUNDDOWN(ROUND(L398*VLOOKUP(K398,【参考】数式用!$A$5:$AB$37,MATCH("新加算Ⅳ",【参考】数式用!$B$4:$AB$4,0)+1,0),0),0)*AF398*0.5,0)),"")</f>
        <v>0</v>
      </c>
      <c r="AK398" s="1348"/>
      <c r="AL398" s="1352">
        <f>IFERROR(IF(OR(M401="ベア加算",M401=""),0, IF(OR(T398="新加算Ⅰ",T398="新加算Ⅱ",T398="新加算Ⅲ",T398="新加算Ⅳ"),ROUNDDOWN(ROUND(L398*VLOOKUP(K398,【参考】数式用!$A$5:$I$37,MATCH("ベア加算",【参考】数式用!$B$4:$I$4,0)+1,0),0),0)*AF398,0)),"")</f>
        <v>0</v>
      </c>
      <c r="AM398" s="1338"/>
      <c r="AN398" s="1344"/>
      <c r="AO398" s="1340"/>
      <c r="AP398" s="1340"/>
      <c r="AQ398" s="1342"/>
      <c r="AR398" s="1322"/>
      <c r="AS398" s="466" t="str">
        <f t="shared" ref="AS398" si="1054">IF(AU398="","",IF(U398&lt;N398,"！加算の要件上は問題ありませんが、令和６年４・５月と比較して令和６年６月に加算率が下がる計画になっています。",""))</f>
        <v/>
      </c>
      <c r="AT398" s="557"/>
      <c r="AU398" s="1310" t="str">
        <f>IF(K398&lt;&gt;"","V列に色付け","")</f>
        <v/>
      </c>
      <c r="AV398" s="558" t="str">
        <f>IF('別紙様式2-2（４・５月分）'!N302="","",'別紙様式2-2（４・５月分）'!N302)</f>
        <v/>
      </c>
      <c r="AW398" s="1312" t="str">
        <f>IF(SUM('別紙様式2-2（４・５月分）'!O302:O304)=0,"",SUM('別紙様式2-2（４・５月分）'!O302:O304))</f>
        <v/>
      </c>
      <c r="AX398" s="1313" t="str">
        <f>IFERROR(VLOOKUP(K398,【参考】数式用!$AH$2:$AI$34,2,FALSE),"")</f>
        <v/>
      </c>
      <c r="AY398" s="1229" t="s">
        <v>1959</v>
      </c>
      <c r="AZ398" s="1229" t="s">
        <v>1960</v>
      </c>
      <c r="BA398" s="1229" t="s">
        <v>1961</v>
      </c>
      <c r="BB398" s="1229" t="s">
        <v>1962</v>
      </c>
      <c r="BC398" s="1229" t="str">
        <f>IF(AND(O398&lt;&gt;"新加算Ⅰ",O398&lt;&gt;"新加算Ⅱ",O398&lt;&gt;"新加算Ⅲ",O398&lt;&gt;"新加算Ⅳ"),O398,IF(P400&lt;&gt;"",P400,""))</f>
        <v/>
      </c>
      <c r="BD398" s="1229"/>
      <c r="BE398" s="1229" t="str">
        <f t="shared" ref="BE398" si="1055">IF(AL398&lt;&gt;0,IF(AM398="○","入力済","未入力"),"")</f>
        <v/>
      </c>
      <c r="BF398" s="1229" t="str">
        <f>IF(OR(T398="新加算Ⅰ",T398="新加算Ⅱ",T398="新加算Ⅲ",T398="新加算Ⅳ",T398="新加算Ⅴ（１）",T398="新加算Ⅴ（２）",T398="新加算Ⅴ（３）",T398="新加算ⅠⅤ（４）",T398="新加算Ⅴ（５）",T398="新加算Ⅴ（６）",T398="新加算Ⅴ（８）",T398="新加算Ⅴ（11）"),IF(OR(AN398="○",AN398="令和６年度中に満たす"),"入力済","未入力"),"")</f>
        <v/>
      </c>
      <c r="BG398" s="1229" t="str">
        <f>IF(OR(T398="新加算Ⅴ（７）",T398="新加算Ⅴ（９）",T398="新加算Ⅴ（10）",T398="新加算Ⅴ（12）",T398="新加算Ⅴ（13）",T398="新加算Ⅴ（14）"),IF(OR(AO398="○",AO398="令和６年度中に満たす"),"入力済","未入力"),"")</f>
        <v/>
      </c>
      <c r="BH398" s="1330" t="str">
        <f t="shared" ref="BH398" si="1056">IF(OR(T398="新加算Ⅰ",T398="新加算Ⅱ",T398="新加算Ⅲ",T398="新加算Ⅴ（１）",T398="新加算Ⅴ（３）",T398="新加算Ⅴ（８）"),IF(OR(AP398="○",AP398="令和６年度中に満たす"),"入力済","未入力"),"")</f>
        <v/>
      </c>
      <c r="BI398" s="1332" t="str">
        <f t="shared" ref="BI398" si="1057">IF(OR(T398="新加算Ⅰ",T398="新加算Ⅱ",T398="新加算Ⅴ（１）",T398="新加算Ⅴ（２）",T398="新加算Ⅴ（３）",T398="新加算Ⅴ（４）",T398="新加算Ⅴ（５）",T398="新加算Ⅴ（６）",T398="新加算Ⅴ（７）",T398="新加算Ⅴ（９）",T398="新加算Ⅴ（10）",T398="新加算Ⅴ（12）"),1,"")</f>
        <v/>
      </c>
      <c r="BJ398" s="1310" t="str">
        <f>IF(OR(T398="新加算Ⅰ",T398="新加算Ⅴ（１）",T398="新加算Ⅴ（２）",T398="新加算Ⅴ（５）",T398="新加算Ⅴ（７）",T398="新加算Ⅴ（10）"),IF(AR398="","未入力","入力済"),"")</f>
        <v/>
      </c>
      <c r="BK398" s="453" t="str">
        <f>G398</f>
        <v/>
      </c>
    </row>
    <row r="399" spans="1:63" ht="15" customHeight="1">
      <c r="A399" s="1274"/>
      <c r="B399" s="1242"/>
      <c r="C399" s="1243"/>
      <c r="D399" s="1243"/>
      <c r="E399" s="1243"/>
      <c r="F399" s="1244"/>
      <c r="G399" s="1259"/>
      <c r="H399" s="1259"/>
      <c r="I399" s="1259"/>
      <c r="J399" s="1422"/>
      <c r="K399" s="1259"/>
      <c r="L399" s="1283"/>
      <c r="M399" s="1378" t="str">
        <f>IF('別紙様式2-2（４・５月分）'!P303="","",'別紙様式2-2（４・５月分）'!P303)</f>
        <v/>
      </c>
      <c r="N399" s="1399"/>
      <c r="O399" s="1405"/>
      <c r="P399" s="1406"/>
      <c r="Q399" s="1407"/>
      <c r="R399" s="1409"/>
      <c r="S399" s="1411"/>
      <c r="T399" s="1413"/>
      <c r="U399" s="1415"/>
      <c r="V399" s="1417"/>
      <c r="W399" s="1355"/>
      <c r="X399" s="1357"/>
      <c r="Y399" s="1355"/>
      <c r="Z399" s="1357"/>
      <c r="AA399" s="1355"/>
      <c r="AB399" s="1357"/>
      <c r="AC399" s="1355"/>
      <c r="AD399" s="1357"/>
      <c r="AE399" s="1357"/>
      <c r="AF399" s="1357"/>
      <c r="AG399" s="1359"/>
      <c r="AH399" s="1361"/>
      <c r="AI399" s="1363"/>
      <c r="AJ399" s="1365"/>
      <c r="AK399" s="1349"/>
      <c r="AL399" s="1353"/>
      <c r="AM399" s="1339"/>
      <c r="AN399" s="1345"/>
      <c r="AO399" s="1341"/>
      <c r="AP399" s="1341"/>
      <c r="AQ399" s="1343"/>
      <c r="AR399" s="1323"/>
      <c r="AS399" s="1309" t="str">
        <f t="shared" ref="AS399" si="1058">IF(AU398="","",IF(AF398&gt;10,"！令和６年度の新加算の「算定対象月」が10か月を超えています。標準的な「算定対象月」は令和６年６月から令和７年３月です。",IF(OR(AA398&lt;&gt;7,AC398&lt;&gt;3),"！算定期間の終わりが令和７年３月になっていません。区分変更を行う場合は、別紙様式2-4に記入してください。","")))</f>
        <v/>
      </c>
      <c r="AT399" s="557"/>
      <c r="AU399" s="1310"/>
      <c r="AV399" s="1311" t="str">
        <f>IF('別紙様式2-2（４・５月分）'!N303="","",'別紙様式2-2（４・５月分）'!N303)</f>
        <v/>
      </c>
      <c r="AW399" s="1312"/>
      <c r="AX399" s="1313"/>
      <c r="AY399" s="1229"/>
      <c r="AZ399" s="1229"/>
      <c r="BA399" s="1229"/>
      <c r="BB399" s="1229"/>
      <c r="BC399" s="1229"/>
      <c r="BD399" s="1229"/>
      <c r="BE399" s="1229"/>
      <c r="BF399" s="1229"/>
      <c r="BG399" s="1229"/>
      <c r="BH399" s="1331"/>
      <c r="BI399" s="1333"/>
      <c r="BJ399" s="1310"/>
      <c r="BK399" s="453" t="str">
        <f>G398</f>
        <v/>
      </c>
    </row>
    <row r="400" spans="1:63" ht="15" customHeight="1">
      <c r="A400" s="1302"/>
      <c r="B400" s="1242"/>
      <c r="C400" s="1243"/>
      <c r="D400" s="1243"/>
      <c r="E400" s="1243"/>
      <c r="F400" s="1244"/>
      <c r="G400" s="1259"/>
      <c r="H400" s="1259"/>
      <c r="I400" s="1259"/>
      <c r="J400" s="1422"/>
      <c r="K400" s="1259"/>
      <c r="L400" s="1283"/>
      <c r="M400" s="1379"/>
      <c r="N400" s="1400"/>
      <c r="O400" s="1380" t="s">
        <v>2025</v>
      </c>
      <c r="P400" s="1382" t="str">
        <f>IFERROR(VLOOKUP('別紙様式2-2（４・５月分）'!AQ302,【参考】数式用!$AR$5:$AT$22,3,FALSE),"")</f>
        <v/>
      </c>
      <c r="Q400" s="1384" t="s">
        <v>2036</v>
      </c>
      <c r="R400" s="1386" t="str">
        <f>IFERROR(VLOOKUP(K398,【参考】数式用!$A$5:$AB$37,MATCH(P400,【参考】数式用!$B$4:$AB$4,0)+1,0),"")</f>
        <v/>
      </c>
      <c r="S400" s="1388" t="s">
        <v>161</v>
      </c>
      <c r="T400" s="1390"/>
      <c r="U400" s="1392" t="str">
        <f>IFERROR(VLOOKUP(K398,【参考】数式用!$A$5:$AB$37,MATCH(T400,【参考】数式用!$B$4:$AB$4,0)+1,0),"")</f>
        <v/>
      </c>
      <c r="V400" s="1394" t="s">
        <v>15</v>
      </c>
      <c r="W400" s="1396">
        <v>7</v>
      </c>
      <c r="X400" s="1370" t="s">
        <v>10</v>
      </c>
      <c r="Y400" s="1396">
        <v>4</v>
      </c>
      <c r="Z400" s="1370" t="s">
        <v>38</v>
      </c>
      <c r="AA400" s="1396">
        <v>8</v>
      </c>
      <c r="AB400" s="1370" t="s">
        <v>10</v>
      </c>
      <c r="AC400" s="1396">
        <v>3</v>
      </c>
      <c r="AD400" s="1370" t="s">
        <v>13</v>
      </c>
      <c r="AE400" s="1370" t="s">
        <v>20</v>
      </c>
      <c r="AF400" s="1370">
        <f>IF(W400&gt;=1,(AA400*12+AC400)-(W400*12+Y400)+1,"")</f>
        <v>12</v>
      </c>
      <c r="AG400" s="1366" t="s">
        <v>33</v>
      </c>
      <c r="AH400" s="1372" t="str">
        <f t="shared" ref="AH400" si="1059">IFERROR(ROUNDDOWN(ROUND(L398*U400,0),0)*AF400,"")</f>
        <v/>
      </c>
      <c r="AI400" s="1374" t="str">
        <f t="shared" ref="AI400" si="1060">IFERROR(ROUNDDOWN(ROUND((L398*(U400-AW398)),0),0)*AF400,"")</f>
        <v/>
      </c>
      <c r="AJ400" s="1376">
        <f>IFERROR(IF(OR(M398="",M399="",M401=""),0,ROUNDDOWN(ROUNDDOWN(ROUND(L398*VLOOKUP(K398,【参考】数式用!$A$5:$AB$37,MATCH("新加算Ⅳ",【参考】数式用!$B$4:$AB$4,0)+1,0),0),0)*AF400*0.5,0)),"")</f>
        <v>0</v>
      </c>
      <c r="AK400" s="1346" t="str">
        <f t="shared" ref="AK400" si="1061">IF(T400&lt;&gt;"","新規に適用","")</f>
        <v/>
      </c>
      <c r="AL400" s="1350">
        <f>IFERROR(IF(OR(M401="ベア加算",M401=""),0, IF(OR(T398="新加算Ⅰ",T398="新加算Ⅱ",T398="新加算Ⅲ",T398="新加算Ⅳ"),0,ROUNDDOWN(ROUND(L398*VLOOKUP(K398,【参考】数式用!$A$5:$I$37,MATCH("ベア加算",【参考】数式用!$B$4:$I$4,0)+1,0),0),0)*AF400)),"")</f>
        <v>0</v>
      </c>
      <c r="AM400" s="1320" t="str">
        <f>IF(AND(T400&lt;&gt;"",AM398=""),"新規に適用",IF(AND(T400&lt;&gt;"",AM398&lt;&gt;""),"継続で適用",""))</f>
        <v/>
      </c>
      <c r="AN400" s="1320" t="str">
        <f>IF(AND(T400&lt;&gt;"",AN398=""),"新規に適用",IF(AND(T400&lt;&gt;"",AN398&lt;&gt;""),"継続で適用",""))</f>
        <v/>
      </c>
      <c r="AO400" s="1368"/>
      <c r="AP400" s="1320" t="str">
        <f>IF(AND(T400&lt;&gt;"",AP398=""),"新規に適用",IF(AND(T400&lt;&gt;"",AP398&lt;&gt;""),"継続で適用",""))</f>
        <v/>
      </c>
      <c r="AQ400" s="1324" t="str">
        <f t="shared" si="951"/>
        <v/>
      </c>
      <c r="AR400" s="1320" t="str">
        <f>IF(AND(T400&lt;&gt;"",AR398=""),"新規に適用",IF(AND(T400&lt;&gt;"",AR398&lt;&gt;""),"継続で適用",""))</f>
        <v/>
      </c>
      <c r="AS400" s="1309"/>
      <c r="AT400" s="557"/>
      <c r="AU400" s="1310" t="str">
        <f>IF(K398&lt;&gt;"","V列に色付け","")</f>
        <v/>
      </c>
      <c r="AV400" s="1311"/>
      <c r="AW400" s="1312"/>
      <c r="AX400" s="87"/>
      <c r="AY400" s="87"/>
      <c r="AZ400" s="87"/>
      <c r="BA400" s="87"/>
      <c r="BB400" s="87"/>
      <c r="BC400" s="87"/>
      <c r="BD400" s="87"/>
      <c r="BE400" s="87"/>
      <c r="BF400" s="87"/>
      <c r="BG400" s="87"/>
      <c r="BH400" s="87"/>
      <c r="BI400" s="87"/>
      <c r="BJ400" s="87"/>
      <c r="BK400" s="453" t="str">
        <f>G398</f>
        <v/>
      </c>
    </row>
    <row r="401" spans="1:63" ht="30" customHeight="1" thickBot="1">
      <c r="A401" s="1275"/>
      <c r="B401" s="1418"/>
      <c r="C401" s="1419"/>
      <c r="D401" s="1419"/>
      <c r="E401" s="1419"/>
      <c r="F401" s="1420"/>
      <c r="G401" s="1260"/>
      <c r="H401" s="1260"/>
      <c r="I401" s="1260"/>
      <c r="J401" s="1423"/>
      <c r="K401" s="1260"/>
      <c r="L401" s="1284"/>
      <c r="M401" s="556" t="str">
        <f>IF('別紙様式2-2（４・５月分）'!P304="","",'別紙様式2-2（４・５月分）'!P304)</f>
        <v/>
      </c>
      <c r="N401" s="1401"/>
      <c r="O401" s="1381"/>
      <c r="P401" s="1383"/>
      <c r="Q401" s="1385"/>
      <c r="R401" s="1387"/>
      <c r="S401" s="1389"/>
      <c r="T401" s="1391"/>
      <c r="U401" s="1393"/>
      <c r="V401" s="1395"/>
      <c r="W401" s="1397"/>
      <c r="X401" s="1371"/>
      <c r="Y401" s="1397"/>
      <c r="Z401" s="1371"/>
      <c r="AA401" s="1397"/>
      <c r="AB401" s="1371"/>
      <c r="AC401" s="1397"/>
      <c r="AD401" s="1371"/>
      <c r="AE401" s="1371"/>
      <c r="AF401" s="1371"/>
      <c r="AG401" s="1367"/>
      <c r="AH401" s="1373"/>
      <c r="AI401" s="1375"/>
      <c r="AJ401" s="1377"/>
      <c r="AK401" s="1347"/>
      <c r="AL401" s="1351"/>
      <c r="AM401" s="1321"/>
      <c r="AN401" s="1321"/>
      <c r="AO401" s="1369"/>
      <c r="AP401" s="1321"/>
      <c r="AQ401" s="1325"/>
      <c r="AR401" s="1321"/>
      <c r="AS401" s="491" t="str">
        <f t="shared" ref="AS401" si="1062">IF(AU398="","",IF(OR(T398="",AND(M401="ベア加算なし",OR(T398="新加算Ⅰ",T398="新加算Ⅱ",T398="新加算Ⅲ",T398="新加算Ⅳ"),AM398=""),AND(OR(T398="新加算Ⅰ",T398="新加算Ⅱ",T398="新加算Ⅲ",T398="新加算Ⅳ",T398="新加算Ⅴ（１）",T398="新加算Ⅴ（２）",T398="新加算Ⅴ（３）",T398="新加算Ⅴ（４）",T398="新加算Ⅴ（５）",T398="新加算Ⅴ（６）",T398="新加算Ⅴ（８）",T398="新加算Ⅴ（11）"),AN398=""),AND(OR(T398="新加算Ⅴ（７）",T398="新加算Ⅴ（９）",T398="新加算Ⅴ（10）",T398="新加算Ⅴ（12）",T398="新加算Ⅴ（13）",T398="新加算Ⅴ（14）"),AO398=""),AND(OR(T398="新加算Ⅰ",T398="新加算Ⅱ",T398="新加算Ⅲ",T398="新加算Ⅴ（１）",T398="新加算Ⅴ（３）",T398="新加算Ⅴ（８）"),AP398=""),AND(OR(T398="新加算Ⅰ",T398="新加算Ⅱ",T398="新加算Ⅴ（１）",T398="新加算Ⅴ（２）",T398="新加算Ⅴ（３）",T398="新加算Ⅴ（４）",T398="新加算Ⅴ（５）",T398="新加算Ⅴ（６）",T398="新加算Ⅴ（７）",T398="新加算Ⅴ（９）",T398="新加算Ⅴ（10）",T398="新加算Ⅴ（12）"),AQ398=""),AND(OR(T398="新加算Ⅰ",T398="新加算Ⅴ（１）",T398="新加算Ⅴ（２）",T398="新加算Ⅴ（５）",T398="新加算Ⅴ（７）",T398="新加算Ⅴ（10）"),AR398="")),"！記入が必要な欄（ピンク色のセル）に空欄があります。空欄を埋めてください。",""))</f>
        <v/>
      </c>
      <c r="AT401" s="557"/>
      <c r="AU401" s="1310"/>
      <c r="AV401" s="558" t="str">
        <f>IF('別紙様式2-2（４・５月分）'!N304="","",'別紙様式2-2（４・５月分）'!N304)</f>
        <v/>
      </c>
      <c r="AW401" s="1312"/>
      <c r="AX401" s="87"/>
      <c r="AY401" s="87"/>
      <c r="AZ401" s="87"/>
      <c r="BA401" s="87"/>
      <c r="BB401" s="87"/>
      <c r="BC401" s="87"/>
      <c r="BD401" s="87"/>
      <c r="BE401" s="87"/>
      <c r="BF401" s="87"/>
      <c r="BG401" s="87"/>
      <c r="BH401" s="87"/>
      <c r="BI401" s="87"/>
      <c r="BJ401" s="87"/>
      <c r="BK401" s="453" t="str">
        <f>G398</f>
        <v/>
      </c>
    </row>
    <row r="402" spans="1:63" ht="30" customHeight="1">
      <c r="A402" s="1300">
        <v>98</v>
      </c>
      <c r="B402" s="1239" t="str">
        <f>IF(基本情報入力シート!C151="","",基本情報入力シート!C151)</f>
        <v/>
      </c>
      <c r="C402" s="1240"/>
      <c r="D402" s="1240"/>
      <c r="E402" s="1240"/>
      <c r="F402" s="1241"/>
      <c r="G402" s="1258" t="str">
        <f>IF(基本情報入力シート!M151="","",基本情報入力シート!M151)</f>
        <v/>
      </c>
      <c r="H402" s="1258" t="str">
        <f>IF(基本情報入力シート!R151="","",基本情報入力シート!R151)</f>
        <v/>
      </c>
      <c r="I402" s="1258" t="str">
        <f>IF(基本情報入力シート!W151="","",基本情報入力シート!W151)</f>
        <v/>
      </c>
      <c r="J402" s="1421" t="str">
        <f>IF(基本情報入力シート!X151="","",基本情報入力シート!X151)</f>
        <v/>
      </c>
      <c r="K402" s="1258" t="str">
        <f>IF(基本情報入力シート!Y151="","",基本情報入力シート!Y151)</f>
        <v/>
      </c>
      <c r="L402" s="1282" t="str">
        <f>IF(基本情報入力シート!AB151="","",基本情報入力シート!AB151)</f>
        <v/>
      </c>
      <c r="M402" s="553" t="str">
        <f>IF('別紙様式2-2（４・５月分）'!P305="","",'別紙様式2-2（４・５月分）'!P305)</f>
        <v/>
      </c>
      <c r="N402" s="1398" t="str">
        <f>IF(SUM('別紙様式2-2（４・５月分）'!Q305:Q307)=0,"",SUM('別紙様式2-2（４・５月分）'!Q305:Q307))</f>
        <v/>
      </c>
      <c r="O402" s="1402" t="str">
        <f>IFERROR(VLOOKUP('別紙様式2-2（４・５月分）'!AQ305,【参考】数式用!$AR$5:$AS$22,2,FALSE),"")</f>
        <v/>
      </c>
      <c r="P402" s="1403"/>
      <c r="Q402" s="1404"/>
      <c r="R402" s="1408" t="str">
        <f>IFERROR(VLOOKUP(K402,【参考】数式用!$A$5:$AB$37,MATCH(O402,【参考】数式用!$B$4:$AB$4,0)+1,0),"")</f>
        <v/>
      </c>
      <c r="S402" s="1410" t="s">
        <v>2021</v>
      </c>
      <c r="T402" s="1412"/>
      <c r="U402" s="1414" t="str">
        <f>IFERROR(VLOOKUP(K402,【参考】数式用!$A$5:$AB$37,MATCH(T402,【参考】数式用!$B$4:$AB$4,0)+1,0),"")</f>
        <v/>
      </c>
      <c r="V402" s="1416" t="s">
        <v>15</v>
      </c>
      <c r="W402" s="1354">
        <v>6</v>
      </c>
      <c r="X402" s="1356" t="s">
        <v>10</v>
      </c>
      <c r="Y402" s="1354">
        <v>6</v>
      </c>
      <c r="Z402" s="1356" t="s">
        <v>38</v>
      </c>
      <c r="AA402" s="1354">
        <v>7</v>
      </c>
      <c r="AB402" s="1356" t="s">
        <v>10</v>
      </c>
      <c r="AC402" s="1354">
        <v>3</v>
      </c>
      <c r="AD402" s="1356" t="s">
        <v>13</v>
      </c>
      <c r="AE402" s="1356" t="s">
        <v>20</v>
      </c>
      <c r="AF402" s="1356">
        <f>IF(W402&gt;=1,(AA402*12+AC402)-(W402*12+Y402)+1,"")</f>
        <v>10</v>
      </c>
      <c r="AG402" s="1358" t="s">
        <v>33</v>
      </c>
      <c r="AH402" s="1360" t="str">
        <f t="shared" ref="AH402" si="1063">IFERROR(ROUNDDOWN(ROUND(L402*U402,0),0)*AF402,"")</f>
        <v/>
      </c>
      <c r="AI402" s="1362" t="str">
        <f t="shared" ref="AI402" si="1064">IFERROR(ROUNDDOWN(ROUND((L402*(U402-AW402)),0),0)*AF402,"")</f>
        <v/>
      </c>
      <c r="AJ402" s="1364">
        <f>IFERROR(IF(OR(M402="",M403="",M405=""),0,ROUNDDOWN(ROUNDDOWN(ROUND(L402*VLOOKUP(K402,【参考】数式用!$A$5:$AB$37,MATCH("新加算Ⅳ",【参考】数式用!$B$4:$AB$4,0)+1,0),0),0)*AF402*0.5,0)),"")</f>
        <v>0</v>
      </c>
      <c r="AK402" s="1348"/>
      <c r="AL402" s="1352">
        <f>IFERROR(IF(OR(M405="ベア加算",M405=""),0, IF(OR(T402="新加算Ⅰ",T402="新加算Ⅱ",T402="新加算Ⅲ",T402="新加算Ⅳ"),ROUNDDOWN(ROUND(L402*VLOOKUP(K402,【参考】数式用!$A$5:$I$37,MATCH("ベア加算",【参考】数式用!$B$4:$I$4,0)+1,0),0),0)*AF402,0)),"")</f>
        <v>0</v>
      </c>
      <c r="AM402" s="1338"/>
      <c r="AN402" s="1344"/>
      <c r="AO402" s="1340"/>
      <c r="AP402" s="1340"/>
      <c r="AQ402" s="1342"/>
      <c r="AR402" s="1322"/>
      <c r="AS402" s="466" t="str">
        <f t="shared" ref="AS402" si="1065">IF(AU402="","",IF(U402&lt;N402,"！加算の要件上は問題ありませんが、令和６年４・５月と比較して令和６年６月に加算率が下がる計画になっています。",""))</f>
        <v/>
      </c>
      <c r="AT402" s="557"/>
      <c r="AU402" s="1310" t="str">
        <f>IF(K402&lt;&gt;"","V列に色付け","")</f>
        <v/>
      </c>
      <c r="AV402" s="558" t="str">
        <f>IF('別紙様式2-2（４・５月分）'!N305="","",'別紙様式2-2（４・５月分）'!N305)</f>
        <v/>
      </c>
      <c r="AW402" s="1312" t="str">
        <f>IF(SUM('別紙様式2-2（４・５月分）'!O305:O307)=0,"",SUM('別紙様式2-2（４・５月分）'!O305:O307))</f>
        <v/>
      </c>
      <c r="AX402" s="1313" t="str">
        <f>IFERROR(VLOOKUP(K402,【参考】数式用!$AH$2:$AI$34,2,FALSE),"")</f>
        <v/>
      </c>
      <c r="AY402" s="1229" t="s">
        <v>1959</v>
      </c>
      <c r="AZ402" s="1229" t="s">
        <v>1960</v>
      </c>
      <c r="BA402" s="1229" t="s">
        <v>1961</v>
      </c>
      <c r="BB402" s="1229" t="s">
        <v>1962</v>
      </c>
      <c r="BC402" s="1229" t="str">
        <f>IF(AND(O402&lt;&gt;"新加算Ⅰ",O402&lt;&gt;"新加算Ⅱ",O402&lt;&gt;"新加算Ⅲ",O402&lt;&gt;"新加算Ⅳ"),O402,IF(P404&lt;&gt;"",P404,""))</f>
        <v/>
      </c>
      <c r="BD402" s="1229"/>
      <c r="BE402" s="1229" t="str">
        <f t="shared" ref="BE402" si="1066">IF(AL402&lt;&gt;0,IF(AM402="○","入力済","未入力"),"")</f>
        <v/>
      </c>
      <c r="BF402" s="1229" t="str">
        <f>IF(OR(T402="新加算Ⅰ",T402="新加算Ⅱ",T402="新加算Ⅲ",T402="新加算Ⅳ",T402="新加算Ⅴ（１）",T402="新加算Ⅴ（２）",T402="新加算Ⅴ（３）",T402="新加算ⅠⅤ（４）",T402="新加算Ⅴ（５）",T402="新加算Ⅴ（６）",T402="新加算Ⅴ（８）",T402="新加算Ⅴ（11）"),IF(OR(AN402="○",AN402="令和６年度中に満たす"),"入力済","未入力"),"")</f>
        <v/>
      </c>
      <c r="BG402" s="1229" t="str">
        <f>IF(OR(T402="新加算Ⅴ（７）",T402="新加算Ⅴ（９）",T402="新加算Ⅴ（10）",T402="新加算Ⅴ（12）",T402="新加算Ⅴ（13）",T402="新加算Ⅴ（14）"),IF(OR(AO402="○",AO402="令和６年度中に満たす"),"入力済","未入力"),"")</f>
        <v/>
      </c>
      <c r="BH402" s="1330" t="str">
        <f t="shared" ref="BH402" si="1067">IF(OR(T402="新加算Ⅰ",T402="新加算Ⅱ",T402="新加算Ⅲ",T402="新加算Ⅴ（１）",T402="新加算Ⅴ（３）",T402="新加算Ⅴ（８）"),IF(OR(AP402="○",AP402="令和６年度中に満たす"),"入力済","未入力"),"")</f>
        <v/>
      </c>
      <c r="BI402" s="1332" t="str">
        <f t="shared" ref="BI402" si="1068">IF(OR(T402="新加算Ⅰ",T402="新加算Ⅱ",T402="新加算Ⅴ（１）",T402="新加算Ⅴ（２）",T402="新加算Ⅴ（３）",T402="新加算Ⅴ（４）",T402="新加算Ⅴ（５）",T402="新加算Ⅴ（６）",T402="新加算Ⅴ（７）",T402="新加算Ⅴ（９）",T402="新加算Ⅴ（10）",T402="新加算Ⅴ（12）"),1,"")</f>
        <v/>
      </c>
      <c r="BJ402" s="1310" t="str">
        <f>IF(OR(T402="新加算Ⅰ",T402="新加算Ⅴ（１）",T402="新加算Ⅴ（２）",T402="新加算Ⅴ（５）",T402="新加算Ⅴ（７）",T402="新加算Ⅴ（10）"),IF(AR402="","未入力","入力済"),"")</f>
        <v/>
      </c>
      <c r="BK402" s="453" t="str">
        <f>G402</f>
        <v/>
      </c>
    </row>
    <row r="403" spans="1:63" ht="15" customHeight="1">
      <c r="A403" s="1274"/>
      <c r="B403" s="1242"/>
      <c r="C403" s="1243"/>
      <c r="D403" s="1243"/>
      <c r="E403" s="1243"/>
      <c r="F403" s="1244"/>
      <c r="G403" s="1259"/>
      <c r="H403" s="1259"/>
      <c r="I403" s="1259"/>
      <c r="J403" s="1422"/>
      <c r="K403" s="1259"/>
      <c r="L403" s="1283"/>
      <c r="M403" s="1378" t="str">
        <f>IF('別紙様式2-2（４・５月分）'!P306="","",'別紙様式2-2（４・５月分）'!P306)</f>
        <v/>
      </c>
      <c r="N403" s="1399"/>
      <c r="O403" s="1405"/>
      <c r="P403" s="1406"/>
      <c r="Q403" s="1407"/>
      <c r="R403" s="1409"/>
      <c r="S403" s="1411"/>
      <c r="T403" s="1413"/>
      <c r="U403" s="1415"/>
      <c r="V403" s="1417"/>
      <c r="W403" s="1355"/>
      <c r="X403" s="1357"/>
      <c r="Y403" s="1355"/>
      <c r="Z403" s="1357"/>
      <c r="AA403" s="1355"/>
      <c r="AB403" s="1357"/>
      <c r="AC403" s="1355"/>
      <c r="AD403" s="1357"/>
      <c r="AE403" s="1357"/>
      <c r="AF403" s="1357"/>
      <c r="AG403" s="1359"/>
      <c r="AH403" s="1361"/>
      <c r="AI403" s="1363"/>
      <c r="AJ403" s="1365"/>
      <c r="AK403" s="1349"/>
      <c r="AL403" s="1353"/>
      <c r="AM403" s="1339"/>
      <c r="AN403" s="1345"/>
      <c r="AO403" s="1341"/>
      <c r="AP403" s="1341"/>
      <c r="AQ403" s="1343"/>
      <c r="AR403" s="1323"/>
      <c r="AS403" s="1309" t="str">
        <f t="shared" ref="AS403" si="1069">IF(AU402="","",IF(AF402&gt;10,"！令和６年度の新加算の「算定対象月」が10か月を超えています。標準的な「算定対象月」は令和６年６月から令和７年３月です。",IF(OR(AA402&lt;&gt;7,AC402&lt;&gt;3),"！算定期間の終わりが令和７年３月になっていません。区分変更を行う場合は、別紙様式2-4に記入してください。","")))</f>
        <v/>
      </c>
      <c r="AT403" s="557"/>
      <c r="AU403" s="1310"/>
      <c r="AV403" s="1311" t="str">
        <f>IF('別紙様式2-2（４・５月分）'!N306="","",'別紙様式2-2（４・５月分）'!N306)</f>
        <v/>
      </c>
      <c r="AW403" s="1312"/>
      <c r="AX403" s="1313"/>
      <c r="AY403" s="1229"/>
      <c r="AZ403" s="1229"/>
      <c r="BA403" s="1229"/>
      <c r="BB403" s="1229"/>
      <c r="BC403" s="1229"/>
      <c r="BD403" s="1229"/>
      <c r="BE403" s="1229"/>
      <c r="BF403" s="1229"/>
      <c r="BG403" s="1229"/>
      <c r="BH403" s="1331"/>
      <c r="BI403" s="1333"/>
      <c r="BJ403" s="1310"/>
      <c r="BK403" s="453" t="str">
        <f>G402</f>
        <v/>
      </c>
    </row>
    <row r="404" spans="1:63" ht="15" customHeight="1">
      <c r="A404" s="1302"/>
      <c r="B404" s="1242"/>
      <c r="C404" s="1243"/>
      <c r="D404" s="1243"/>
      <c r="E404" s="1243"/>
      <c r="F404" s="1244"/>
      <c r="G404" s="1259"/>
      <c r="H404" s="1259"/>
      <c r="I404" s="1259"/>
      <c r="J404" s="1422"/>
      <c r="K404" s="1259"/>
      <c r="L404" s="1283"/>
      <c r="M404" s="1379"/>
      <c r="N404" s="1400"/>
      <c r="O404" s="1380" t="s">
        <v>2025</v>
      </c>
      <c r="P404" s="1382" t="str">
        <f>IFERROR(VLOOKUP('別紙様式2-2（４・５月分）'!AQ305,【参考】数式用!$AR$5:$AT$22,3,FALSE),"")</f>
        <v/>
      </c>
      <c r="Q404" s="1384" t="s">
        <v>2036</v>
      </c>
      <c r="R404" s="1386" t="str">
        <f>IFERROR(VLOOKUP(K402,【参考】数式用!$A$5:$AB$37,MATCH(P404,【参考】数式用!$B$4:$AB$4,0)+1,0),"")</f>
        <v/>
      </c>
      <c r="S404" s="1388" t="s">
        <v>161</v>
      </c>
      <c r="T404" s="1390"/>
      <c r="U404" s="1392" t="str">
        <f>IFERROR(VLOOKUP(K402,【参考】数式用!$A$5:$AB$37,MATCH(T404,【参考】数式用!$B$4:$AB$4,0)+1,0),"")</f>
        <v/>
      </c>
      <c r="V404" s="1394" t="s">
        <v>15</v>
      </c>
      <c r="W404" s="1396">
        <v>7</v>
      </c>
      <c r="X404" s="1370" t="s">
        <v>10</v>
      </c>
      <c r="Y404" s="1396">
        <v>4</v>
      </c>
      <c r="Z404" s="1370" t="s">
        <v>38</v>
      </c>
      <c r="AA404" s="1396">
        <v>8</v>
      </c>
      <c r="AB404" s="1370" t="s">
        <v>10</v>
      </c>
      <c r="AC404" s="1396">
        <v>3</v>
      </c>
      <c r="AD404" s="1370" t="s">
        <v>13</v>
      </c>
      <c r="AE404" s="1370" t="s">
        <v>20</v>
      </c>
      <c r="AF404" s="1370">
        <f>IF(W404&gt;=1,(AA404*12+AC404)-(W404*12+Y404)+1,"")</f>
        <v>12</v>
      </c>
      <c r="AG404" s="1366" t="s">
        <v>33</v>
      </c>
      <c r="AH404" s="1372" t="str">
        <f t="shared" ref="AH404" si="1070">IFERROR(ROUNDDOWN(ROUND(L402*U404,0),0)*AF404,"")</f>
        <v/>
      </c>
      <c r="AI404" s="1374" t="str">
        <f t="shared" ref="AI404" si="1071">IFERROR(ROUNDDOWN(ROUND((L402*(U404-AW402)),0),0)*AF404,"")</f>
        <v/>
      </c>
      <c r="AJ404" s="1376">
        <f>IFERROR(IF(OR(M402="",M403="",M405=""),0,ROUNDDOWN(ROUNDDOWN(ROUND(L402*VLOOKUP(K402,【参考】数式用!$A$5:$AB$37,MATCH("新加算Ⅳ",【参考】数式用!$B$4:$AB$4,0)+1,0),0),0)*AF404*0.5,0)),"")</f>
        <v>0</v>
      </c>
      <c r="AK404" s="1346" t="str">
        <f t="shared" ref="AK404" si="1072">IF(T404&lt;&gt;"","新規に適用","")</f>
        <v/>
      </c>
      <c r="AL404" s="1350">
        <f>IFERROR(IF(OR(M405="ベア加算",M405=""),0, IF(OR(T402="新加算Ⅰ",T402="新加算Ⅱ",T402="新加算Ⅲ",T402="新加算Ⅳ"),0,ROUNDDOWN(ROUND(L402*VLOOKUP(K402,【参考】数式用!$A$5:$I$37,MATCH("ベア加算",【参考】数式用!$B$4:$I$4,0)+1,0),0),0)*AF404)),"")</f>
        <v>0</v>
      </c>
      <c r="AM404" s="1320" t="str">
        <f>IF(AND(T404&lt;&gt;"",AM402=""),"新規に適用",IF(AND(T404&lt;&gt;"",AM402&lt;&gt;""),"継続で適用",""))</f>
        <v/>
      </c>
      <c r="AN404" s="1320" t="str">
        <f>IF(AND(T404&lt;&gt;"",AN402=""),"新規に適用",IF(AND(T404&lt;&gt;"",AN402&lt;&gt;""),"継続で適用",""))</f>
        <v/>
      </c>
      <c r="AO404" s="1368"/>
      <c r="AP404" s="1320" t="str">
        <f>IF(AND(T404&lt;&gt;"",AP402=""),"新規に適用",IF(AND(T404&lt;&gt;"",AP402&lt;&gt;""),"継続で適用",""))</f>
        <v/>
      </c>
      <c r="AQ404" s="1324" t="str">
        <f t="shared" si="951"/>
        <v/>
      </c>
      <c r="AR404" s="1320" t="str">
        <f>IF(AND(T404&lt;&gt;"",AR402=""),"新規に適用",IF(AND(T404&lt;&gt;"",AR402&lt;&gt;""),"継続で適用",""))</f>
        <v/>
      </c>
      <c r="AS404" s="1309"/>
      <c r="AT404" s="557"/>
      <c r="AU404" s="1310" t="str">
        <f>IF(K402&lt;&gt;"","V列に色付け","")</f>
        <v/>
      </c>
      <c r="AV404" s="1311"/>
      <c r="AW404" s="1312"/>
      <c r="AX404" s="87"/>
      <c r="AY404" s="87"/>
      <c r="AZ404" s="87"/>
      <c r="BA404" s="87"/>
      <c r="BB404" s="87"/>
      <c r="BC404" s="87"/>
      <c r="BD404" s="87"/>
      <c r="BE404" s="87"/>
      <c r="BF404" s="87"/>
      <c r="BG404" s="87"/>
      <c r="BH404" s="87"/>
      <c r="BI404" s="87"/>
      <c r="BJ404" s="87"/>
      <c r="BK404" s="453" t="str">
        <f>G402</f>
        <v/>
      </c>
    </row>
    <row r="405" spans="1:63" ht="30" customHeight="1" thickBot="1">
      <c r="A405" s="1275"/>
      <c r="B405" s="1418"/>
      <c r="C405" s="1419"/>
      <c r="D405" s="1419"/>
      <c r="E405" s="1419"/>
      <c r="F405" s="1420"/>
      <c r="G405" s="1260"/>
      <c r="H405" s="1260"/>
      <c r="I405" s="1260"/>
      <c r="J405" s="1423"/>
      <c r="K405" s="1260"/>
      <c r="L405" s="1284"/>
      <c r="M405" s="556" t="str">
        <f>IF('別紙様式2-2（４・５月分）'!P307="","",'別紙様式2-2（４・５月分）'!P307)</f>
        <v/>
      </c>
      <c r="N405" s="1401"/>
      <c r="O405" s="1381"/>
      <c r="P405" s="1383"/>
      <c r="Q405" s="1385"/>
      <c r="R405" s="1387"/>
      <c r="S405" s="1389"/>
      <c r="T405" s="1391"/>
      <c r="U405" s="1393"/>
      <c r="V405" s="1395"/>
      <c r="W405" s="1397"/>
      <c r="X405" s="1371"/>
      <c r="Y405" s="1397"/>
      <c r="Z405" s="1371"/>
      <c r="AA405" s="1397"/>
      <c r="AB405" s="1371"/>
      <c r="AC405" s="1397"/>
      <c r="AD405" s="1371"/>
      <c r="AE405" s="1371"/>
      <c r="AF405" s="1371"/>
      <c r="AG405" s="1367"/>
      <c r="AH405" s="1373"/>
      <c r="AI405" s="1375"/>
      <c r="AJ405" s="1377"/>
      <c r="AK405" s="1347"/>
      <c r="AL405" s="1351"/>
      <c r="AM405" s="1321"/>
      <c r="AN405" s="1321"/>
      <c r="AO405" s="1369"/>
      <c r="AP405" s="1321"/>
      <c r="AQ405" s="1325"/>
      <c r="AR405" s="1321"/>
      <c r="AS405" s="491" t="str">
        <f t="shared" ref="AS405" si="1073">IF(AU402="","",IF(OR(T402="",AND(M405="ベア加算なし",OR(T402="新加算Ⅰ",T402="新加算Ⅱ",T402="新加算Ⅲ",T402="新加算Ⅳ"),AM402=""),AND(OR(T402="新加算Ⅰ",T402="新加算Ⅱ",T402="新加算Ⅲ",T402="新加算Ⅳ",T402="新加算Ⅴ（１）",T402="新加算Ⅴ（２）",T402="新加算Ⅴ（３）",T402="新加算Ⅴ（４）",T402="新加算Ⅴ（５）",T402="新加算Ⅴ（６）",T402="新加算Ⅴ（８）",T402="新加算Ⅴ（11）"),AN402=""),AND(OR(T402="新加算Ⅴ（７）",T402="新加算Ⅴ（９）",T402="新加算Ⅴ（10）",T402="新加算Ⅴ（12）",T402="新加算Ⅴ（13）",T402="新加算Ⅴ（14）"),AO402=""),AND(OR(T402="新加算Ⅰ",T402="新加算Ⅱ",T402="新加算Ⅲ",T402="新加算Ⅴ（１）",T402="新加算Ⅴ（３）",T402="新加算Ⅴ（８）"),AP402=""),AND(OR(T402="新加算Ⅰ",T402="新加算Ⅱ",T402="新加算Ⅴ（１）",T402="新加算Ⅴ（２）",T402="新加算Ⅴ（３）",T402="新加算Ⅴ（４）",T402="新加算Ⅴ（５）",T402="新加算Ⅴ（６）",T402="新加算Ⅴ（７）",T402="新加算Ⅴ（９）",T402="新加算Ⅴ（10）",T402="新加算Ⅴ（12）"),AQ402=""),AND(OR(T402="新加算Ⅰ",T402="新加算Ⅴ（１）",T402="新加算Ⅴ（２）",T402="新加算Ⅴ（５）",T402="新加算Ⅴ（７）",T402="新加算Ⅴ（10）"),AR402="")),"！記入が必要な欄（ピンク色のセル）に空欄があります。空欄を埋めてください。",""))</f>
        <v/>
      </c>
      <c r="AT405" s="557"/>
      <c r="AU405" s="1310"/>
      <c r="AV405" s="558" t="str">
        <f>IF('別紙様式2-2（４・５月分）'!N307="","",'別紙様式2-2（４・５月分）'!N307)</f>
        <v/>
      </c>
      <c r="AW405" s="1312"/>
      <c r="AX405" s="87"/>
      <c r="AY405" s="87"/>
      <c r="AZ405" s="87"/>
      <c r="BA405" s="87"/>
      <c r="BB405" s="87"/>
      <c r="BC405" s="87"/>
      <c r="BD405" s="87"/>
      <c r="BE405" s="87"/>
      <c r="BF405" s="87"/>
      <c r="BG405" s="87"/>
      <c r="BH405" s="87"/>
      <c r="BI405" s="87"/>
      <c r="BJ405" s="87"/>
      <c r="BK405" s="453" t="str">
        <f>G402</f>
        <v/>
      </c>
    </row>
    <row r="406" spans="1:63" ht="30" customHeight="1">
      <c r="A406" s="1273">
        <v>99</v>
      </c>
      <c r="B406" s="1242" t="str">
        <f>IF(基本情報入力シート!C152="","",基本情報入力シート!C152)</f>
        <v/>
      </c>
      <c r="C406" s="1243"/>
      <c r="D406" s="1243"/>
      <c r="E406" s="1243"/>
      <c r="F406" s="1244"/>
      <c r="G406" s="1259" t="str">
        <f>IF(基本情報入力シート!M152="","",基本情報入力シート!M152)</f>
        <v/>
      </c>
      <c r="H406" s="1259" t="str">
        <f>IF(基本情報入力シート!R152="","",基本情報入力シート!R152)</f>
        <v/>
      </c>
      <c r="I406" s="1259" t="str">
        <f>IF(基本情報入力シート!W152="","",基本情報入力シート!W152)</f>
        <v/>
      </c>
      <c r="J406" s="1422" t="str">
        <f>IF(基本情報入力シート!X152="","",基本情報入力シート!X152)</f>
        <v/>
      </c>
      <c r="K406" s="1259" t="str">
        <f>IF(基本情報入力シート!Y152="","",基本情報入力シート!Y152)</f>
        <v/>
      </c>
      <c r="L406" s="1283" t="str">
        <f>IF(基本情報入力シート!AB152="","",基本情報入力シート!AB152)</f>
        <v/>
      </c>
      <c r="M406" s="553" t="str">
        <f>IF('別紙様式2-2（４・５月分）'!P308="","",'別紙様式2-2（４・５月分）'!P308)</f>
        <v/>
      </c>
      <c r="N406" s="1398" t="str">
        <f>IF(SUM('別紙様式2-2（４・５月分）'!Q308:Q310)=0,"",SUM('別紙様式2-2（４・５月分）'!Q308:Q310))</f>
        <v/>
      </c>
      <c r="O406" s="1402" t="str">
        <f>IFERROR(VLOOKUP('別紙様式2-2（４・５月分）'!AQ308,【参考】数式用!$AR$5:$AS$22,2,FALSE),"")</f>
        <v/>
      </c>
      <c r="P406" s="1403"/>
      <c r="Q406" s="1404"/>
      <c r="R406" s="1408" t="str">
        <f>IFERROR(VLOOKUP(K406,【参考】数式用!$A$5:$AB$37,MATCH(O406,【参考】数式用!$B$4:$AB$4,0)+1,0),"")</f>
        <v/>
      </c>
      <c r="S406" s="1410" t="s">
        <v>2021</v>
      </c>
      <c r="T406" s="1412"/>
      <c r="U406" s="1414" t="str">
        <f>IFERROR(VLOOKUP(K406,【参考】数式用!$A$5:$AB$37,MATCH(T406,【参考】数式用!$B$4:$AB$4,0)+1,0),"")</f>
        <v/>
      </c>
      <c r="V406" s="1416" t="s">
        <v>15</v>
      </c>
      <c r="W406" s="1354">
        <v>6</v>
      </c>
      <c r="X406" s="1356" t="s">
        <v>10</v>
      </c>
      <c r="Y406" s="1354">
        <v>6</v>
      </c>
      <c r="Z406" s="1356" t="s">
        <v>38</v>
      </c>
      <c r="AA406" s="1354">
        <v>7</v>
      </c>
      <c r="AB406" s="1356" t="s">
        <v>10</v>
      </c>
      <c r="AC406" s="1354">
        <v>3</v>
      </c>
      <c r="AD406" s="1356" t="s">
        <v>13</v>
      </c>
      <c r="AE406" s="1356" t="s">
        <v>20</v>
      </c>
      <c r="AF406" s="1356">
        <f>IF(W406&gt;=1,(AA406*12+AC406)-(W406*12+Y406)+1,"")</f>
        <v>10</v>
      </c>
      <c r="AG406" s="1358" t="s">
        <v>33</v>
      </c>
      <c r="AH406" s="1360" t="str">
        <f t="shared" ref="AH406" si="1074">IFERROR(ROUNDDOWN(ROUND(L406*U406,0),0)*AF406,"")</f>
        <v/>
      </c>
      <c r="AI406" s="1362" t="str">
        <f t="shared" ref="AI406" si="1075">IFERROR(ROUNDDOWN(ROUND((L406*(U406-AW406)),0),0)*AF406,"")</f>
        <v/>
      </c>
      <c r="AJ406" s="1364">
        <f>IFERROR(IF(OR(M406="",M407="",M409=""),0,ROUNDDOWN(ROUNDDOWN(ROUND(L406*VLOOKUP(K406,【参考】数式用!$A$5:$AB$37,MATCH("新加算Ⅳ",【参考】数式用!$B$4:$AB$4,0)+1,0),0),0)*AF406*0.5,0)),"")</f>
        <v>0</v>
      </c>
      <c r="AK406" s="1348"/>
      <c r="AL406" s="1352">
        <f>IFERROR(IF(OR(M409="ベア加算",M409=""),0, IF(OR(T406="新加算Ⅰ",T406="新加算Ⅱ",T406="新加算Ⅲ",T406="新加算Ⅳ"),ROUNDDOWN(ROUND(L406*VLOOKUP(K406,【参考】数式用!$A$5:$I$37,MATCH("ベア加算",【参考】数式用!$B$4:$I$4,0)+1,0),0),0)*AF406,0)),"")</f>
        <v>0</v>
      </c>
      <c r="AM406" s="1338"/>
      <c r="AN406" s="1344"/>
      <c r="AO406" s="1340"/>
      <c r="AP406" s="1340"/>
      <c r="AQ406" s="1342"/>
      <c r="AR406" s="1322"/>
      <c r="AS406" s="466" t="str">
        <f t="shared" ref="AS406" si="1076">IF(AU406="","",IF(U406&lt;N406,"！加算の要件上は問題ありませんが、令和６年４・５月と比較して令和６年６月に加算率が下がる計画になっています。",""))</f>
        <v/>
      </c>
      <c r="AT406" s="557"/>
      <c r="AU406" s="1310" t="str">
        <f>IF(K406&lt;&gt;"","V列に色付け","")</f>
        <v/>
      </c>
      <c r="AV406" s="558" t="str">
        <f>IF('別紙様式2-2（４・５月分）'!N308="","",'別紙様式2-2（４・５月分）'!N308)</f>
        <v/>
      </c>
      <c r="AW406" s="1312" t="str">
        <f>IF(SUM('別紙様式2-2（４・５月分）'!O308:O310)=0,"",SUM('別紙様式2-2（４・５月分）'!O308:O310))</f>
        <v/>
      </c>
      <c r="AX406" s="1313" t="str">
        <f>IFERROR(VLOOKUP(K406,【参考】数式用!$AH$2:$AI$34,2,FALSE),"")</f>
        <v/>
      </c>
      <c r="AY406" s="1229" t="s">
        <v>1959</v>
      </c>
      <c r="AZ406" s="1229" t="s">
        <v>1960</v>
      </c>
      <c r="BA406" s="1229" t="s">
        <v>1961</v>
      </c>
      <c r="BB406" s="1229" t="s">
        <v>1962</v>
      </c>
      <c r="BC406" s="1229" t="str">
        <f>IF(AND(O406&lt;&gt;"新加算Ⅰ",O406&lt;&gt;"新加算Ⅱ",O406&lt;&gt;"新加算Ⅲ",O406&lt;&gt;"新加算Ⅳ"),O406,IF(P408&lt;&gt;"",P408,""))</f>
        <v/>
      </c>
      <c r="BD406" s="1229"/>
      <c r="BE406" s="1229" t="str">
        <f t="shared" ref="BE406:BE410" si="1077">IF(AL406&lt;&gt;0,IF(AM406="○","入力済","未入力"),"")</f>
        <v/>
      </c>
      <c r="BF406" s="1229" t="str">
        <f>IF(OR(T406="新加算Ⅰ",T406="新加算Ⅱ",T406="新加算Ⅲ",T406="新加算Ⅳ",T406="新加算Ⅴ（１）",T406="新加算Ⅴ（２）",T406="新加算Ⅴ（３）",T406="新加算ⅠⅤ（４）",T406="新加算Ⅴ（５）",T406="新加算Ⅴ（６）",T406="新加算Ⅴ（８）",T406="新加算Ⅴ（11）"),IF(OR(AN406="○",AN406="令和６年度中に満たす"),"入力済","未入力"),"")</f>
        <v/>
      </c>
      <c r="BG406" s="1229" t="str">
        <f>IF(OR(T406="新加算Ⅴ（７）",T406="新加算Ⅴ（９）",T406="新加算Ⅴ（10）",T406="新加算Ⅴ（12）",T406="新加算Ⅴ（13）",T406="新加算Ⅴ（14）"),IF(OR(AO406="○",AO406="令和６年度中に満たす"),"入力済","未入力"),"")</f>
        <v/>
      </c>
      <c r="BH406" s="1330" t="str">
        <f t="shared" ref="BH406" si="1078">IF(OR(T406="新加算Ⅰ",T406="新加算Ⅱ",T406="新加算Ⅲ",T406="新加算Ⅴ（１）",T406="新加算Ⅴ（３）",T406="新加算Ⅴ（８）"),IF(OR(AP406="○",AP406="令和６年度中に満たす"),"入力済","未入力"),"")</f>
        <v/>
      </c>
      <c r="BI406" s="1332" t="str">
        <f t="shared" ref="BI406" si="1079">IF(OR(T406="新加算Ⅰ",T406="新加算Ⅱ",T406="新加算Ⅴ（１）",T406="新加算Ⅴ（２）",T406="新加算Ⅴ（３）",T406="新加算Ⅴ（４）",T406="新加算Ⅴ（５）",T406="新加算Ⅴ（６）",T406="新加算Ⅴ（７）",T406="新加算Ⅴ（９）",T406="新加算Ⅴ（10）",T406="新加算Ⅴ（12）"),1,"")</f>
        <v/>
      </c>
      <c r="BJ406" s="1310" t="str">
        <f>IF(OR(T406="新加算Ⅰ",T406="新加算Ⅴ（１）",T406="新加算Ⅴ（２）",T406="新加算Ⅴ（５）",T406="新加算Ⅴ（７）",T406="新加算Ⅴ（10）"),IF(AR406="","未入力","入力済"),"")</f>
        <v/>
      </c>
      <c r="BK406" s="453" t="str">
        <f>G406</f>
        <v/>
      </c>
    </row>
    <row r="407" spans="1:63" ht="15" customHeight="1">
      <c r="A407" s="1274"/>
      <c r="B407" s="1242"/>
      <c r="C407" s="1243"/>
      <c r="D407" s="1243"/>
      <c r="E407" s="1243"/>
      <c r="F407" s="1244"/>
      <c r="G407" s="1259"/>
      <c r="H407" s="1259"/>
      <c r="I407" s="1259"/>
      <c r="J407" s="1422"/>
      <c r="K407" s="1259"/>
      <c r="L407" s="1283"/>
      <c r="M407" s="1378" t="str">
        <f>IF('別紙様式2-2（４・５月分）'!P309="","",'別紙様式2-2（４・５月分）'!P309)</f>
        <v/>
      </c>
      <c r="N407" s="1399"/>
      <c r="O407" s="1405"/>
      <c r="P407" s="1406"/>
      <c r="Q407" s="1407"/>
      <c r="R407" s="1409"/>
      <c r="S407" s="1411"/>
      <c r="T407" s="1413"/>
      <c r="U407" s="1415"/>
      <c r="V407" s="1417"/>
      <c r="W407" s="1355"/>
      <c r="X407" s="1357"/>
      <c r="Y407" s="1355"/>
      <c r="Z407" s="1357"/>
      <c r="AA407" s="1355"/>
      <c r="AB407" s="1357"/>
      <c r="AC407" s="1355"/>
      <c r="AD407" s="1357"/>
      <c r="AE407" s="1357"/>
      <c r="AF407" s="1357"/>
      <c r="AG407" s="1359"/>
      <c r="AH407" s="1361"/>
      <c r="AI407" s="1363"/>
      <c r="AJ407" s="1365"/>
      <c r="AK407" s="1349"/>
      <c r="AL407" s="1353"/>
      <c r="AM407" s="1339"/>
      <c r="AN407" s="1345"/>
      <c r="AO407" s="1341"/>
      <c r="AP407" s="1341"/>
      <c r="AQ407" s="1343"/>
      <c r="AR407" s="1323"/>
      <c r="AS407" s="1309" t="str">
        <f t="shared" ref="AS407" si="1080">IF(AU406="","",IF(AF406&gt;10,"！令和６年度の新加算の「算定対象月」が10か月を超えています。標準的な「算定対象月」は令和６年６月から令和７年３月です。",IF(OR(AA406&lt;&gt;7,AC406&lt;&gt;3),"！算定期間の終わりが令和７年３月になっていません。区分変更を行う場合は、別紙様式2-4に記入してください。","")))</f>
        <v/>
      </c>
      <c r="AT407" s="557"/>
      <c r="AU407" s="1310"/>
      <c r="AV407" s="1311" t="str">
        <f>IF('別紙様式2-2（４・５月分）'!N309="","",'別紙様式2-2（４・５月分）'!N309)</f>
        <v/>
      </c>
      <c r="AW407" s="1312"/>
      <c r="AX407" s="1313"/>
      <c r="AY407" s="1229"/>
      <c r="AZ407" s="1229"/>
      <c r="BA407" s="1229"/>
      <c r="BB407" s="1229"/>
      <c r="BC407" s="1229"/>
      <c r="BD407" s="1229"/>
      <c r="BE407" s="1229"/>
      <c r="BF407" s="1229"/>
      <c r="BG407" s="1229"/>
      <c r="BH407" s="1331"/>
      <c r="BI407" s="1333"/>
      <c r="BJ407" s="1310"/>
      <c r="BK407" s="453" t="str">
        <f>G406</f>
        <v/>
      </c>
    </row>
    <row r="408" spans="1:63" ht="15" customHeight="1">
      <c r="A408" s="1302"/>
      <c r="B408" s="1242"/>
      <c r="C408" s="1243"/>
      <c r="D408" s="1243"/>
      <c r="E408" s="1243"/>
      <c r="F408" s="1244"/>
      <c r="G408" s="1259"/>
      <c r="H408" s="1259"/>
      <c r="I408" s="1259"/>
      <c r="J408" s="1422"/>
      <c r="K408" s="1259"/>
      <c r="L408" s="1283"/>
      <c r="M408" s="1379"/>
      <c r="N408" s="1400"/>
      <c r="O408" s="1380" t="s">
        <v>2025</v>
      </c>
      <c r="P408" s="1382" t="str">
        <f>IFERROR(VLOOKUP('別紙様式2-2（４・５月分）'!AQ308,【参考】数式用!$AR$5:$AT$22,3,FALSE),"")</f>
        <v/>
      </c>
      <c r="Q408" s="1384" t="s">
        <v>2036</v>
      </c>
      <c r="R408" s="1386" t="str">
        <f>IFERROR(VLOOKUP(K406,【参考】数式用!$A$5:$AB$37,MATCH(P408,【参考】数式用!$B$4:$AB$4,0)+1,0),"")</f>
        <v/>
      </c>
      <c r="S408" s="1388" t="s">
        <v>161</v>
      </c>
      <c r="T408" s="1390"/>
      <c r="U408" s="1392" t="str">
        <f>IFERROR(VLOOKUP(K406,【参考】数式用!$A$5:$AB$37,MATCH(T408,【参考】数式用!$B$4:$AB$4,0)+1,0),"")</f>
        <v/>
      </c>
      <c r="V408" s="1394" t="s">
        <v>15</v>
      </c>
      <c r="W408" s="1396">
        <v>7</v>
      </c>
      <c r="X408" s="1370" t="s">
        <v>10</v>
      </c>
      <c r="Y408" s="1396">
        <v>4</v>
      </c>
      <c r="Z408" s="1370" t="s">
        <v>38</v>
      </c>
      <c r="AA408" s="1396">
        <v>8</v>
      </c>
      <c r="AB408" s="1370" t="s">
        <v>10</v>
      </c>
      <c r="AC408" s="1396">
        <v>3</v>
      </c>
      <c r="AD408" s="1370" t="s">
        <v>13</v>
      </c>
      <c r="AE408" s="1370" t="s">
        <v>20</v>
      </c>
      <c r="AF408" s="1370">
        <f>IF(W408&gt;=1,(AA408*12+AC408)-(W408*12+Y408)+1,"")</f>
        <v>12</v>
      </c>
      <c r="AG408" s="1366" t="s">
        <v>33</v>
      </c>
      <c r="AH408" s="1372" t="str">
        <f t="shared" ref="AH408" si="1081">IFERROR(ROUNDDOWN(ROUND(L406*U408,0),0)*AF408,"")</f>
        <v/>
      </c>
      <c r="AI408" s="1374" t="str">
        <f t="shared" ref="AI408" si="1082">IFERROR(ROUNDDOWN(ROUND((L406*(U408-AW406)),0),0)*AF408,"")</f>
        <v/>
      </c>
      <c r="AJ408" s="1376">
        <f>IFERROR(IF(OR(M406="",M407="",M409=""),0,ROUNDDOWN(ROUNDDOWN(ROUND(L406*VLOOKUP(K406,【参考】数式用!$A$5:$AB$37,MATCH("新加算Ⅳ",【参考】数式用!$B$4:$AB$4,0)+1,0),0),0)*AF408*0.5,0)),"")</f>
        <v>0</v>
      </c>
      <c r="AK408" s="1346" t="str">
        <f t="shared" ref="AK408" si="1083">IF(T408&lt;&gt;"","新規に適用","")</f>
        <v/>
      </c>
      <c r="AL408" s="1350">
        <f>IFERROR(IF(OR(M409="ベア加算",M409=""),0, IF(OR(T406="新加算Ⅰ",T406="新加算Ⅱ",T406="新加算Ⅲ",T406="新加算Ⅳ"),0,ROUNDDOWN(ROUND(L406*VLOOKUP(K406,【参考】数式用!$A$5:$I$37,MATCH("ベア加算",【参考】数式用!$B$4:$I$4,0)+1,0),0),0)*AF408)),"")</f>
        <v>0</v>
      </c>
      <c r="AM408" s="1320" t="str">
        <f>IF(AND(T408&lt;&gt;"",AM406=""),"新規に適用",IF(AND(T408&lt;&gt;"",AM406&lt;&gt;""),"継続で適用",""))</f>
        <v/>
      </c>
      <c r="AN408" s="1320" t="str">
        <f>IF(AND(T408&lt;&gt;"",AN406=""),"新規に適用",IF(AND(T408&lt;&gt;"",AN406&lt;&gt;""),"継続で適用",""))</f>
        <v/>
      </c>
      <c r="AO408" s="1368"/>
      <c r="AP408" s="1320" t="str">
        <f>IF(AND(T408&lt;&gt;"",AP406=""),"新規に適用",IF(AND(T408&lt;&gt;"",AP406&lt;&gt;""),"継続で適用",""))</f>
        <v/>
      </c>
      <c r="AQ408" s="1324" t="str">
        <f t="shared" si="951"/>
        <v/>
      </c>
      <c r="AR408" s="1320" t="str">
        <f>IF(AND(T408&lt;&gt;"",AR406=""),"新規に適用",IF(AND(T408&lt;&gt;"",AR406&lt;&gt;""),"継続で適用",""))</f>
        <v/>
      </c>
      <c r="AS408" s="1309"/>
      <c r="AT408" s="557"/>
      <c r="AU408" s="1310" t="str">
        <f>IF(K406&lt;&gt;"","V列に色付け","")</f>
        <v/>
      </c>
      <c r="AV408" s="1311"/>
      <c r="AW408" s="1312"/>
      <c r="AX408" s="87"/>
      <c r="AY408" s="87"/>
      <c r="AZ408" s="87"/>
      <c r="BA408" s="87"/>
      <c r="BB408" s="87"/>
      <c r="BC408" s="87"/>
      <c r="BD408" s="87"/>
      <c r="BE408" s="87"/>
      <c r="BF408" s="87"/>
      <c r="BG408" s="87"/>
      <c r="BH408" s="87"/>
      <c r="BI408" s="87"/>
      <c r="BJ408" s="87"/>
      <c r="BK408" s="453" t="str">
        <f>G406</f>
        <v/>
      </c>
    </row>
    <row r="409" spans="1:63" ht="30" customHeight="1" thickBot="1">
      <c r="A409" s="1275"/>
      <c r="B409" s="1418"/>
      <c r="C409" s="1419"/>
      <c r="D409" s="1419"/>
      <c r="E409" s="1419"/>
      <c r="F409" s="1420"/>
      <c r="G409" s="1260"/>
      <c r="H409" s="1260"/>
      <c r="I409" s="1260"/>
      <c r="J409" s="1423"/>
      <c r="K409" s="1260"/>
      <c r="L409" s="1284"/>
      <c r="M409" s="556" t="str">
        <f>IF('別紙様式2-2（４・５月分）'!P310="","",'別紙様式2-2（４・５月分）'!P310)</f>
        <v/>
      </c>
      <c r="N409" s="1401"/>
      <c r="O409" s="1381"/>
      <c r="P409" s="1383"/>
      <c r="Q409" s="1385"/>
      <c r="R409" s="1387"/>
      <c r="S409" s="1389"/>
      <c r="T409" s="1391"/>
      <c r="U409" s="1393"/>
      <c r="V409" s="1395"/>
      <c r="W409" s="1397"/>
      <c r="X409" s="1371"/>
      <c r="Y409" s="1397"/>
      <c r="Z409" s="1371"/>
      <c r="AA409" s="1397"/>
      <c r="AB409" s="1371"/>
      <c r="AC409" s="1397"/>
      <c r="AD409" s="1371"/>
      <c r="AE409" s="1371"/>
      <c r="AF409" s="1371"/>
      <c r="AG409" s="1367"/>
      <c r="AH409" s="1373"/>
      <c r="AI409" s="1375"/>
      <c r="AJ409" s="1377"/>
      <c r="AK409" s="1347"/>
      <c r="AL409" s="1351"/>
      <c r="AM409" s="1321"/>
      <c r="AN409" s="1321"/>
      <c r="AO409" s="1369"/>
      <c r="AP409" s="1321"/>
      <c r="AQ409" s="1325"/>
      <c r="AR409" s="1321"/>
      <c r="AS409" s="491" t="str">
        <f t="shared" ref="AS409" si="1084">IF(AU406="","",IF(OR(T406="",AND(M409="ベア加算なし",OR(T406="新加算Ⅰ",T406="新加算Ⅱ",T406="新加算Ⅲ",T406="新加算Ⅳ"),AM406=""),AND(OR(T406="新加算Ⅰ",T406="新加算Ⅱ",T406="新加算Ⅲ",T406="新加算Ⅳ",T406="新加算Ⅴ（１）",T406="新加算Ⅴ（２）",T406="新加算Ⅴ（３）",T406="新加算Ⅴ（４）",T406="新加算Ⅴ（５）",T406="新加算Ⅴ（６）",T406="新加算Ⅴ（８）",T406="新加算Ⅴ（11）"),AN406=""),AND(OR(T406="新加算Ⅴ（７）",T406="新加算Ⅴ（９）",T406="新加算Ⅴ（10）",T406="新加算Ⅴ（12）",T406="新加算Ⅴ（13）",T406="新加算Ⅴ（14）"),AO406=""),AND(OR(T406="新加算Ⅰ",T406="新加算Ⅱ",T406="新加算Ⅲ",T406="新加算Ⅴ（１）",T406="新加算Ⅴ（３）",T406="新加算Ⅴ（８）"),AP406=""),AND(OR(T406="新加算Ⅰ",T406="新加算Ⅱ",T406="新加算Ⅴ（１）",T406="新加算Ⅴ（２）",T406="新加算Ⅴ（３）",T406="新加算Ⅴ（４）",T406="新加算Ⅴ（５）",T406="新加算Ⅴ（６）",T406="新加算Ⅴ（７）",T406="新加算Ⅴ（９）",T406="新加算Ⅴ（10）",T406="新加算Ⅴ（12）"),AQ406=""),AND(OR(T406="新加算Ⅰ",T406="新加算Ⅴ（１）",T406="新加算Ⅴ（２）",T406="新加算Ⅴ（５）",T406="新加算Ⅴ（７）",T406="新加算Ⅴ（10）"),AR406="")),"！記入が必要な欄（ピンク色のセル）に空欄があります。空欄を埋めてください。",""))</f>
        <v/>
      </c>
      <c r="AT409" s="557"/>
      <c r="AU409" s="1310"/>
      <c r="AV409" s="558" t="str">
        <f>IF('別紙様式2-2（４・５月分）'!N310="","",'別紙様式2-2（４・５月分）'!N310)</f>
        <v/>
      </c>
      <c r="AW409" s="1312"/>
      <c r="AX409" s="87"/>
      <c r="AY409" s="87"/>
      <c r="AZ409" s="87"/>
      <c r="BA409" s="87"/>
      <c r="BB409" s="87"/>
      <c r="BC409" s="87"/>
      <c r="BD409" s="87"/>
      <c r="BE409" s="87"/>
      <c r="BF409" s="87"/>
      <c r="BG409" s="87"/>
      <c r="BH409" s="87"/>
      <c r="BI409" s="87"/>
      <c r="BJ409" s="87"/>
      <c r="BK409" s="453" t="str">
        <f>G406</f>
        <v/>
      </c>
    </row>
    <row r="410" spans="1:63" ht="30" customHeight="1">
      <c r="A410" s="1300">
        <v>100</v>
      </c>
      <c r="B410" s="1239" t="str">
        <f>IF(基本情報入力シート!C153="","",基本情報入力シート!C153)</f>
        <v/>
      </c>
      <c r="C410" s="1240"/>
      <c r="D410" s="1240"/>
      <c r="E410" s="1240"/>
      <c r="F410" s="1241"/>
      <c r="G410" s="1258" t="str">
        <f>IF(基本情報入力シート!M153="","",基本情報入力シート!M153)</f>
        <v/>
      </c>
      <c r="H410" s="1258" t="str">
        <f>IF(基本情報入力シート!R153="","",基本情報入力シート!R153)</f>
        <v/>
      </c>
      <c r="I410" s="1258" t="str">
        <f>IF(基本情報入力シート!W153="","",基本情報入力シート!W153)</f>
        <v/>
      </c>
      <c r="J410" s="1421" t="str">
        <f>IF(基本情報入力シート!X153="","",基本情報入力シート!X153)</f>
        <v/>
      </c>
      <c r="K410" s="1258" t="str">
        <f>IF(基本情報入力シート!Y153="","",基本情報入力シート!Y153)</f>
        <v/>
      </c>
      <c r="L410" s="1282" t="str">
        <f>IF(基本情報入力シート!AB153="","",基本情報入力シート!AB153)</f>
        <v/>
      </c>
      <c r="M410" s="553" t="str">
        <f>IF('別紙様式2-2（４・５月分）'!P311="","",'別紙様式2-2（４・５月分）'!P311)</f>
        <v/>
      </c>
      <c r="N410" s="1398" t="str">
        <f>IF(SUM('別紙様式2-2（４・５月分）'!Q311:Q313)=0,"",SUM('別紙様式2-2（４・５月分）'!Q311:Q313))</f>
        <v/>
      </c>
      <c r="O410" s="1402" t="str">
        <f>IFERROR(VLOOKUP('別紙様式2-2（４・５月分）'!AQ311,【参考】数式用!$AR$5:$AS$22,2,FALSE),"")</f>
        <v/>
      </c>
      <c r="P410" s="1403"/>
      <c r="Q410" s="1404"/>
      <c r="R410" s="1408" t="str">
        <f>IFERROR(VLOOKUP(K410,【参考】数式用!$A$5:$AB$37,MATCH(O410,【参考】数式用!$B$4:$AB$4,0)+1,0),"")</f>
        <v/>
      </c>
      <c r="S410" s="1410" t="s">
        <v>2021</v>
      </c>
      <c r="T410" s="1412"/>
      <c r="U410" s="1414" t="str">
        <f>IFERROR(VLOOKUP(K410,【参考】数式用!$A$5:$AB$37,MATCH(T410,【参考】数式用!$B$4:$AB$4,0)+1,0),"")</f>
        <v/>
      </c>
      <c r="V410" s="1416" t="s">
        <v>15</v>
      </c>
      <c r="W410" s="1354">
        <v>6</v>
      </c>
      <c r="X410" s="1356" t="s">
        <v>10</v>
      </c>
      <c r="Y410" s="1354">
        <v>6</v>
      </c>
      <c r="Z410" s="1356" t="s">
        <v>38</v>
      </c>
      <c r="AA410" s="1354">
        <v>7</v>
      </c>
      <c r="AB410" s="1356" t="s">
        <v>10</v>
      </c>
      <c r="AC410" s="1354">
        <v>3</v>
      </c>
      <c r="AD410" s="1356" t="s">
        <v>13</v>
      </c>
      <c r="AE410" s="1356" t="s">
        <v>20</v>
      </c>
      <c r="AF410" s="1356">
        <f>IF(W410&gt;=1,(AA410*12+AC410)-(W410*12+Y410)+1,"")</f>
        <v>10</v>
      </c>
      <c r="AG410" s="1358" t="s">
        <v>33</v>
      </c>
      <c r="AH410" s="1360" t="str">
        <f t="shared" ref="AH410" si="1085">IFERROR(ROUNDDOWN(ROUND(L410*U410,0),0)*AF410,"")</f>
        <v/>
      </c>
      <c r="AI410" s="1362" t="str">
        <f t="shared" ref="AI410" si="1086">IFERROR(ROUNDDOWN(ROUND((L410*(U410-AW410)),0),0)*AF410,"")</f>
        <v/>
      </c>
      <c r="AJ410" s="1364">
        <f>IFERROR(IF(OR(M410="",M411="",M413=""),0,ROUNDDOWN(ROUNDDOWN(ROUND(L410*VLOOKUP(K410,【参考】数式用!$A$5:$AB$37,MATCH("新加算Ⅳ",【参考】数式用!$B$4:$AB$4,0)+1,0),0),0)*AF410*0.5,0)),"")</f>
        <v>0</v>
      </c>
      <c r="AK410" s="1348"/>
      <c r="AL410" s="1352">
        <f>IFERROR(IF(OR(M413="ベア加算",M413=""),0, IF(OR(T410="新加算Ⅰ",T410="新加算Ⅱ",T410="新加算Ⅲ",T410="新加算Ⅳ"),ROUNDDOWN(ROUND(L410*VLOOKUP(K410,【参考】数式用!$A$5:$I$37,MATCH("ベア加算",【参考】数式用!$B$4:$I$4,0)+1,0),0),0)*AF410,0)),"")</f>
        <v>0</v>
      </c>
      <c r="AM410" s="1338"/>
      <c r="AN410" s="1344"/>
      <c r="AO410" s="1340"/>
      <c r="AP410" s="1340"/>
      <c r="AQ410" s="1342"/>
      <c r="AR410" s="1322"/>
      <c r="AS410" s="466" t="str">
        <f t="shared" ref="AS410" si="1087">IF(AU410="","",IF(U410&lt;N410,"！加算の要件上は問題ありませんが、令和６年４・５月と比較して令和６年６月に加算率が下がる計画になっています。",""))</f>
        <v/>
      </c>
      <c r="AT410" s="557"/>
      <c r="AU410" s="1310" t="str">
        <f>IF(K410&lt;&gt;"","V列に色付け","")</f>
        <v/>
      </c>
      <c r="AV410" s="558" t="str">
        <f>IF('別紙様式2-2（４・５月分）'!N311="","",'別紙様式2-2（４・５月分）'!N311)</f>
        <v/>
      </c>
      <c r="AW410" s="1312" t="str">
        <f>IF(SUM('別紙様式2-2（４・５月分）'!O311:O313)=0,"",SUM('別紙様式2-2（４・５月分）'!O311:O313))</f>
        <v/>
      </c>
      <c r="AX410" s="1313" t="str">
        <f>IFERROR(VLOOKUP(K410,【参考】数式用!$AH$2:$AI$34,2,FALSE),"")</f>
        <v/>
      </c>
      <c r="AY410" s="1229" t="s">
        <v>1959</v>
      </c>
      <c r="AZ410" s="1229" t="s">
        <v>1960</v>
      </c>
      <c r="BA410" s="1229" t="s">
        <v>1961</v>
      </c>
      <c r="BB410" s="1229" t="s">
        <v>1962</v>
      </c>
      <c r="BC410" s="1229" t="str">
        <f>IF(AND(O410&lt;&gt;"新加算Ⅰ",O410&lt;&gt;"新加算Ⅱ",O410&lt;&gt;"新加算Ⅲ",O410&lt;&gt;"新加算Ⅳ"),O410,IF(P412&lt;&gt;"",P412,""))</f>
        <v/>
      </c>
      <c r="BD410" s="1229"/>
      <c r="BE410" s="1229" t="str">
        <f t="shared" si="1077"/>
        <v/>
      </c>
      <c r="BF410" s="1229" t="str">
        <f>IF(OR(T410="新加算Ⅰ",T410="新加算Ⅱ",T410="新加算Ⅲ",T410="新加算Ⅳ",T410="新加算Ⅴ（１）",T410="新加算Ⅴ（２）",T410="新加算Ⅴ（３）",T410="新加算ⅠⅤ（４）",T410="新加算Ⅴ（５）",T410="新加算Ⅴ（６）",T410="新加算Ⅴ（８）",T410="新加算Ⅴ（11）"),IF(OR(AN410="○",AN410="令和６年度中に満たす"),"入力済","未入力"),"")</f>
        <v/>
      </c>
      <c r="BG410" s="1229" t="str">
        <f>IF(OR(T410="新加算Ⅴ（７）",T410="新加算Ⅴ（９）",T410="新加算Ⅴ（10）",T410="新加算Ⅴ（12）",T410="新加算Ⅴ（13）",T410="新加算Ⅴ（14）"),IF(OR(AO410="○",AO410="令和６年度中に満たす"),"入力済","未入力"),"")</f>
        <v/>
      </c>
      <c r="BH410" s="1330" t="str">
        <f t="shared" ref="BH410" si="1088">IF(OR(T410="新加算Ⅰ",T410="新加算Ⅱ",T410="新加算Ⅲ",T410="新加算Ⅴ（１）",T410="新加算Ⅴ（３）",T410="新加算Ⅴ（８）"),IF(OR(AP410="○",AP410="令和６年度中に満たす"),"入力済","未入力"),"")</f>
        <v/>
      </c>
      <c r="BI410" s="1334" t="str">
        <f>IF(OR(T410="新加算Ⅰ",T410="新加算Ⅱ",T410="新加算Ⅴ（１）",T410="新加算Ⅴ（２）",T410="新加算Ⅴ（３）",T410="新加算Ⅴ（４）",T410="新加算Ⅴ（５）",T410="新加算Ⅴ（６）",T410="新加算Ⅴ（７）",T410="新加算Ⅴ（９）",T410="新加算Ⅴ（10）",T410="新加算Ⅴ（12）"),1,"")</f>
        <v/>
      </c>
      <c r="BJ410" s="1310" t="str">
        <f>IF(OR(T410="新加算Ⅰ",T410="新加算Ⅴ（１）",T410="新加算Ⅴ（２）",T410="新加算Ⅴ（５）",T410="新加算Ⅴ（７）",T410="新加算Ⅴ（10）"),IF(AR410="","未入力","入力済"),"")</f>
        <v/>
      </c>
      <c r="BK410" s="453" t="str">
        <f>G410</f>
        <v/>
      </c>
    </row>
    <row r="411" spans="1:63" ht="15" customHeight="1">
      <c r="A411" s="1274"/>
      <c r="B411" s="1242"/>
      <c r="C411" s="1243"/>
      <c r="D411" s="1243"/>
      <c r="E411" s="1243"/>
      <c r="F411" s="1244"/>
      <c r="G411" s="1259"/>
      <c r="H411" s="1259"/>
      <c r="I411" s="1259"/>
      <c r="J411" s="1422"/>
      <c r="K411" s="1259"/>
      <c r="L411" s="1283"/>
      <c r="M411" s="1378" t="str">
        <f>IF('別紙様式2-2（４・５月分）'!P312="","",'別紙様式2-2（４・５月分）'!P312)</f>
        <v/>
      </c>
      <c r="N411" s="1399"/>
      <c r="O411" s="1405"/>
      <c r="P411" s="1406"/>
      <c r="Q411" s="1407"/>
      <c r="R411" s="1409"/>
      <c r="S411" s="1411"/>
      <c r="T411" s="1413"/>
      <c r="U411" s="1415"/>
      <c r="V411" s="1417"/>
      <c r="W411" s="1355"/>
      <c r="X411" s="1357"/>
      <c r="Y411" s="1355"/>
      <c r="Z411" s="1357"/>
      <c r="AA411" s="1355"/>
      <c r="AB411" s="1357"/>
      <c r="AC411" s="1355"/>
      <c r="AD411" s="1357"/>
      <c r="AE411" s="1357"/>
      <c r="AF411" s="1357"/>
      <c r="AG411" s="1359"/>
      <c r="AH411" s="1361"/>
      <c r="AI411" s="1363"/>
      <c r="AJ411" s="1365"/>
      <c r="AK411" s="1349"/>
      <c r="AL411" s="1353"/>
      <c r="AM411" s="1339"/>
      <c r="AN411" s="1345"/>
      <c r="AO411" s="1341"/>
      <c r="AP411" s="1341"/>
      <c r="AQ411" s="1343"/>
      <c r="AR411" s="1323"/>
      <c r="AS411" s="1309" t="str">
        <f t="shared" ref="AS411" si="1089">IF(AU410="","",IF(AF410&gt;10,"！令和６年度の新加算の「算定対象月」が10か月を超えています。標準的な「算定対象月」は令和６年６月から令和７年３月です。",IF(OR(AA410&lt;&gt;7,AC410&lt;&gt;3),"！算定期間の終わりが令和７年３月になっていません。区分変更を行う場合は、別紙様式2-4に記入してください。","")))</f>
        <v/>
      </c>
      <c r="AT411" s="557"/>
      <c r="AU411" s="1310"/>
      <c r="AV411" s="1311" t="str">
        <f>IF('別紙様式2-2（４・５月分）'!N312="","",'別紙様式2-2（４・５月分）'!N312)</f>
        <v/>
      </c>
      <c r="AW411" s="1312"/>
      <c r="AX411" s="1313"/>
      <c r="AY411" s="1229"/>
      <c r="AZ411" s="1229"/>
      <c r="BA411" s="1229"/>
      <c r="BB411" s="1229"/>
      <c r="BC411" s="1229"/>
      <c r="BD411" s="1229"/>
      <c r="BE411" s="1229"/>
      <c r="BF411" s="1229"/>
      <c r="BG411" s="1229"/>
      <c r="BH411" s="1331"/>
      <c r="BI411" s="1333"/>
      <c r="BJ411" s="1310"/>
      <c r="BK411" s="453" t="str">
        <f>G410</f>
        <v/>
      </c>
    </row>
    <row r="412" spans="1:63" ht="15" customHeight="1">
      <c r="A412" s="1302"/>
      <c r="B412" s="1242"/>
      <c r="C412" s="1243"/>
      <c r="D412" s="1243"/>
      <c r="E412" s="1243"/>
      <c r="F412" s="1244"/>
      <c r="G412" s="1259"/>
      <c r="H412" s="1259"/>
      <c r="I412" s="1259"/>
      <c r="J412" s="1422"/>
      <c r="K412" s="1259"/>
      <c r="L412" s="1283"/>
      <c r="M412" s="1379"/>
      <c r="N412" s="1400"/>
      <c r="O412" s="1380" t="s">
        <v>2025</v>
      </c>
      <c r="P412" s="1382" t="str">
        <f>IFERROR(VLOOKUP('別紙様式2-2（４・５月分）'!AQ311,【参考】数式用!$AR$5:$AT$22,3,FALSE),"")</f>
        <v/>
      </c>
      <c r="Q412" s="1384" t="s">
        <v>2036</v>
      </c>
      <c r="R412" s="1386" t="str">
        <f>IFERROR(VLOOKUP(K410,【参考】数式用!$A$5:$AB$37,MATCH(P412,【参考】数式用!$B$4:$AB$4,0)+1,0),"")</f>
        <v/>
      </c>
      <c r="S412" s="1388" t="s">
        <v>161</v>
      </c>
      <c r="T412" s="1390"/>
      <c r="U412" s="1392" t="str">
        <f>IFERROR(VLOOKUP(K410,【参考】数式用!$A$5:$AB$37,MATCH(T412,【参考】数式用!$B$4:$AB$4,0)+1,0),"")</f>
        <v/>
      </c>
      <c r="V412" s="1394" t="s">
        <v>15</v>
      </c>
      <c r="W412" s="1396">
        <v>7</v>
      </c>
      <c r="X412" s="1370" t="s">
        <v>10</v>
      </c>
      <c r="Y412" s="1396">
        <v>4</v>
      </c>
      <c r="Z412" s="1370" t="s">
        <v>38</v>
      </c>
      <c r="AA412" s="1396">
        <v>8</v>
      </c>
      <c r="AB412" s="1370" t="s">
        <v>10</v>
      </c>
      <c r="AC412" s="1396">
        <v>3</v>
      </c>
      <c r="AD412" s="1370" t="s">
        <v>13</v>
      </c>
      <c r="AE412" s="1370" t="s">
        <v>20</v>
      </c>
      <c r="AF412" s="1370">
        <f>IF(W412&gt;=1,(AA412*12+AC412)-(W412*12+Y412)+1,"")</f>
        <v>12</v>
      </c>
      <c r="AG412" s="1366" t="s">
        <v>33</v>
      </c>
      <c r="AH412" s="1372" t="str">
        <f>IFERROR(ROUNDDOWN(ROUND(L410*U412,0),0)*AF412,"")</f>
        <v/>
      </c>
      <c r="AI412" s="1374" t="str">
        <f t="shared" ref="AI412" si="1090">IFERROR(ROUNDDOWN(ROUND((L410*(U412-AW410)),0),0)*AF412,"")</f>
        <v/>
      </c>
      <c r="AJ412" s="1376">
        <f>IFERROR(IF(OR(M410="",M411="",M413=""),0,ROUNDDOWN(ROUNDDOWN(ROUND(L410*VLOOKUP(K410,【参考】数式用!$A$5:$AB$37,MATCH("新加算Ⅳ",【参考】数式用!$B$4:$AB$4,0)+1,0),0),0)*AF412*0.5,0)),"")</f>
        <v>0</v>
      </c>
      <c r="AK412" s="1346" t="str">
        <f t="shared" ref="AK412" si="1091">IF(T412&lt;&gt;"","新規に適用","")</f>
        <v/>
      </c>
      <c r="AL412" s="1350">
        <f>IFERROR(IF(OR(M413="ベア加算",M413=""),0, IF(OR(T410="新加算Ⅰ",T410="新加算Ⅱ",T410="新加算Ⅲ",T410="新加算Ⅳ"),0,ROUNDDOWN(ROUND(L410*VLOOKUP(K410,【参考】数式用!$A$5:$I$37,MATCH("ベア加算",【参考】数式用!$B$4:$I$4,0)+1,0),0),0)*AF412)),"")</f>
        <v>0</v>
      </c>
      <c r="AM412" s="1320" t="str">
        <f>IF(AND(T412&lt;&gt;"",AM410=""),"新規に適用",IF(AND(T412&lt;&gt;"",AM410&lt;&gt;""),"継続で適用",""))</f>
        <v/>
      </c>
      <c r="AN412" s="1320" t="str">
        <f>IF(AND(T412&lt;&gt;"",AN410=""),"新規に適用",IF(AND(T412&lt;&gt;"",AN410&lt;&gt;""),"継続で適用",""))</f>
        <v/>
      </c>
      <c r="AO412" s="1368"/>
      <c r="AP412" s="1320" t="str">
        <f>IF(AND(T412&lt;&gt;"",AP410=""),"新規に適用",IF(AND(T412&lt;&gt;"",AP410&lt;&gt;""),"継続で適用",""))</f>
        <v/>
      </c>
      <c r="AQ412" s="1324" t="str">
        <f>IF(AND(T412&lt;&gt;"",AN410=""),"新規に適用",IF(AND(T412&lt;&gt;"",OR(T410="新加算Ⅰ",T410="新加算Ⅱ",T410="新加算Ⅴ（１）",T410="新加算Ⅴ（２）",T410="新加算Ⅴ（３）",T410="新加算Ⅴ（４）",T410="新加算Ⅴ（５）",T410="新加算Ⅴ（６）",T410="新加算Ⅴ（７）",T410="新加算Ⅴ（９）",T410="新加算Ⅴ（10）",T410="新加算Ⅴ（12）")),"継続で適用",""))</f>
        <v/>
      </c>
      <c r="AR412" s="1320" t="str">
        <f>IF(AND(T412&lt;&gt;"",AR410=""),"新規に適用",IF(AND(T412&lt;&gt;"",AR410&lt;&gt;""),"継続で適用",""))</f>
        <v/>
      </c>
      <c r="AS412" s="1309"/>
      <c r="AT412" s="557"/>
      <c r="AU412" s="1310" t="str">
        <f>IF(K410&lt;&gt;"","V列に色付け","")</f>
        <v/>
      </c>
      <c r="AV412" s="1311"/>
      <c r="AW412" s="1312"/>
      <c r="AX412" s="87"/>
      <c r="AY412" s="87"/>
      <c r="AZ412" s="87"/>
      <c r="BA412" s="87"/>
      <c r="BB412" s="87"/>
      <c r="BC412" s="87"/>
      <c r="BD412" s="87"/>
      <c r="BE412" s="87"/>
      <c r="BF412" s="87"/>
      <c r="BG412" s="87"/>
      <c r="BH412" s="87"/>
      <c r="BI412" s="87"/>
      <c r="BJ412" s="87"/>
      <c r="BK412" s="453" t="str">
        <f>G410</f>
        <v/>
      </c>
    </row>
    <row r="413" spans="1:63" ht="30" customHeight="1" thickBot="1">
      <c r="A413" s="1275"/>
      <c r="B413" s="1418"/>
      <c r="C413" s="1419"/>
      <c r="D413" s="1419"/>
      <c r="E413" s="1419"/>
      <c r="F413" s="1420"/>
      <c r="G413" s="1260"/>
      <c r="H413" s="1260"/>
      <c r="I413" s="1260"/>
      <c r="J413" s="1423"/>
      <c r="K413" s="1260"/>
      <c r="L413" s="1284"/>
      <c r="M413" s="556" t="str">
        <f>IF('別紙様式2-2（４・５月分）'!P313="","",'別紙様式2-2（４・５月分）'!P313)</f>
        <v/>
      </c>
      <c r="N413" s="1401"/>
      <c r="O413" s="1381"/>
      <c r="P413" s="1383"/>
      <c r="Q413" s="1385"/>
      <c r="R413" s="1387"/>
      <c r="S413" s="1389"/>
      <c r="T413" s="1391"/>
      <c r="U413" s="1393"/>
      <c r="V413" s="1395"/>
      <c r="W413" s="1397"/>
      <c r="X413" s="1371"/>
      <c r="Y413" s="1397"/>
      <c r="Z413" s="1371"/>
      <c r="AA413" s="1397"/>
      <c r="AB413" s="1371"/>
      <c r="AC413" s="1397"/>
      <c r="AD413" s="1371"/>
      <c r="AE413" s="1371"/>
      <c r="AF413" s="1371"/>
      <c r="AG413" s="1367"/>
      <c r="AH413" s="1373"/>
      <c r="AI413" s="1375"/>
      <c r="AJ413" s="1377"/>
      <c r="AK413" s="1347"/>
      <c r="AL413" s="1351"/>
      <c r="AM413" s="1321"/>
      <c r="AN413" s="1321"/>
      <c r="AO413" s="1369"/>
      <c r="AP413" s="1321"/>
      <c r="AQ413" s="1325"/>
      <c r="AR413" s="1321"/>
      <c r="AS413" s="491" t="str">
        <f>IF(AU410="","",IF(OR(T410="",AND(M413="ベア加算なし",OR(T410="新加算Ⅰ",T410="新加算Ⅱ",T410="新加算Ⅲ",T410="新加算Ⅳ"),AM410=""),AND(OR(T410="新加算Ⅰ",T410="新加算Ⅱ",T410="新加算Ⅲ",T410="新加算Ⅳ",T410="新加算Ⅴ（１）",T410="新加算Ⅴ（２）",T410="新加算Ⅴ（３）",T410="新加算Ⅴ（４）",T410="新加算Ⅴ（５）",T410="新加算Ⅴ（６）",T410="新加算Ⅴ（８）",T410="新加算Ⅴ（11）"),AN410=""),AND(OR(T410="新加算Ⅴ（７）",T410="新加算Ⅴ（９）",T410="新加算Ⅴ（10）",T410="新加算Ⅴ（12）",T410="新加算Ⅴ（13）",T410="新加算Ⅴ（14）"),AO410=""),AND(OR(T410="新加算Ⅰ",T410="新加算Ⅱ",T410="新加算Ⅲ",T410="新加算Ⅴ（１）",T410="新加算Ⅴ（３）",T410="新加算Ⅴ（８）"),AP410=""),AND(OR(T410="新加算Ⅰ",T410="新加算Ⅱ",T410="新加算Ⅴ（１）",T410="新加算Ⅴ（２）",T410="新加算Ⅴ（３）",T410="新加算Ⅴ（４）",T410="新加算Ⅴ（５）",T410="新加算Ⅴ（６）",T410="新加算Ⅴ（７）",T410="新加算Ⅴ（９）",T410="新加算Ⅴ（10）",T410="新加算Ⅴ（12）"),AQ410=""),AND(OR(T410="新加算Ⅰ",T410="新加算Ⅴ（１）",T410="新加算Ⅴ（２）",T410="新加算Ⅴ（５）",T410="新加算Ⅴ（７）",T410="新加算Ⅴ（10）"),AR410="")),"！記入が必要な欄（ピンク色のセル）に空欄があります。空欄を埋めてください。",""))</f>
        <v/>
      </c>
      <c r="AT413" s="557"/>
      <c r="AU413" s="1310"/>
      <c r="AV413" s="558" t="str">
        <f>IF('別紙様式2-2（４・５月分）'!N313="","",'別紙様式2-2（４・５月分）'!N313)</f>
        <v/>
      </c>
      <c r="AW413" s="1312"/>
      <c r="AX413" s="87"/>
      <c r="AY413" s="87"/>
      <c r="AZ413" s="87"/>
      <c r="BA413" s="87"/>
      <c r="BB413" s="87"/>
      <c r="BC413" s="87"/>
      <c r="BD413" s="87"/>
      <c r="BE413" s="87"/>
      <c r="BF413" s="87"/>
      <c r="BG413" s="87"/>
      <c r="BH413" s="87"/>
      <c r="BI413" s="87"/>
      <c r="BJ413" s="87"/>
      <c r="BK413" s="453" t="str">
        <f>G410</f>
        <v/>
      </c>
    </row>
  </sheetData>
  <sheetProtection formatCells="0" formatColumns="0" formatRows="0" sort="0" autoFilter="0"/>
  <autoFilter ref="A13:BK413" xr:uid="{761CF0A7-3E13-495A-94E5-37F3334B84A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0" showButton="0"/>
    <filterColumn colId="51" showButton="0"/>
    <filterColumn colId="52" showButton="0"/>
    <filterColumn colId="53" showButton="0"/>
    <filterColumn colId="54" showButton="0"/>
  </autoFilter>
  <dataConsolidate/>
  <mergeCells count="8647">
    <mergeCell ref="AS47:AS48"/>
    <mergeCell ref="AS51:AS52"/>
    <mergeCell ref="AS55:AS56"/>
    <mergeCell ref="AS59:AS60"/>
    <mergeCell ref="AS63:AS64"/>
    <mergeCell ref="AS67:AS68"/>
    <mergeCell ref="AS71:AS72"/>
    <mergeCell ref="AS75:AS76"/>
    <mergeCell ref="AS79:AS80"/>
    <mergeCell ref="AS83:AS84"/>
    <mergeCell ref="AS87:AS88"/>
    <mergeCell ref="AS91:AS92"/>
    <mergeCell ref="AS95:AS96"/>
    <mergeCell ref="AS99:AS100"/>
    <mergeCell ref="BK12:BK13"/>
    <mergeCell ref="A5:K5"/>
    <mergeCell ref="B6:K6"/>
    <mergeCell ref="B7:K7"/>
    <mergeCell ref="B8:K8"/>
    <mergeCell ref="A9:K9"/>
    <mergeCell ref="AU12:AV12"/>
    <mergeCell ref="AS15:AS16"/>
    <mergeCell ref="S12:T13"/>
    <mergeCell ref="AS12:AS13"/>
    <mergeCell ref="AS19:AS20"/>
    <mergeCell ref="AS23:AS24"/>
    <mergeCell ref="AS27:AS28"/>
    <mergeCell ref="AS31:AS32"/>
    <mergeCell ref="AS35:AS36"/>
    <mergeCell ref="AS39:AS40"/>
    <mergeCell ref="AS43:AS44"/>
    <mergeCell ref="G54:G57"/>
    <mergeCell ref="M267:M268"/>
    <mergeCell ref="K174:K177"/>
    <mergeCell ref="L174:L177"/>
    <mergeCell ref="AS103:AS104"/>
    <mergeCell ref="AS107:AS108"/>
    <mergeCell ref="AS111:AS112"/>
    <mergeCell ref="AS115:AS116"/>
    <mergeCell ref="AS119:AS120"/>
    <mergeCell ref="AS123:AS124"/>
    <mergeCell ref="AS127:AS128"/>
    <mergeCell ref="AS131:AS132"/>
    <mergeCell ref="AQ16:AQ17"/>
    <mergeCell ref="AR16:AR17"/>
    <mergeCell ref="U14:U15"/>
    <mergeCell ref="V14:V15"/>
    <mergeCell ref="W14:W15"/>
    <mergeCell ref="X14:X15"/>
    <mergeCell ref="Y14:Y15"/>
    <mergeCell ref="Z14:Z15"/>
    <mergeCell ref="AN20:AN21"/>
    <mergeCell ref="AO20:AO21"/>
    <mergeCell ref="AP20:AP21"/>
    <mergeCell ref="AQ20:AQ21"/>
    <mergeCell ref="AR20:AR21"/>
    <mergeCell ref="Z26:Z27"/>
    <mergeCell ref="AA26:AA27"/>
    <mergeCell ref="AB26:AB27"/>
    <mergeCell ref="AC26:AC27"/>
    <mergeCell ref="AE14:AE15"/>
    <mergeCell ref="AF14:AF15"/>
    <mergeCell ref="AG14:AG15"/>
    <mergeCell ref="AH14:AH15"/>
    <mergeCell ref="K258:K261"/>
    <mergeCell ref="L258:L261"/>
    <mergeCell ref="N294:N297"/>
    <mergeCell ref="O294:Q295"/>
    <mergeCell ref="M303:M304"/>
    <mergeCell ref="N258:N261"/>
    <mergeCell ref="M275:M276"/>
    <mergeCell ref="G306:G309"/>
    <mergeCell ref="H306:H309"/>
    <mergeCell ref="I306:I309"/>
    <mergeCell ref="J306:J309"/>
    <mergeCell ref="K306:K309"/>
    <mergeCell ref="L306:L309"/>
    <mergeCell ref="N306:N309"/>
    <mergeCell ref="B234:F237"/>
    <mergeCell ref="G234:G237"/>
    <mergeCell ref="H234:H237"/>
    <mergeCell ref="I234:I237"/>
    <mergeCell ref="J234:J237"/>
    <mergeCell ref="K234:K237"/>
    <mergeCell ref="L234:L237"/>
    <mergeCell ref="N234:N237"/>
    <mergeCell ref="K270:K273"/>
    <mergeCell ref="L270:L273"/>
    <mergeCell ref="N270:N273"/>
    <mergeCell ref="J298:J301"/>
    <mergeCell ref="K298:K301"/>
    <mergeCell ref="L298:L301"/>
    <mergeCell ref="M243:M244"/>
    <mergeCell ref="K246:K249"/>
    <mergeCell ref="L246:L249"/>
    <mergeCell ref="N274:N277"/>
    <mergeCell ref="O272:O273"/>
    <mergeCell ref="P272:P273"/>
    <mergeCell ref="Q272:Q273"/>
    <mergeCell ref="O276:O277"/>
    <mergeCell ref="P276:P277"/>
    <mergeCell ref="O302:Q303"/>
    <mergeCell ref="O270:Q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N286:N289"/>
    <mergeCell ref="O286:Q287"/>
    <mergeCell ref="B258:F261"/>
    <mergeCell ref="G258:G261"/>
    <mergeCell ref="H258:H261"/>
    <mergeCell ref="I258:I261"/>
    <mergeCell ref="P268:P269"/>
    <mergeCell ref="Q268:Q269"/>
    <mergeCell ref="B270:F273"/>
    <mergeCell ref="G270:G273"/>
    <mergeCell ref="H270:H273"/>
    <mergeCell ref="I270:I273"/>
    <mergeCell ref="J270:J273"/>
    <mergeCell ref="A306:A309"/>
    <mergeCell ref="M291:M292"/>
    <mergeCell ref="O292:O293"/>
    <mergeCell ref="P292:P293"/>
    <mergeCell ref="Q292:Q293"/>
    <mergeCell ref="M295:M296"/>
    <mergeCell ref="O296:O297"/>
    <mergeCell ref="P296:P297"/>
    <mergeCell ref="Q296:Q297"/>
    <mergeCell ref="A290:A293"/>
    <mergeCell ref="B290:F293"/>
    <mergeCell ref="G290:G293"/>
    <mergeCell ref="H290:H293"/>
    <mergeCell ref="I290:I293"/>
    <mergeCell ref="J290:J293"/>
    <mergeCell ref="K290:K293"/>
    <mergeCell ref="L290:L293"/>
    <mergeCell ref="N290:N293"/>
    <mergeCell ref="O290:Q291"/>
    <mergeCell ref="B306:F309"/>
    <mergeCell ref="H302:H305"/>
    <mergeCell ref="I302:I305"/>
    <mergeCell ref="J302:J305"/>
    <mergeCell ref="K302:K305"/>
    <mergeCell ref="L302:L305"/>
    <mergeCell ref="N302:N305"/>
    <mergeCell ref="P160:P161"/>
    <mergeCell ref="O186:Q187"/>
    <mergeCell ref="R186:R187"/>
    <mergeCell ref="B222:F225"/>
    <mergeCell ref="G222:G225"/>
    <mergeCell ref="H222:H225"/>
    <mergeCell ref="I222:I225"/>
    <mergeCell ref="J222:J225"/>
    <mergeCell ref="K222:K225"/>
    <mergeCell ref="J258:J261"/>
    <mergeCell ref="P304:P305"/>
    <mergeCell ref="Q304:Q305"/>
    <mergeCell ref="B282:F285"/>
    <mergeCell ref="G282:G285"/>
    <mergeCell ref="H282:H285"/>
    <mergeCell ref="I282:I285"/>
    <mergeCell ref="J282:J285"/>
    <mergeCell ref="K282:K285"/>
    <mergeCell ref="L282:L285"/>
    <mergeCell ref="N282:N285"/>
    <mergeCell ref="O304:O305"/>
    <mergeCell ref="B294:F297"/>
    <mergeCell ref="G294:G297"/>
    <mergeCell ref="H294:H297"/>
    <mergeCell ref="I294:I297"/>
    <mergeCell ref="J294:J297"/>
    <mergeCell ref="K294:K297"/>
    <mergeCell ref="L294:L297"/>
    <mergeCell ref="O222:Q223"/>
    <mergeCell ref="B186:F189"/>
    <mergeCell ref="O268:O269"/>
    <mergeCell ref="M271:M272"/>
    <mergeCell ref="R174:R175"/>
    <mergeCell ref="Q188:Q189"/>
    <mergeCell ref="R188:R189"/>
    <mergeCell ref="R220:R221"/>
    <mergeCell ref="R222:R223"/>
    <mergeCell ref="I170:I173"/>
    <mergeCell ref="J170:J173"/>
    <mergeCell ref="K170:K173"/>
    <mergeCell ref="L170:L173"/>
    <mergeCell ref="N170:N173"/>
    <mergeCell ref="O170:Q171"/>
    <mergeCell ref="I186:I189"/>
    <mergeCell ref="J186:J189"/>
    <mergeCell ref="K186:K189"/>
    <mergeCell ref="L186:L189"/>
    <mergeCell ref="N186:N189"/>
    <mergeCell ref="M171:M172"/>
    <mergeCell ref="O172:O173"/>
    <mergeCell ref="P172:P173"/>
    <mergeCell ref="Q172:Q173"/>
    <mergeCell ref="R172:R173"/>
    <mergeCell ref="J190:J193"/>
    <mergeCell ref="K190:K193"/>
    <mergeCell ref="L190:L193"/>
    <mergeCell ref="N190:N193"/>
    <mergeCell ref="O190:Q191"/>
    <mergeCell ref="R190:R191"/>
    <mergeCell ref="I174:I177"/>
    <mergeCell ref="J174:J177"/>
    <mergeCell ref="L222:L225"/>
    <mergeCell ref="M187:M188"/>
    <mergeCell ref="O188:O189"/>
    <mergeCell ref="A210:A213"/>
    <mergeCell ref="A222:A225"/>
    <mergeCell ref="A234:A237"/>
    <mergeCell ref="N146:N149"/>
    <mergeCell ref="O146:Q147"/>
    <mergeCell ref="R146:R147"/>
    <mergeCell ref="M155:M156"/>
    <mergeCell ref="O156:O157"/>
    <mergeCell ref="P156:P157"/>
    <mergeCell ref="Q156:Q157"/>
    <mergeCell ref="R156:R157"/>
    <mergeCell ref="O152:O153"/>
    <mergeCell ref="P152:P153"/>
    <mergeCell ref="O158:Q159"/>
    <mergeCell ref="R158:R159"/>
    <mergeCell ref="I198:I201"/>
    <mergeCell ref="J198:J201"/>
    <mergeCell ref="K154:K157"/>
    <mergeCell ref="L154:L157"/>
    <mergeCell ref="B170:F173"/>
    <mergeCell ref="R170:R171"/>
    <mergeCell ref="O184:O185"/>
    <mergeCell ref="P184:P185"/>
    <mergeCell ref="Q184:Q185"/>
    <mergeCell ref="R184:R185"/>
    <mergeCell ref="N222:N225"/>
    <mergeCell ref="G186:G189"/>
    <mergeCell ref="H186:H189"/>
    <mergeCell ref="B210:F213"/>
    <mergeCell ref="M219:M220"/>
    <mergeCell ref="O220:O221"/>
    <mergeCell ref="P220:P221"/>
    <mergeCell ref="N162:N165"/>
    <mergeCell ref="K34:K37"/>
    <mergeCell ref="L34:L37"/>
    <mergeCell ref="N34:N37"/>
    <mergeCell ref="O34:Q35"/>
    <mergeCell ref="R34:R35"/>
    <mergeCell ref="M39:M40"/>
    <mergeCell ref="R134:R135"/>
    <mergeCell ref="R82:R83"/>
    <mergeCell ref="R92:R93"/>
    <mergeCell ref="O76:O77"/>
    <mergeCell ref="P76:P77"/>
    <mergeCell ref="Q76:Q77"/>
    <mergeCell ref="R76:R77"/>
    <mergeCell ref="R80:R81"/>
    <mergeCell ref="R94:R95"/>
    <mergeCell ref="R110:R111"/>
    <mergeCell ref="R50:R51"/>
    <mergeCell ref="P52:P53"/>
    <mergeCell ref="K78:K81"/>
    <mergeCell ref="L78:L81"/>
    <mergeCell ref="N78:N81"/>
    <mergeCell ref="O78:Q79"/>
    <mergeCell ref="Q140:Q141"/>
    <mergeCell ref="R140:R141"/>
    <mergeCell ref="Q160:Q161"/>
    <mergeCell ref="P140:P141"/>
    <mergeCell ref="R162:R163"/>
    <mergeCell ref="O82:Q83"/>
    <mergeCell ref="K66:K69"/>
    <mergeCell ref="N66:N69"/>
    <mergeCell ref="O66:Q67"/>
    <mergeCell ref="H42:H45"/>
    <mergeCell ref="I42:I45"/>
    <mergeCell ref="J42:J45"/>
    <mergeCell ref="K42:K45"/>
    <mergeCell ref="L42:L45"/>
    <mergeCell ref="N42:N45"/>
    <mergeCell ref="O42:Q43"/>
    <mergeCell ref="R42:R43"/>
    <mergeCell ref="O40:O41"/>
    <mergeCell ref="P40:P41"/>
    <mergeCell ref="Q40:Q41"/>
    <mergeCell ref="R40:R41"/>
    <mergeCell ref="M43:M44"/>
    <mergeCell ref="O44:O45"/>
    <mergeCell ref="P44:P45"/>
    <mergeCell ref="Q44:Q45"/>
    <mergeCell ref="R44:R45"/>
    <mergeCell ref="K38:K41"/>
    <mergeCell ref="L38:L41"/>
    <mergeCell ref="N38:N41"/>
    <mergeCell ref="O38:Q39"/>
    <mergeCell ref="R38:R39"/>
    <mergeCell ref="K146:K149"/>
    <mergeCell ref="L146:L149"/>
    <mergeCell ref="N154:N157"/>
    <mergeCell ref="O154:Q155"/>
    <mergeCell ref="R154:R155"/>
    <mergeCell ref="G158:G161"/>
    <mergeCell ref="H158:H161"/>
    <mergeCell ref="I158:I161"/>
    <mergeCell ref="J158:J161"/>
    <mergeCell ref="K158:K161"/>
    <mergeCell ref="L158:L161"/>
    <mergeCell ref="N158:N161"/>
    <mergeCell ref="G78:G81"/>
    <mergeCell ref="H78:H81"/>
    <mergeCell ref="I78:I81"/>
    <mergeCell ref="J78:J81"/>
    <mergeCell ref="R78:R79"/>
    <mergeCell ref="G90:G93"/>
    <mergeCell ref="H90:H93"/>
    <mergeCell ref="M147:M148"/>
    <mergeCell ref="O148:O149"/>
    <mergeCell ref="P148:P149"/>
    <mergeCell ref="Q148:Q149"/>
    <mergeCell ref="R148:R149"/>
    <mergeCell ref="K138:K141"/>
    <mergeCell ref="L138:L141"/>
    <mergeCell ref="N138:N141"/>
    <mergeCell ref="O138:Q139"/>
    <mergeCell ref="M151:M152"/>
    <mergeCell ref="N150:N153"/>
    <mergeCell ref="O150:Q151"/>
    <mergeCell ref="O160:O161"/>
    <mergeCell ref="G210:G213"/>
    <mergeCell ref="H210:H213"/>
    <mergeCell ref="I210:I213"/>
    <mergeCell ref="J210:J213"/>
    <mergeCell ref="K210:K213"/>
    <mergeCell ref="L210:L213"/>
    <mergeCell ref="N210:N213"/>
    <mergeCell ref="N174:N177"/>
    <mergeCell ref="O174:Q175"/>
    <mergeCell ref="G174:G177"/>
    <mergeCell ref="H174:H177"/>
    <mergeCell ref="Q92:Q93"/>
    <mergeCell ref="O100:O101"/>
    <mergeCell ref="P100:P101"/>
    <mergeCell ref="Q100:Q101"/>
    <mergeCell ref="N94:N97"/>
    <mergeCell ref="O94:Q95"/>
    <mergeCell ref="N110:N113"/>
    <mergeCell ref="O110:Q111"/>
    <mergeCell ref="M123:M124"/>
    <mergeCell ref="K122:K125"/>
    <mergeCell ref="L122:L125"/>
    <mergeCell ref="G126:G129"/>
    <mergeCell ref="H126:H129"/>
    <mergeCell ref="M139:M140"/>
    <mergeCell ref="O140:O141"/>
    <mergeCell ref="K102:K105"/>
    <mergeCell ref="K162:K165"/>
    <mergeCell ref="L162:L165"/>
    <mergeCell ref="K90:K93"/>
    <mergeCell ref="L90:L93"/>
    <mergeCell ref="N90:N9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I90:I93"/>
    <mergeCell ref="J90:J93"/>
    <mergeCell ref="G66:G69"/>
    <mergeCell ref="H66:H69"/>
    <mergeCell ref="I66:I69"/>
    <mergeCell ref="J66:J69"/>
    <mergeCell ref="H50:H53"/>
    <mergeCell ref="I50:I53"/>
    <mergeCell ref="J50:J53"/>
    <mergeCell ref="A62:A65"/>
    <mergeCell ref="B62:F65"/>
    <mergeCell ref="G62:G65"/>
    <mergeCell ref="H62:H65"/>
    <mergeCell ref="J62:J65"/>
    <mergeCell ref="I38:I41"/>
    <mergeCell ref="J38:J41"/>
    <mergeCell ref="G74:G77"/>
    <mergeCell ref="H74:H77"/>
    <mergeCell ref="K50:K53"/>
    <mergeCell ref="L50:L53"/>
    <mergeCell ref="N50:N53"/>
    <mergeCell ref="O50:Q51"/>
    <mergeCell ref="A58:A61"/>
    <mergeCell ref="B58:F61"/>
    <mergeCell ref="G58:G61"/>
    <mergeCell ref="M55:M56"/>
    <mergeCell ref="O56:O57"/>
    <mergeCell ref="P56:P57"/>
    <mergeCell ref="A46:A49"/>
    <mergeCell ref="B46:F49"/>
    <mergeCell ref="G46:G49"/>
    <mergeCell ref="H46:H49"/>
    <mergeCell ref="I46:I49"/>
    <mergeCell ref="J46:J49"/>
    <mergeCell ref="K46:K49"/>
    <mergeCell ref="L46:L49"/>
    <mergeCell ref="O52:O53"/>
    <mergeCell ref="H54:H57"/>
    <mergeCell ref="I54:I57"/>
    <mergeCell ref="J54:J57"/>
    <mergeCell ref="K54:K57"/>
    <mergeCell ref="L54:L57"/>
    <mergeCell ref="N54:N57"/>
    <mergeCell ref="O54:Q55"/>
    <mergeCell ref="G42:G4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A138:A141"/>
    <mergeCell ref="B138:F141"/>
    <mergeCell ref="J154:J157"/>
    <mergeCell ref="H198:H201"/>
    <mergeCell ref="B174:F177"/>
    <mergeCell ref="A154:A157"/>
    <mergeCell ref="B154:F157"/>
    <mergeCell ref="G154:G157"/>
    <mergeCell ref="O90:Q91"/>
    <mergeCell ref="R90:R91"/>
    <mergeCell ref="L134:L137"/>
    <mergeCell ref="N134:N137"/>
    <mergeCell ref="O134:Q135"/>
    <mergeCell ref="H58:H61"/>
    <mergeCell ref="I58:I61"/>
    <mergeCell ref="J58:J61"/>
    <mergeCell ref="K58:K61"/>
    <mergeCell ref="I126:I129"/>
    <mergeCell ref="J126:J129"/>
    <mergeCell ref="K126:K129"/>
    <mergeCell ref="L126:L129"/>
    <mergeCell ref="N126:N129"/>
    <mergeCell ref="O126:Q127"/>
    <mergeCell ref="R126:R127"/>
    <mergeCell ref="K110:K113"/>
    <mergeCell ref="L110:L113"/>
    <mergeCell ref="I122:I125"/>
    <mergeCell ref="J122:J125"/>
    <mergeCell ref="N82:N85"/>
    <mergeCell ref="L58:L61"/>
    <mergeCell ref="O64:O65"/>
    <mergeCell ref="P64:P65"/>
    <mergeCell ref="Q64:Q65"/>
    <mergeCell ref="R64:R65"/>
    <mergeCell ref="M63:M64"/>
    <mergeCell ref="K62:K65"/>
    <mergeCell ref="I74:I77"/>
    <mergeCell ref="J74:J77"/>
    <mergeCell ref="K74:K77"/>
    <mergeCell ref="I62:I65"/>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A30:A33"/>
    <mergeCell ref="B30:F33"/>
    <mergeCell ref="G30:G33"/>
    <mergeCell ref="H30:H33"/>
    <mergeCell ref="AJ8:AP8"/>
    <mergeCell ref="AO14:AO15"/>
    <mergeCell ref="AP14:AP15"/>
    <mergeCell ref="A10:L11"/>
    <mergeCell ref="AC16:AC17"/>
    <mergeCell ref="AD16:AD17"/>
    <mergeCell ref="AE16:AE17"/>
    <mergeCell ref="AF16:AF17"/>
    <mergeCell ref="AG16:AG17"/>
    <mergeCell ref="AH16:AH17"/>
    <mergeCell ref="AN16:AN17"/>
    <mergeCell ref="AO16:AO17"/>
    <mergeCell ref="AP16:AP17"/>
    <mergeCell ref="S14:S15"/>
    <mergeCell ref="T14:T15"/>
    <mergeCell ref="O12:Q13"/>
    <mergeCell ref="Q20:Q21"/>
    <mergeCell ref="M12:M13"/>
    <mergeCell ref="N12:N13"/>
    <mergeCell ref="N14:N17"/>
    <mergeCell ref="N18:N21"/>
    <mergeCell ref="R12:R13"/>
    <mergeCell ref="AK14:AK15"/>
    <mergeCell ref="AK16:AK17"/>
    <mergeCell ref="AI12:AI13"/>
    <mergeCell ref="AF20:AF21"/>
    <mergeCell ref="AG20:AG21"/>
    <mergeCell ref="AA14:AA15"/>
    <mergeCell ref="AB14:AB15"/>
    <mergeCell ref="AC14:AC15"/>
    <mergeCell ref="AD14:AD15"/>
    <mergeCell ref="AN14:AN15"/>
    <mergeCell ref="AJ12:AK12"/>
    <mergeCell ref="X24:X25"/>
    <mergeCell ref="Y24:Y25"/>
    <mergeCell ref="Z24:Z25"/>
    <mergeCell ref="AA24:AA25"/>
    <mergeCell ref="AB24:AB25"/>
    <mergeCell ref="AC24:AC25"/>
    <mergeCell ref="AD24:AD25"/>
    <mergeCell ref="X22:X23"/>
    <mergeCell ref="Y22:Y23"/>
    <mergeCell ref="A14:A17"/>
    <mergeCell ref="U12:U13"/>
    <mergeCell ref="V12:AG13"/>
    <mergeCell ref="I14:I17"/>
    <mergeCell ref="H14:H17"/>
    <mergeCell ref="G14:G17"/>
    <mergeCell ref="B14:F17"/>
    <mergeCell ref="J14:J17"/>
    <mergeCell ref="L14:L17"/>
    <mergeCell ref="K14:K17"/>
    <mergeCell ref="K18:K21"/>
    <mergeCell ref="L18:L21"/>
    <mergeCell ref="M15:M16"/>
    <mergeCell ref="O22:Q23"/>
    <mergeCell ref="R22:R23"/>
    <mergeCell ref="S22:S23"/>
    <mergeCell ref="T22:T23"/>
    <mergeCell ref="U22:U23"/>
    <mergeCell ref="V22:V23"/>
    <mergeCell ref="W22:W23"/>
    <mergeCell ref="M23:M24"/>
    <mergeCell ref="O24:O25"/>
    <mergeCell ref="AI14:AI15"/>
    <mergeCell ref="AI16:AI17"/>
    <mergeCell ref="O18:Q19"/>
    <mergeCell ref="O20:O21"/>
    <mergeCell ref="S20:S21"/>
    <mergeCell ref="T20:T21"/>
    <mergeCell ref="U20:U21"/>
    <mergeCell ref="V20:V21"/>
    <mergeCell ref="W20:W21"/>
    <mergeCell ref="X20:X21"/>
    <mergeCell ref="Y20:Y21"/>
    <mergeCell ref="Z22:Z23"/>
    <mergeCell ref="AA22:AA23"/>
    <mergeCell ref="AB22:AB23"/>
    <mergeCell ref="AC22:AC23"/>
    <mergeCell ref="AD22:AD23"/>
    <mergeCell ref="AE22:AE23"/>
    <mergeCell ref="AH22:AH23"/>
    <mergeCell ref="P16:P17"/>
    <mergeCell ref="P20:P21"/>
    <mergeCell ref="R14:R15"/>
    <mergeCell ref="R16:R17"/>
    <mergeCell ref="R18:R19"/>
    <mergeCell ref="R20:R21"/>
    <mergeCell ref="Q16:Q17"/>
    <mergeCell ref="O16:O17"/>
    <mergeCell ref="O14:Q15"/>
    <mergeCell ref="AH18:AH19"/>
    <mergeCell ref="AI18:AI19"/>
    <mergeCell ref="Q24:Q25"/>
    <mergeCell ref="R24:R25"/>
    <mergeCell ref="S24:S25"/>
    <mergeCell ref="T24:T25"/>
    <mergeCell ref="U24:U25"/>
    <mergeCell ref="V24:V25"/>
    <mergeCell ref="W24:W25"/>
    <mergeCell ref="Z20:Z21"/>
    <mergeCell ref="AA20:AA21"/>
    <mergeCell ref="AB20:AB21"/>
    <mergeCell ref="AC20:AC21"/>
    <mergeCell ref="AD20:AD21"/>
    <mergeCell ref="AE20:AE21"/>
    <mergeCell ref="AE18:AE19"/>
    <mergeCell ref="AF18:AF19"/>
    <mergeCell ref="AG18:AG19"/>
    <mergeCell ref="N22:N25"/>
    <mergeCell ref="AP18:AP19"/>
    <mergeCell ref="AQ18:AQ19"/>
    <mergeCell ref="AR18:AR19"/>
    <mergeCell ref="K26:K29"/>
    <mergeCell ref="A3:C3"/>
    <mergeCell ref="D3:J3"/>
    <mergeCell ref="AN12:AO12"/>
    <mergeCell ref="L12:L13"/>
    <mergeCell ref="A12:A13"/>
    <mergeCell ref="B12:F13"/>
    <mergeCell ref="G12:G13"/>
    <mergeCell ref="H12:I12"/>
    <mergeCell ref="J12:J13"/>
    <mergeCell ref="K12:K13"/>
    <mergeCell ref="AH12:AH13"/>
    <mergeCell ref="AB16:AB17"/>
    <mergeCell ref="A22:A25"/>
    <mergeCell ref="B22:F25"/>
    <mergeCell ref="G22:G25"/>
    <mergeCell ref="H22:H25"/>
    <mergeCell ref="I22:I25"/>
    <mergeCell ref="J22:J25"/>
    <mergeCell ref="K22:K25"/>
    <mergeCell ref="L22:L25"/>
    <mergeCell ref="AO24:AO25"/>
    <mergeCell ref="AP24:AP25"/>
    <mergeCell ref="AQ24:AQ25"/>
    <mergeCell ref="AR24:AR25"/>
    <mergeCell ref="AM18:AM19"/>
    <mergeCell ref="M19:M20"/>
    <mergeCell ref="AG22:AG23"/>
    <mergeCell ref="P24:P25"/>
    <mergeCell ref="AU24:AU25"/>
    <mergeCell ref="AK22:AK23"/>
    <mergeCell ref="AJ14:AJ15"/>
    <mergeCell ref="AJ16:AJ17"/>
    <mergeCell ref="AJ18:AJ19"/>
    <mergeCell ref="AJ20:AJ21"/>
    <mergeCell ref="AH20:AH21"/>
    <mergeCell ref="AI20:AI21"/>
    <mergeCell ref="AL20:AL21"/>
    <mergeCell ref="AK24:AK25"/>
    <mergeCell ref="AQ14:AQ15"/>
    <mergeCell ref="AR14:AR15"/>
    <mergeCell ref="S16:S17"/>
    <mergeCell ref="T16:T17"/>
    <mergeCell ref="U16:U17"/>
    <mergeCell ref="V16:V17"/>
    <mergeCell ref="W16:W17"/>
    <mergeCell ref="X16:X17"/>
    <mergeCell ref="Y16:Y17"/>
    <mergeCell ref="Z16:Z17"/>
    <mergeCell ref="AA16:AA17"/>
    <mergeCell ref="AN24:AN25"/>
    <mergeCell ref="AM20:AM21"/>
    <mergeCell ref="AK20:AK21"/>
    <mergeCell ref="AM22:AM23"/>
    <mergeCell ref="AM24:AM25"/>
    <mergeCell ref="AF22:AF23"/>
    <mergeCell ref="AI22:AI23"/>
    <mergeCell ref="AJ22:AJ23"/>
    <mergeCell ref="AL22:AL23"/>
    <mergeCell ref="AN22:AN23"/>
    <mergeCell ref="AO22:AO23"/>
    <mergeCell ref="AK28:AK29"/>
    <mergeCell ref="AD28:AD29"/>
    <mergeCell ref="AL14:AL15"/>
    <mergeCell ref="AL16:AL17"/>
    <mergeCell ref="S18:S19"/>
    <mergeCell ref="T18:T19"/>
    <mergeCell ref="U18:U19"/>
    <mergeCell ref="V18:V19"/>
    <mergeCell ref="W18:W19"/>
    <mergeCell ref="X18:X19"/>
    <mergeCell ref="Y18:Y19"/>
    <mergeCell ref="Z18:Z19"/>
    <mergeCell ref="AA18:AA19"/>
    <mergeCell ref="AB18:AB19"/>
    <mergeCell ref="AC18:AC19"/>
    <mergeCell ref="AD18:AD19"/>
    <mergeCell ref="AE24:AE25"/>
    <mergeCell ref="AF24:AF25"/>
    <mergeCell ref="AG24:AG25"/>
    <mergeCell ref="AH24:AH25"/>
    <mergeCell ref="AI24:AI25"/>
    <mergeCell ref="AK18:AK19"/>
    <mergeCell ref="AJ24:AJ25"/>
    <mergeCell ref="AL24:AL25"/>
    <mergeCell ref="S28:S29"/>
    <mergeCell ref="T28:T29"/>
    <mergeCell ref="U28:U29"/>
    <mergeCell ref="V28:V29"/>
    <mergeCell ref="W28:W29"/>
    <mergeCell ref="X28:X29"/>
    <mergeCell ref="Y28:Y29"/>
    <mergeCell ref="AL18:AL19"/>
    <mergeCell ref="I30:I33"/>
    <mergeCell ref="J30:J33"/>
    <mergeCell ref="K30:K33"/>
    <mergeCell ref="L30:L33"/>
    <mergeCell ref="N30:N33"/>
    <mergeCell ref="O30:Q31"/>
    <mergeCell ref="R30:R31"/>
    <mergeCell ref="S30:S31"/>
    <mergeCell ref="T30:T31"/>
    <mergeCell ref="U30:U31"/>
    <mergeCell ref="V30:V31"/>
    <mergeCell ref="W30:W31"/>
    <mergeCell ref="AH32:AH33"/>
    <mergeCell ref="X30:X31"/>
    <mergeCell ref="Y30:Y31"/>
    <mergeCell ref="Y32:Y33"/>
    <mergeCell ref="Z32:Z33"/>
    <mergeCell ref="AA32:AA33"/>
    <mergeCell ref="AB32:AB33"/>
    <mergeCell ref="AC32:AC33"/>
    <mergeCell ref="AD32:AD33"/>
    <mergeCell ref="AU26:AU27"/>
    <mergeCell ref="M27:M28"/>
    <mergeCell ref="O28:O29"/>
    <mergeCell ref="AE28:AE29"/>
    <mergeCell ref="AF28:AF29"/>
    <mergeCell ref="AG28:AG29"/>
    <mergeCell ref="AH28:AH29"/>
    <mergeCell ref="AI28:AI29"/>
    <mergeCell ref="AJ28:AJ29"/>
    <mergeCell ref="AL28:AL29"/>
    <mergeCell ref="AN28:AN29"/>
    <mergeCell ref="AO28:AO29"/>
    <mergeCell ref="AP28:AP29"/>
    <mergeCell ref="AQ28:AQ29"/>
    <mergeCell ref="AR28:AR29"/>
    <mergeCell ref="AB28:AB29"/>
    <mergeCell ref="AC28:AC29"/>
    <mergeCell ref="AD26:AD27"/>
    <mergeCell ref="AE26:AE27"/>
    <mergeCell ref="AF26:AF27"/>
    <mergeCell ref="AG26:AG27"/>
    <mergeCell ref="AH26:AH27"/>
    <mergeCell ref="AI26:AI27"/>
    <mergeCell ref="AJ26:AJ27"/>
    <mergeCell ref="AL26:AL27"/>
    <mergeCell ref="AN26:AN27"/>
    <mergeCell ref="AO26:AO27"/>
    <mergeCell ref="AP26:AP27"/>
    <mergeCell ref="AQ26:AQ27"/>
    <mergeCell ref="AR26:AR27"/>
    <mergeCell ref="AU28:AU29"/>
    <mergeCell ref="AK26:AK27"/>
    <mergeCell ref="X34:X35"/>
    <mergeCell ref="Y34:Y35"/>
    <mergeCell ref="AP32:AP33"/>
    <mergeCell ref="AQ32:AQ33"/>
    <mergeCell ref="AR32:AR33"/>
    <mergeCell ref="Z30:Z31"/>
    <mergeCell ref="AA30:AA31"/>
    <mergeCell ref="AB30:AB31"/>
    <mergeCell ref="AC30:AC31"/>
    <mergeCell ref="AD30:AD31"/>
    <mergeCell ref="AE30:AE31"/>
    <mergeCell ref="AF30:AF31"/>
    <mergeCell ref="AG30:AG31"/>
    <mergeCell ref="AH30:AH31"/>
    <mergeCell ref="AI30:AI31"/>
    <mergeCell ref="AJ30:AJ31"/>
    <mergeCell ref="AL30:AL31"/>
    <mergeCell ref="AN30:AN31"/>
    <mergeCell ref="AO30:AO31"/>
    <mergeCell ref="AP30:AP31"/>
    <mergeCell ref="AQ30:AQ31"/>
    <mergeCell ref="AR30:AR31"/>
    <mergeCell ref="AE32:AE33"/>
    <mergeCell ref="AF32:AF33"/>
    <mergeCell ref="AG32:AG33"/>
    <mergeCell ref="AI32:AI33"/>
    <mergeCell ref="AK30:AK31"/>
    <mergeCell ref="AK32:AK33"/>
    <mergeCell ref="AJ32:AJ33"/>
    <mergeCell ref="AL32:AL33"/>
    <mergeCell ref="AN32:AN33"/>
    <mergeCell ref="AO32:AO33"/>
    <mergeCell ref="L26:L29"/>
    <mergeCell ref="N26:N29"/>
    <mergeCell ref="O26:Q27"/>
    <mergeCell ref="R26:R27"/>
    <mergeCell ref="S26:S27"/>
    <mergeCell ref="T26:T27"/>
    <mergeCell ref="U26:U27"/>
    <mergeCell ref="V26:V27"/>
    <mergeCell ref="W26:W27"/>
    <mergeCell ref="X26:X27"/>
    <mergeCell ref="Y26:Y27"/>
    <mergeCell ref="Z28:Z29"/>
    <mergeCell ref="AA28:AA29"/>
    <mergeCell ref="P28:P29"/>
    <mergeCell ref="Q28:Q29"/>
    <mergeCell ref="R28:R29"/>
    <mergeCell ref="AO36:AO37"/>
    <mergeCell ref="AM26:AM27"/>
    <mergeCell ref="AM28:AM29"/>
    <mergeCell ref="AM30:AM31"/>
    <mergeCell ref="AM32:AM33"/>
    <mergeCell ref="M31:M32"/>
    <mergeCell ref="O32:O33"/>
    <mergeCell ref="P32:P33"/>
    <mergeCell ref="Q32:Q33"/>
    <mergeCell ref="R32:R33"/>
    <mergeCell ref="S32:S33"/>
    <mergeCell ref="T32:T33"/>
    <mergeCell ref="U32:U33"/>
    <mergeCell ref="V32:V33"/>
    <mergeCell ref="W32:W33"/>
    <mergeCell ref="X32:X33"/>
    <mergeCell ref="AP36:AP37"/>
    <mergeCell ref="AQ36:AQ37"/>
    <mergeCell ref="AR36:AR37"/>
    <mergeCell ref="AO34:AO35"/>
    <mergeCell ref="AP34:AP35"/>
    <mergeCell ref="AQ34:AQ35"/>
    <mergeCell ref="AR34:AR35"/>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Z34:Z35"/>
    <mergeCell ref="AA34:AA35"/>
    <mergeCell ref="AB34:AB35"/>
    <mergeCell ref="AC34:AC35"/>
    <mergeCell ref="AD34:AD35"/>
    <mergeCell ref="AE34:AE35"/>
    <mergeCell ref="AF34:AF35"/>
    <mergeCell ref="AG34:AG35"/>
    <mergeCell ref="U34:U35"/>
    <mergeCell ref="AR40:AR41"/>
    <mergeCell ref="AU40:AU41"/>
    <mergeCell ref="AX38:AX39"/>
    <mergeCell ref="AW38:AW41"/>
    <mergeCell ref="AA38:AA39"/>
    <mergeCell ref="AB38:AB39"/>
    <mergeCell ref="AC38:AC39"/>
    <mergeCell ref="AD38:AD39"/>
    <mergeCell ref="AE38:AE39"/>
    <mergeCell ref="AF38:AF39"/>
    <mergeCell ref="AG38:AG39"/>
    <mergeCell ref="AH38:AH39"/>
    <mergeCell ref="AI38:AI39"/>
    <mergeCell ref="AJ38:AJ39"/>
    <mergeCell ref="AL38:AL39"/>
    <mergeCell ref="AN38:AN39"/>
    <mergeCell ref="AO38:AO39"/>
    <mergeCell ref="AP38:AP39"/>
    <mergeCell ref="AQ38:AQ39"/>
    <mergeCell ref="AR38:AR39"/>
    <mergeCell ref="AU38:AU39"/>
    <mergeCell ref="AJ40:AJ41"/>
    <mergeCell ref="AL40:AL41"/>
    <mergeCell ref="AN40:AN41"/>
    <mergeCell ref="AO40:AO41"/>
    <mergeCell ref="AP40:AP41"/>
    <mergeCell ref="AQ40:AQ41"/>
    <mergeCell ref="AK40:AK41"/>
    <mergeCell ref="AM40:AM41"/>
    <mergeCell ref="S38:S39"/>
    <mergeCell ref="T38:T39"/>
    <mergeCell ref="U38:U39"/>
    <mergeCell ref="V38:V39"/>
    <mergeCell ref="W38:W39"/>
    <mergeCell ref="X38:X39"/>
    <mergeCell ref="Y38:Y39"/>
    <mergeCell ref="Z38:Z39"/>
    <mergeCell ref="AJ34:AJ35"/>
    <mergeCell ref="AL34:AL35"/>
    <mergeCell ref="AN34:AN35"/>
    <mergeCell ref="M35:M36"/>
    <mergeCell ref="O36:O37"/>
    <mergeCell ref="P36:P37"/>
    <mergeCell ref="Q36:Q37"/>
    <mergeCell ref="R36:R37"/>
    <mergeCell ref="S36:S37"/>
    <mergeCell ref="T36:T37"/>
    <mergeCell ref="AK34:AK35"/>
    <mergeCell ref="AI34:AI35"/>
    <mergeCell ref="AL36:AL37"/>
    <mergeCell ref="AN36:AN37"/>
    <mergeCell ref="S34:S35"/>
    <mergeCell ref="AK36:AK37"/>
    <mergeCell ref="AK38:AK39"/>
    <mergeCell ref="AH34:AH35"/>
    <mergeCell ref="AM34:AM35"/>
    <mergeCell ref="AM36:AM37"/>
    <mergeCell ref="AM38:AM39"/>
    <mergeCell ref="T34:T35"/>
    <mergeCell ref="V34:V35"/>
    <mergeCell ref="W34:W35"/>
    <mergeCell ref="AD42:AD43"/>
    <mergeCell ref="AE42:AE43"/>
    <mergeCell ref="AF42:AF43"/>
    <mergeCell ref="AG42:AG43"/>
    <mergeCell ref="AH42:AH43"/>
    <mergeCell ref="AI42:AI43"/>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W42:W43"/>
    <mergeCell ref="X42:X43"/>
    <mergeCell ref="Y42:Y43"/>
    <mergeCell ref="S42:S43"/>
    <mergeCell ref="T42:T43"/>
    <mergeCell ref="AQ52:AQ53"/>
    <mergeCell ref="U42:U43"/>
    <mergeCell ref="V42:V43"/>
    <mergeCell ref="AK42:AK43"/>
    <mergeCell ref="AK44:AK45"/>
    <mergeCell ref="AL44:AL45"/>
    <mergeCell ref="AN44:AN45"/>
    <mergeCell ref="AO44:AO45"/>
    <mergeCell ref="AP44:AP45"/>
    <mergeCell ref="AQ44:AQ45"/>
    <mergeCell ref="AR44:AR45"/>
    <mergeCell ref="N46:N49"/>
    <mergeCell ref="O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G48:AG49"/>
    <mergeCell ref="AH48:AH49"/>
    <mergeCell ref="AI48:AI49"/>
    <mergeCell ref="AJ48:AJ49"/>
    <mergeCell ref="AR48:AR49"/>
    <mergeCell ref="AF50:AF51"/>
    <mergeCell ref="AJ42:AJ43"/>
    <mergeCell ref="AL42:AL43"/>
    <mergeCell ref="AN42:AN43"/>
    <mergeCell ref="AO42:AO43"/>
    <mergeCell ref="AP42:AP43"/>
    <mergeCell ref="AQ42:AQ43"/>
    <mergeCell ref="AR42:AR43"/>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H50:AH51"/>
    <mergeCell ref="AR46:AR47"/>
    <mergeCell ref="Z42:Z43"/>
    <mergeCell ref="AA42:AA43"/>
    <mergeCell ref="AB42:AB43"/>
    <mergeCell ref="AC42:AC43"/>
    <mergeCell ref="AG52:AG53"/>
    <mergeCell ref="AH52:AH53"/>
    <mergeCell ref="AI52:AI53"/>
    <mergeCell ref="AJ52:AJ53"/>
    <mergeCell ref="AM54:AM55"/>
    <mergeCell ref="M51:M52"/>
    <mergeCell ref="M47:M48"/>
    <mergeCell ref="O48:O49"/>
    <mergeCell ref="P48:P49"/>
    <mergeCell ref="Q48:Q49"/>
    <mergeCell ref="R48:R49"/>
    <mergeCell ref="S48:S49"/>
    <mergeCell ref="T48:T49"/>
    <mergeCell ref="U48:U49"/>
    <mergeCell ref="V48:V49"/>
    <mergeCell ref="W48:W49"/>
    <mergeCell ref="X48:X49"/>
    <mergeCell ref="Y48:Y49"/>
    <mergeCell ref="Z48:Z49"/>
    <mergeCell ref="AA48:AA49"/>
    <mergeCell ref="Z50:Z51"/>
    <mergeCell ref="AA50:AA51"/>
    <mergeCell ref="S52:S53"/>
    <mergeCell ref="T52:T53"/>
    <mergeCell ref="U52:U53"/>
    <mergeCell ref="V52:V53"/>
    <mergeCell ref="Q52:Q53"/>
    <mergeCell ref="R52:R53"/>
    <mergeCell ref="S50:S51"/>
    <mergeCell ref="T50:T51"/>
    <mergeCell ref="R54:R55"/>
    <mergeCell ref="AE50:AE51"/>
    <mergeCell ref="AG54:AG55"/>
    <mergeCell ref="AH54:AH55"/>
    <mergeCell ref="AI54:AI55"/>
    <mergeCell ref="AR52:AR53"/>
    <mergeCell ref="AG50:AG51"/>
    <mergeCell ref="AP46:AP47"/>
    <mergeCell ref="AQ46:AQ47"/>
    <mergeCell ref="AI50:AI51"/>
    <mergeCell ref="AJ50:AJ51"/>
    <mergeCell ref="AL50:AL51"/>
    <mergeCell ref="AN50:AN51"/>
    <mergeCell ref="AO50:AO51"/>
    <mergeCell ref="AP50:AP51"/>
    <mergeCell ref="AQ50:AQ51"/>
    <mergeCell ref="AB48:AB49"/>
    <mergeCell ref="AC48:AC49"/>
    <mergeCell ref="AD48:AD49"/>
    <mergeCell ref="AE48:AE49"/>
    <mergeCell ref="AF48:AF49"/>
    <mergeCell ref="AQ48:AQ49"/>
    <mergeCell ref="AL48:AL49"/>
    <mergeCell ref="AN48:AN49"/>
    <mergeCell ref="AO48:AO49"/>
    <mergeCell ref="AP48:AP49"/>
    <mergeCell ref="AR50:AR51"/>
    <mergeCell ref="AJ54:AJ55"/>
    <mergeCell ref="AL54:AL55"/>
    <mergeCell ref="AN54:AN55"/>
    <mergeCell ref="AO54:AO55"/>
    <mergeCell ref="AP54:AP55"/>
    <mergeCell ref="AQ54:AQ55"/>
    <mergeCell ref="AR54:AR55"/>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B52:AB53"/>
    <mergeCell ref="AB50:AB51"/>
    <mergeCell ref="AC50:AC51"/>
    <mergeCell ref="AD50:AD51"/>
    <mergeCell ref="U50:U51"/>
    <mergeCell ref="V50:V51"/>
    <mergeCell ref="W50:W51"/>
    <mergeCell ref="X50:X51"/>
    <mergeCell ref="Y50:Y51"/>
    <mergeCell ref="W52:W53"/>
    <mergeCell ref="X52:X53"/>
    <mergeCell ref="Y52:Y53"/>
    <mergeCell ref="Z52:Z53"/>
    <mergeCell ref="AA52:AA53"/>
    <mergeCell ref="AC52:AC53"/>
    <mergeCell ref="AD52:AD53"/>
    <mergeCell ref="AE52:AE53"/>
    <mergeCell ref="AF52:AF53"/>
    <mergeCell ref="AC58:AC59"/>
    <mergeCell ref="AD58:AD59"/>
    <mergeCell ref="AE58:AE59"/>
    <mergeCell ref="AG60:AG61"/>
    <mergeCell ref="AH60:AH61"/>
    <mergeCell ref="AI60:AI61"/>
    <mergeCell ref="AJ60:AJ61"/>
    <mergeCell ref="AL60:AL61"/>
    <mergeCell ref="AN60:AN61"/>
    <mergeCell ref="AO60:AO61"/>
    <mergeCell ref="AP60:AP61"/>
    <mergeCell ref="AJ58:AJ59"/>
    <mergeCell ref="AF46:AF47"/>
    <mergeCell ref="AG46:AG47"/>
    <mergeCell ref="AL52:AL53"/>
    <mergeCell ref="AN52:AN53"/>
    <mergeCell ref="AO52:AO53"/>
    <mergeCell ref="AP52:AP53"/>
    <mergeCell ref="AK46:AK47"/>
    <mergeCell ref="AK48:AK49"/>
    <mergeCell ref="AK50:AK51"/>
    <mergeCell ref="AK52:AK53"/>
    <mergeCell ref="AK54:AK55"/>
    <mergeCell ref="AM48:AM49"/>
    <mergeCell ref="AM50:AM51"/>
    <mergeCell ref="AM52:AM53"/>
    <mergeCell ref="AH46:AH47"/>
    <mergeCell ref="AI46:AI47"/>
    <mergeCell ref="AJ46:AJ47"/>
    <mergeCell ref="AL46:AL47"/>
    <mergeCell ref="AN46:AN47"/>
    <mergeCell ref="AO46:AO47"/>
    <mergeCell ref="V56:V57"/>
    <mergeCell ref="W56:W57"/>
    <mergeCell ref="X56:X57"/>
    <mergeCell ref="Y56:Y57"/>
    <mergeCell ref="Z56:Z57"/>
    <mergeCell ref="AA56:AA57"/>
    <mergeCell ref="AB56:AB57"/>
    <mergeCell ref="AC56:AC57"/>
    <mergeCell ref="AD56:AD57"/>
    <mergeCell ref="AE56:AE57"/>
    <mergeCell ref="AF56:AF57"/>
    <mergeCell ref="AG56:AG57"/>
    <mergeCell ref="AL56:AL57"/>
    <mergeCell ref="AN56:AN57"/>
    <mergeCell ref="AO56:AO57"/>
    <mergeCell ref="AP56:AP57"/>
    <mergeCell ref="AH56:AH57"/>
    <mergeCell ref="AI56:AI57"/>
    <mergeCell ref="AJ56:AJ57"/>
    <mergeCell ref="AK56:AK57"/>
    <mergeCell ref="S64:S65"/>
    <mergeCell ref="T64:T65"/>
    <mergeCell ref="U64:U65"/>
    <mergeCell ref="V64:V65"/>
    <mergeCell ref="W64:W65"/>
    <mergeCell ref="X64:X65"/>
    <mergeCell ref="Y64:Y65"/>
    <mergeCell ref="Z64:Z65"/>
    <mergeCell ref="AA64:AA65"/>
    <mergeCell ref="AF58:AF59"/>
    <mergeCell ref="AG58:AG59"/>
    <mergeCell ref="AH58:AH59"/>
    <mergeCell ref="AI58:AI59"/>
    <mergeCell ref="R58:R59"/>
    <mergeCell ref="S58:S59"/>
    <mergeCell ref="T58:T59"/>
    <mergeCell ref="U58:U59"/>
    <mergeCell ref="V58:V59"/>
    <mergeCell ref="AB62:AB63"/>
    <mergeCell ref="AC62:AC63"/>
    <mergeCell ref="AD62:AD63"/>
    <mergeCell ref="AE62:AE63"/>
    <mergeCell ref="AF62:AF63"/>
    <mergeCell ref="AG62:AG63"/>
    <mergeCell ref="AH62:AH63"/>
    <mergeCell ref="AI62:AI63"/>
    <mergeCell ref="W58:W59"/>
    <mergeCell ref="X58:X59"/>
    <mergeCell ref="Y58:Y59"/>
    <mergeCell ref="Z58:Z59"/>
    <mergeCell ref="AA58:AA59"/>
    <mergeCell ref="AB58:AB59"/>
    <mergeCell ref="Q56:Q57"/>
    <mergeCell ref="R56:R57"/>
    <mergeCell ref="S56:S57"/>
    <mergeCell ref="T56:T57"/>
    <mergeCell ref="AL58:AL59"/>
    <mergeCell ref="AN58:AN59"/>
    <mergeCell ref="AO58:AO59"/>
    <mergeCell ref="AP58:AP59"/>
    <mergeCell ref="AQ58:AQ59"/>
    <mergeCell ref="AR58:AR59"/>
    <mergeCell ref="M59:M60"/>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N58:N61"/>
    <mergeCell ref="O58:Q59"/>
    <mergeCell ref="U56:U57"/>
    <mergeCell ref="AJ62:AJ63"/>
    <mergeCell ref="AL62:AL63"/>
    <mergeCell ref="AN62:AN63"/>
    <mergeCell ref="AO62:AO63"/>
    <mergeCell ref="AP62:AP63"/>
    <mergeCell ref="AQ62:AQ63"/>
    <mergeCell ref="AR62:AR63"/>
    <mergeCell ref="AB64:AB65"/>
    <mergeCell ref="AC64:AC65"/>
    <mergeCell ref="AD64:AD65"/>
    <mergeCell ref="AE64:AE65"/>
    <mergeCell ref="AF64:AF65"/>
    <mergeCell ref="AG64:AG65"/>
    <mergeCell ref="AH64:AH65"/>
    <mergeCell ref="AI64:AI65"/>
    <mergeCell ref="AJ64:AJ65"/>
    <mergeCell ref="AO66:AO67"/>
    <mergeCell ref="AP66:AP67"/>
    <mergeCell ref="AQ66:AQ67"/>
    <mergeCell ref="AR66:AR67"/>
    <mergeCell ref="AL64:AL65"/>
    <mergeCell ref="AN64:AN65"/>
    <mergeCell ref="AO64:AO65"/>
    <mergeCell ref="AB66:AB67"/>
    <mergeCell ref="AC66:AC67"/>
    <mergeCell ref="AD66:AD67"/>
    <mergeCell ref="AI66:AI67"/>
    <mergeCell ref="AH66:AH67"/>
    <mergeCell ref="AJ66:AJ67"/>
    <mergeCell ref="AL66:AL67"/>
    <mergeCell ref="AN66:AN67"/>
    <mergeCell ref="L62:L65"/>
    <mergeCell ref="N62:N65"/>
    <mergeCell ref="O62:Q63"/>
    <mergeCell ref="R62:R63"/>
    <mergeCell ref="S62:S63"/>
    <mergeCell ref="T62:T63"/>
    <mergeCell ref="U62:U63"/>
    <mergeCell ref="V62:V63"/>
    <mergeCell ref="W62:W63"/>
    <mergeCell ref="X62:X63"/>
    <mergeCell ref="Y62:Y63"/>
    <mergeCell ref="Z62:Z63"/>
    <mergeCell ref="AA62:AA63"/>
    <mergeCell ref="M67:M68"/>
    <mergeCell ref="O68:O69"/>
    <mergeCell ref="P68:P69"/>
    <mergeCell ref="Q68:Q69"/>
    <mergeCell ref="R68:R69"/>
    <mergeCell ref="S68:S69"/>
    <mergeCell ref="T68:T69"/>
    <mergeCell ref="U68:U69"/>
    <mergeCell ref="V68:V69"/>
    <mergeCell ref="W68:W69"/>
    <mergeCell ref="S66:S67"/>
    <mergeCell ref="T66:T67"/>
    <mergeCell ref="U66:U67"/>
    <mergeCell ref="V66:V67"/>
    <mergeCell ref="W66:W67"/>
    <mergeCell ref="X66:X67"/>
    <mergeCell ref="Y66:Y67"/>
    <mergeCell ref="Z66:Z67"/>
    <mergeCell ref="AA66:AA67"/>
    <mergeCell ref="AR72:AR73"/>
    <mergeCell ref="AM72:AM73"/>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H72:AH73"/>
    <mergeCell ref="AI72:AI73"/>
    <mergeCell ref="AJ72:AJ73"/>
    <mergeCell ref="AL72:AL73"/>
    <mergeCell ref="AN72:AN73"/>
    <mergeCell ref="X72:X73"/>
    <mergeCell ref="Y72:Y73"/>
    <mergeCell ref="Z72:Z73"/>
    <mergeCell ref="AA72:AA73"/>
    <mergeCell ref="AB72:AB73"/>
    <mergeCell ref="AC72:AC73"/>
    <mergeCell ref="AD72:AD73"/>
    <mergeCell ref="AR68:AR69"/>
    <mergeCell ref="AE70:AE71"/>
    <mergeCell ref="AO72:AO73"/>
    <mergeCell ref="AP72:AP73"/>
    <mergeCell ref="AQ72:AQ73"/>
    <mergeCell ref="AA74:AA75"/>
    <mergeCell ref="A70:A73"/>
    <mergeCell ref="B70:F73"/>
    <mergeCell ref="G70:G73"/>
    <mergeCell ref="H70:H73"/>
    <mergeCell ref="I70:I73"/>
    <mergeCell ref="J70:J73"/>
    <mergeCell ref="K70:K73"/>
    <mergeCell ref="L70:L73"/>
    <mergeCell ref="M75:M76"/>
    <mergeCell ref="AC76:AC77"/>
    <mergeCell ref="AD76:AD77"/>
    <mergeCell ref="AE76:AE77"/>
    <mergeCell ref="AF76:AF77"/>
    <mergeCell ref="AG76:AG77"/>
    <mergeCell ref="AH76:AH77"/>
    <mergeCell ref="M71:M72"/>
    <mergeCell ref="O72:O73"/>
    <mergeCell ref="P72:P73"/>
    <mergeCell ref="Q72:Q73"/>
    <mergeCell ref="R72:R73"/>
    <mergeCell ref="S72:S73"/>
    <mergeCell ref="T72:T73"/>
    <mergeCell ref="U72:U73"/>
    <mergeCell ref="V72:V73"/>
    <mergeCell ref="W72:W73"/>
    <mergeCell ref="L74:L77"/>
    <mergeCell ref="N74:N77"/>
    <mergeCell ref="O74:Q75"/>
    <mergeCell ref="R74:R75"/>
    <mergeCell ref="A74:A77"/>
    <mergeCell ref="B74:F77"/>
    <mergeCell ref="AL68:AL69"/>
    <mergeCell ref="AN68:AN69"/>
    <mergeCell ref="AO68:AO69"/>
    <mergeCell ref="AP68:AP69"/>
    <mergeCell ref="AQ68:AQ69"/>
    <mergeCell ref="N70:N73"/>
    <mergeCell ref="O70:Q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F70:AF71"/>
    <mergeCell ref="AG70:AG71"/>
    <mergeCell ref="AH70:AH71"/>
    <mergeCell ref="AI70:AI71"/>
    <mergeCell ref="AJ70:AJ71"/>
    <mergeCell ref="AL70:AL71"/>
    <mergeCell ref="AN70:AN71"/>
    <mergeCell ref="AE72:AE73"/>
    <mergeCell ref="AF72:AF73"/>
    <mergeCell ref="AO70:AO71"/>
    <mergeCell ref="AP70:AP71"/>
    <mergeCell ref="AQ70:AQ71"/>
    <mergeCell ref="L66:L69"/>
    <mergeCell ref="AE66:AE67"/>
    <mergeCell ref="AF66:AF67"/>
    <mergeCell ref="AG66:AG67"/>
    <mergeCell ref="AB78:AB79"/>
    <mergeCell ref="AC78:AC79"/>
    <mergeCell ref="AD78:AD79"/>
    <mergeCell ref="AE78:AE79"/>
    <mergeCell ref="AF78:AF79"/>
    <mergeCell ref="AG78:AG79"/>
    <mergeCell ref="AB74:AB75"/>
    <mergeCell ref="AC74:AC75"/>
    <mergeCell ref="AD74:AD75"/>
    <mergeCell ref="AE74:AE75"/>
    <mergeCell ref="AF74:AF75"/>
    <mergeCell ref="AG74:AG75"/>
    <mergeCell ref="AG72:AG73"/>
    <mergeCell ref="M79:M80"/>
    <mergeCell ref="O80:O81"/>
    <mergeCell ref="P80:P81"/>
    <mergeCell ref="Q80:Q81"/>
    <mergeCell ref="R66:R67"/>
    <mergeCell ref="S74:S75"/>
    <mergeCell ref="T74:T75"/>
    <mergeCell ref="U74:U75"/>
    <mergeCell ref="V74:V75"/>
    <mergeCell ref="W74:W75"/>
    <mergeCell ref="X74:X75"/>
    <mergeCell ref="Y74:Y75"/>
    <mergeCell ref="Y80:Y81"/>
    <mergeCell ref="Z80:Z81"/>
    <mergeCell ref="AA80:AA81"/>
    <mergeCell ref="AP80:AP81"/>
    <mergeCell ref="AQ80:AQ81"/>
    <mergeCell ref="AR80:AR81"/>
    <mergeCell ref="AL76:AL77"/>
    <mergeCell ref="AN76:AN77"/>
    <mergeCell ref="AO76:AO77"/>
    <mergeCell ref="AP76:AP77"/>
    <mergeCell ref="AQ76:AQ77"/>
    <mergeCell ref="AR76:AR77"/>
    <mergeCell ref="AR74:AR75"/>
    <mergeCell ref="AI76:AI77"/>
    <mergeCell ref="AJ76:AJ77"/>
    <mergeCell ref="Z74:Z75"/>
    <mergeCell ref="AB76:AB77"/>
    <mergeCell ref="S76:S77"/>
    <mergeCell ref="T76:T77"/>
    <mergeCell ref="U76:U77"/>
    <mergeCell ref="V76:V77"/>
    <mergeCell ref="W76:W77"/>
    <mergeCell ref="X76:X77"/>
    <mergeCell ref="Y76:Y77"/>
    <mergeCell ref="Z76:Z77"/>
    <mergeCell ref="AA76:AA77"/>
    <mergeCell ref="AH74:AH75"/>
    <mergeCell ref="AP74:AP75"/>
    <mergeCell ref="AQ74:AQ75"/>
    <mergeCell ref="AP78:AP79"/>
    <mergeCell ref="AQ78:AQ79"/>
    <mergeCell ref="AR78:AR79"/>
    <mergeCell ref="AM74:AM75"/>
    <mergeCell ref="AM76:AM77"/>
    <mergeCell ref="AM78:AM79"/>
    <mergeCell ref="AJ78:AJ79"/>
    <mergeCell ref="AL78:AL79"/>
    <mergeCell ref="AN78:AN79"/>
    <mergeCell ref="AO78:AO79"/>
    <mergeCell ref="AL84:AL85"/>
    <mergeCell ref="AN84:AN85"/>
    <mergeCell ref="AO84:AO85"/>
    <mergeCell ref="AG80:AG81"/>
    <mergeCell ref="AI74:AI75"/>
    <mergeCell ref="AJ74:AJ75"/>
    <mergeCell ref="AL74:AL75"/>
    <mergeCell ref="AN74:AN75"/>
    <mergeCell ref="AO74:AO75"/>
    <mergeCell ref="AH80:AH81"/>
    <mergeCell ref="AI80:AI81"/>
    <mergeCell ref="AL80:AL81"/>
    <mergeCell ref="AN80:AN81"/>
    <mergeCell ref="AO80:AO81"/>
    <mergeCell ref="AH78:AH79"/>
    <mergeCell ref="AI78:AI79"/>
    <mergeCell ref="AO82:AO83"/>
    <mergeCell ref="AF80:AF81"/>
    <mergeCell ref="W82:W83"/>
    <mergeCell ref="X82:X83"/>
    <mergeCell ref="Y82:Y83"/>
    <mergeCell ref="Z82:Z83"/>
    <mergeCell ref="AA82:AA83"/>
    <mergeCell ref="AB82:AB83"/>
    <mergeCell ref="AC82:AC83"/>
    <mergeCell ref="AD82:AD83"/>
    <mergeCell ref="AE82:AE83"/>
    <mergeCell ref="AQ84:AQ85"/>
    <mergeCell ref="AR84:AR85"/>
    <mergeCell ref="M87:M88"/>
    <mergeCell ref="AL88:AL89"/>
    <mergeCell ref="AR88:AR89"/>
    <mergeCell ref="AB86:AB87"/>
    <mergeCell ref="AC86:AC87"/>
    <mergeCell ref="AD86:AD87"/>
    <mergeCell ref="AP84:AP85"/>
    <mergeCell ref="AJ80:AJ81"/>
    <mergeCell ref="T86:T87"/>
    <mergeCell ref="U86:U87"/>
    <mergeCell ref="V86:V87"/>
    <mergeCell ref="W86:W87"/>
    <mergeCell ref="X86:X87"/>
    <mergeCell ref="Y86:Y87"/>
    <mergeCell ref="AB88:AB89"/>
    <mergeCell ref="AC88:AC89"/>
    <mergeCell ref="AG84:AG85"/>
    <mergeCell ref="AH84:AH85"/>
    <mergeCell ref="AI84:AI85"/>
    <mergeCell ref="AJ84:AJ85"/>
    <mergeCell ref="AL86:AL87"/>
    <mergeCell ref="AN86:AN87"/>
    <mergeCell ref="AO86:AO87"/>
    <mergeCell ref="AP86:AP87"/>
    <mergeCell ref="AQ86:AQ87"/>
    <mergeCell ref="AK86:AK87"/>
    <mergeCell ref="S78:S79"/>
    <mergeCell ref="T78:T79"/>
    <mergeCell ref="U78:U79"/>
    <mergeCell ref="V78:V79"/>
    <mergeCell ref="W78:W79"/>
    <mergeCell ref="X78:X79"/>
    <mergeCell ref="Y78:Y79"/>
    <mergeCell ref="Z78:Z79"/>
    <mergeCell ref="AA78:AA79"/>
    <mergeCell ref="AF82:AF83"/>
    <mergeCell ref="AG82:AG83"/>
    <mergeCell ref="AH82:AH83"/>
    <mergeCell ref="AI82:AI83"/>
    <mergeCell ref="AJ82:AJ83"/>
    <mergeCell ref="AL82:AL83"/>
    <mergeCell ref="AN82:AN83"/>
    <mergeCell ref="S80:S81"/>
    <mergeCell ref="T80:T81"/>
    <mergeCell ref="U80:U81"/>
    <mergeCell ref="V80:V81"/>
    <mergeCell ref="W80:W81"/>
    <mergeCell ref="X80:X81"/>
    <mergeCell ref="AB80:AB81"/>
    <mergeCell ref="AC80:AC81"/>
    <mergeCell ref="AD80:AD81"/>
    <mergeCell ref="AE80:AE81"/>
    <mergeCell ref="AP82:AP83"/>
    <mergeCell ref="AQ82:AQ83"/>
    <mergeCell ref="AR82:AR83"/>
    <mergeCell ref="M83:M84"/>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82:A85"/>
    <mergeCell ref="B82:F85"/>
    <mergeCell ref="G82:G85"/>
    <mergeCell ref="H82:H85"/>
    <mergeCell ref="I82:I85"/>
    <mergeCell ref="J82:J85"/>
    <mergeCell ref="K82:K85"/>
    <mergeCell ref="L82:L85"/>
    <mergeCell ref="O88:O89"/>
    <mergeCell ref="P88:P89"/>
    <mergeCell ref="Q88:Q89"/>
    <mergeCell ref="R88:R89"/>
    <mergeCell ref="S88:S89"/>
    <mergeCell ref="T88:T89"/>
    <mergeCell ref="U88:U89"/>
    <mergeCell ref="V88:V89"/>
    <mergeCell ref="S82:S83"/>
    <mergeCell ref="T82:T83"/>
    <mergeCell ref="U82:U83"/>
    <mergeCell ref="V82:V83"/>
    <mergeCell ref="A86:A89"/>
    <mergeCell ref="B86:F89"/>
    <mergeCell ref="G86:G89"/>
    <mergeCell ref="H86:H89"/>
    <mergeCell ref="I86:I89"/>
    <mergeCell ref="J86:J89"/>
    <mergeCell ref="K86:K89"/>
    <mergeCell ref="L86:L89"/>
    <mergeCell ref="N86:N89"/>
    <mergeCell ref="O86:Q87"/>
    <mergeCell ref="R86:R87"/>
    <mergeCell ref="S86:S87"/>
    <mergeCell ref="AL90:AL91"/>
    <mergeCell ref="AN90:AN91"/>
    <mergeCell ref="AO90:AO91"/>
    <mergeCell ref="AP90:AP91"/>
    <mergeCell ref="AQ90:AQ91"/>
    <mergeCell ref="AL92:AL93"/>
    <mergeCell ref="AN92:AN93"/>
    <mergeCell ref="AO92:AO93"/>
    <mergeCell ref="AP92:AP93"/>
    <mergeCell ref="AQ92:AQ93"/>
    <mergeCell ref="AF90:AF91"/>
    <mergeCell ref="AG90:AG91"/>
    <mergeCell ref="AH90:AH91"/>
    <mergeCell ref="AI90:AI91"/>
    <mergeCell ref="AF88:AF89"/>
    <mergeCell ref="AG88:AG89"/>
    <mergeCell ref="AH88:AH89"/>
    <mergeCell ref="AI88:AI89"/>
    <mergeCell ref="AJ88:AJ89"/>
    <mergeCell ref="AN88:AN89"/>
    <mergeCell ref="AO88:AO89"/>
    <mergeCell ref="AP88:AP89"/>
    <mergeCell ref="AQ88:AQ89"/>
    <mergeCell ref="AK88:AK89"/>
    <mergeCell ref="AK90:AK91"/>
    <mergeCell ref="V92:V93"/>
    <mergeCell ref="W92:W93"/>
    <mergeCell ref="X92:X93"/>
    <mergeCell ref="Y92:Y93"/>
    <mergeCell ref="Z92:Z93"/>
    <mergeCell ref="AA92:AA93"/>
    <mergeCell ref="AG96:AG97"/>
    <mergeCell ref="AH96:AH97"/>
    <mergeCell ref="AI96:AI97"/>
    <mergeCell ref="AJ96:AJ97"/>
    <mergeCell ref="AF94:AF95"/>
    <mergeCell ref="AG94:AG95"/>
    <mergeCell ref="AH94:AH95"/>
    <mergeCell ref="AI94:AI95"/>
    <mergeCell ref="AJ94:AJ95"/>
    <mergeCell ref="AH86:AH87"/>
    <mergeCell ref="AI86:AI87"/>
    <mergeCell ref="AJ86:AJ87"/>
    <mergeCell ref="AD88:AD89"/>
    <mergeCell ref="AE88:AE89"/>
    <mergeCell ref="AA86:AA87"/>
    <mergeCell ref="W88:W89"/>
    <mergeCell ref="X88:X89"/>
    <mergeCell ref="Y88:Y89"/>
    <mergeCell ref="Z88:Z89"/>
    <mergeCell ref="AA88:AA89"/>
    <mergeCell ref="AE86:AE87"/>
    <mergeCell ref="AF86:AF87"/>
    <mergeCell ref="AG86:AG87"/>
    <mergeCell ref="AJ90:AJ91"/>
    <mergeCell ref="Z86:Z87"/>
    <mergeCell ref="A94:A97"/>
    <mergeCell ref="B94:F97"/>
    <mergeCell ref="G94:G97"/>
    <mergeCell ref="H94:H97"/>
    <mergeCell ref="I94:I97"/>
    <mergeCell ref="J94:J97"/>
    <mergeCell ref="K94:K97"/>
    <mergeCell ref="L94:L97"/>
    <mergeCell ref="AH92:AH93"/>
    <mergeCell ref="AI92:AI93"/>
    <mergeCell ref="AJ92:AJ93"/>
    <mergeCell ref="S90:S91"/>
    <mergeCell ref="T90:T91"/>
    <mergeCell ref="U90:U91"/>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B90:AB91"/>
    <mergeCell ref="AC90:AC91"/>
    <mergeCell ref="AD90:AD91"/>
    <mergeCell ref="AE90:AE91"/>
    <mergeCell ref="U92:U93"/>
    <mergeCell ref="R100:R101"/>
    <mergeCell ref="S100:S101"/>
    <mergeCell ref="T100:T101"/>
    <mergeCell ref="U100:U101"/>
    <mergeCell ref="V100:V101"/>
    <mergeCell ref="W100:W101"/>
    <mergeCell ref="X100:X101"/>
    <mergeCell ref="Y100:Y101"/>
    <mergeCell ref="Z100:Z101"/>
    <mergeCell ref="AA100:AA101"/>
    <mergeCell ref="M99:M100"/>
    <mergeCell ref="M91:M92"/>
    <mergeCell ref="O92:O93"/>
    <mergeCell ref="P92:P93"/>
    <mergeCell ref="AL94:AL95"/>
    <mergeCell ref="AN94:AN95"/>
    <mergeCell ref="AO94:AO95"/>
    <mergeCell ref="AO100:AO101"/>
    <mergeCell ref="AB92:AB93"/>
    <mergeCell ref="AC92:AC93"/>
    <mergeCell ref="AD92:AD93"/>
    <mergeCell ref="AE92:AE93"/>
    <mergeCell ref="AF92:AF93"/>
    <mergeCell ref="AG92:AG93"/>
    <mergeCell ref="V90:V91"/>
    <mergeCell ref="W90:W91"/>
    <mergeCell ref="X90:X91"/>
    <mergeCell ref="Y90:Y91"/>
    <mergeCell ref="Z90:Z91"/>
    <mergeCell ref="AA90:AA91"/>
    <mergeCell ref="S92:S93"/>
    <mergeCell ref="T92:T93"/>
    <mergeCell ref="AP94:AP95"/>
    <mergeCell ref="AQ94:AQ95"/>
    <mergeCell ref="AR94:AR95"/>
    <mergeCell ref="M95:M96"/>
    <mergeCell ref="O96:O97"/>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K94:AK95"/>
    <mergeCell ref="AK96:AK97"/>
    <mergeCell ref="AL96:AL97"/>
    <mergeCell ref="AN96:AN97"/>
    <mergeCell ref="AO96:AO97"/>
    <mergeCell ref="AP96:AP97"/>
    <mergeCell ref="AQ96:AQ97"/>
    <mergeCell ref="AL100:AL101"/>
    <mergeCell ref="AN100:AN101"/>
    <mergeCell ref="S102:S103"/>
    <mergeCell ref="AP100:AP101"/>
    <mergeCell ref="AQ100:AQ101"/>
    <mergeCell ref="AR100:AR101"/>
    <mergeCell ref="AB98:AB99"/>
    <mergeCell ref="AC98:AC99"/>
    <mergeCell ref="AD98:AD99"/>
    <mergeCell ref="AE98:AE99"/>
    <mergeCell ref="AF98:AF99"/>
    <mergeCell ref="AG98:AG99"/>
    <mergeCell ref="AH98:AH99"/>
    <mergeCell ref="AI98:AI99"/>
    <mergeCell ref="AJ98:AJ99"/>
    <mergeCell ref="AL98:AL99"/>
    <mergeCell ref="AN98:AN99"/>
    <mergeCell ref="AO98:AO99"/>
    <mergeCell ref="AP98:AP99"/>
    <mergeCell ref="AQ98:AQ99"/>
    <mergeCell ref="AR98:AR99"/>
    <mergeCell ref="AK98:AK99"/>
    <mergeCell ref="AK100:AK101"/>
    <mergeCell ref="AG100:AG101"/>
    <mergeCell ref="AH100:AH101"/>
    <mergeCell ref="AI100:AI101"/>
    <mergeCell ref="AJ100:AJ101"/>
    <mergeCell ref="AL102:AL103"/>
    <mergeCell ref="AH106:AH107"/>
    <mergeCell ref="AI106:AI107"/>
    <mergeCell ref="AJ106:AJ107"/>
    <mergeCell ref="AL104:AL105"/>
    <mergeCell ref="AN102:AN103"/>
    <mergeCell ref="AO102:AO103"/>
    <mergeCell ref="AP102:AP103"/>
    <mergeCell ref="AQ102:AQ103"/>
    <mergeCell ref="AR102:AR103"/>
    <mergeCell ref="A98:A101"/>
    <mergeCell ref="B98:F101"/>
    <mergeCell ref="G98:G101"/>
    <mergeCell ref="H98:H101"/>
    <mergeCell ref="I98:I101"/>
    <mergeCell ref="J98:J101"/>
    <mergeCell ref="K98:K101"/>
    <mergeCell ref="L98:L101"/>
    <mergeCell ref="N98:N101"/>
    <mergeCell ref="O98:Q99"/>
    <mergeCell ref="R98:R99"/>
    <mergeCell ref="S98:S99"/>
    <mergeCell ref="T98:T99"/>
    <mergeCell ref="U98:U99"/>
    <mergeCell ref="V98:V99"/>
    <mergeCell ref="W98:W99"/>
    <mergeCell ref="X98:X99"/>
    <mergeCell ref="Y98:Y99"/>
    <mergeCell ref="Z98:Z99"/>
    <mergeCell ref="AA98:AA99"/>
    <mergeCell ref="A102:A105"/>
    <mergeCell ref="B102:F105"/>
    <mergeCell ref="AN104:AN105"/>
    <mergeCell ref="AG110:AG111"/>
    <mergeCell ref="AH110:AH111"/>
    <mergeCell ref="AI110:AI111"/>
    <mergeCell ref="AJ110:AJ111"/>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T102:T103"/>
    <mergeCell ref="U102:U103"/>
    <mergeCell ref="V102:V103"/>
    <mergeCell ref="W102:W103"/>
    <mergeCell ref="X102:X103"/>
    <mergeCell ref="Y102:Y103"/>
    <mergeCell ref="Z102:Z103"/>
    <mergeCell ref="AA102:AA103"/>
    <mergeCell ref="AB102:AB103"/>
    <mergeCell ref="AE102:AE103"/>
    <mergeCell ref="AF102:AF103"/>
    <mergeCell ref="AG102:AG103"/>
    <mergeCell ref="AH102:AH103"/>
    <mergeCell ref="AI102:AI103"/>
    <mergeCell ref="AJ102:AJ103"/>
    <mergeCell ref="W104:W105"/>
    <mergeCell ref="AA108:AA109"/>
    <mergeCell ref="AB108:AB109"/>
    <mergeCell ref="AC108:AC109"/>
    <mergeCell ref="AD108:AD109"/>
    <mergeCell ref="AE108:AE109"/>
    <mergeCell ref="AF108:AF109"/>
    <mergeCell ref="V110:V111"/>
    <mergeCell ref="W110:W111"/>
    <mergeCell ref="X110:X111"/>
    <mergeCell ref="Y110:Y111"/>
    <mergeCell ref="Z110:Z111"/>
    <mergeCell ref="AA110:AA111"/>
    <mergeCell ref="AB100:AB101"/>
    <mergeCell ref="AC100:AC101"/>
    <mergeCell ref="AD100:AD101"/>
    <mergeCell ref="AE100:AE101"/>
    <mergeCell ref="AF100:AF101"/>
    <mergeCell ref="AE110:AE111"/>
    <mergeCell ref="AF110:AF111"/>
    <mergeCell ref="X104:X105"/>
    <mergeCell ref="AO104:AO105"/>
    <mergeCell ref="AP104:AP105"/>
    <mergeCell ref="AQ104:AQ105"/>
    <mergeCell ref="AR104:AR105"/>
    <mergeCell ref="N106:N109"/>
    <mergeCell ref="O106:Q107"/>
    <mergeCell ref="R106:R107"/>
    <mergeCell ref="S106:S107"/>
    <mergeCell ref="T106:T107"/>
    <mergeCell ref="U106:U107"/>
    <mergeCell ref="V106:V107"/>
    <mergeCell ref="S104:S105"/>
    <mergeCell ref="T104:T105"/>
    <mergeCell ref="U104:U105"/>
    <mergeCell ref="V104:V105"/>
    <mergeCell ref="AP108:AP109"/>
    <mergeCell ref="AQ108:AQ109"/>
    <mergeCell ref="AR108:AR109"/>
    <mergeCell ref="AJ108:AJ109"/>
    <mergeCell ref="AL108:AL109"/>
    <mergeCell ref="AL106:AL107"/>
    <mergeCell ref="AN106:AN107"/>
    <mergeCell ref="AO106:AO107"/>
    <mergeCell ref="AP106:AP107"/>
    <mergeCell ref="AQ106:AQ107"/>
    <mergeCell ref="AR106:AR107"/>
    <mergeCell ref="O108:O109"/>
    <mergeCell ref="P108:P109"/>
    <mergeCell ref="Q108:Q109"/>
    <mergeCell ref="R108:R109"/>
    <mergeCell ref="X108:X109"/>
    <mergeCell ref="Z108:Z109"/>
    <mergeCell ref="A106:A109"/>
    <mergeCell ref="B106:F109"/>
    <mergeCell ref="G106:G109"/>
    <mergeCell ref="H106:H109"/>
    <mergeCell ref="I106:I109"/>
    <mergeCell ref="J106:J109"/>
    <mergeCell ref="K106:K109"/>
    <mergeCell ref="L106:L109"/>
    <mergeCell ref="O112:O113"/>
    <mergeCell ref="P112:P113"/>
    <mergeCell ref="Q112:Q113"/>
    <mergeCell ref="R112:R113"/>
    <mergeCell ref="S112:S113"/>
    <mergeCell ref="T112:T113"/>
    <mergeCell ref="U112:U113"/>
    <mergeCell ref="V112:V113"/>
    <mergeCell ref="M107:M108"/>
    <mergeCell ref="S108:S109"/>
    <mergeCell ref="T108:T109"/>
    <mergeCell ref="U108:U109"/>
    <mergeCell ref="V108:V109"/>
    <mergeCell ref="J110:J113"/>
    <mergeCell ref="X112:X113"/>
    <mergeCell ref="Y112:Y113"/>
    <mergeCell ref="Z112:Z113"/>
    <mergeCell ref="AA112:AA113"/>
    <mergeCell ref="L102:L105"/>
    <mergeCell ref="N102:N105"/>
    <mergeCell ref="O102:Q103"/>
    <mergeCell ref="R102:R103"/>
    <mergeCell ref="AC102:AC103"/>
    <mergeCell ref="AD102:AD103"/>
    <mergeCell ref="W106:W107"/>
    <mergeCell ref="X106:X107"/>
    <mergeCell ref="Y106:Y107"/>
    <mergeCell ref="Z106:Z107"/>
    <mergeCell ref="AA106:AA107"/>
    <mergeCell ref="AB106:AB107"/>
    <mergeCell ref="AC106:AC107"/>
    <mergeCell ref="M103:M104"/>
    <mergeCell ref="O104:O105"/>
    <mergeCell ref="P104:P105"/>
    <mergeCell ref="Q104:Q105"/>
    <mergeCell ref="R104:R105"/>
    <mergeCell ref="T110:T111"/>
    <mergeCell ref="U110:U111"/>
    <mergeCell ref="AB112:AB113"/>
    <mergeCell ref="AC112:AC113"/>
    <mergeCell ref="AD112:AD113"/>
    <mergeCell ref="AB110:AB111"/>
    <mergeCell ref="AC110:AC111"/>
    <mergeCell ref="AD110:AD111"/>
    <mergeCell ref="W108:W109"/>
    <mergeCell ref="Y108:Y109"/>
    <mergeCell ref="AD116:AD117"/>
    <mergeCell ref="AE116:AE117"/>
    <mergeCell ref="AF116:AF117"/>
    <mergeCell ref="AG116:AG117"/>
    <mergeCell ref="AH116:AH117"/>
    <mergeCell ref="AI116:AI117"/>
    <mergeCell ref="U118:U119"/>
    <mergeCell ref="AD106:AD107"/>
    <mergeCell ref="AE106:AE107"/>
    <mergeCell ref="AG108:AG109"/>
    <mergeCell ref="AH108:AH109"/>
    <mergeCell ref="AI108:AI109"/>
    <mergeCell ref="G114:G117"/>
    <mergeCell ref="H114:H117"/>
    <mergeCell ref="I114:I117"/>
    <mergeCell ref="J114:J117"/>
    <mergeCell ref="K114:K117"/>
    <mergeCell ref="L114:L117"/>
    <mergeCell ref="N114:N117"/>
    <mergeCell ref="O114:Q115"/>
    <mergeCell ref="R114:R115"/>
    <mergeCell ref="N118:N121"/>
    <mergeCell ref="O118:Q119"/>
    <mergeCell ref="R118:R119"/>
    <mergeCell ref="M115:M116"/>
    <mergeCell ref="O116:O117"/>
    <mergeCell ref="P116:P117"/>
    <mergeCell ref="Q116:Q117"/>
    <mergeCell ref="R116:R117"/>
    <mergeCell ref="S110:S111"/>
    <mergeCell ref="W112:W113"/>
    <mergeCell ref="AE112:AE113"/>
    <mergeCell ref="AF112:AF113"/>
    <mergeCell ref="AG112:AG113"/>
    <mergeCell ref="AH112:AH113"/>
    <mergeCell ref="AI112:AI113"/>
    <mergeCell ref="M119:M120"/>
    <mergeCell ref="O120:O121"/>
    <mergeCell ref="P120:P121"/>
    <mergeCell ref="Q120:Q121"/>
    <mergeCell ref="R120:R121"/>
    <mergeCell ref="AC118:AC119"/>
    <mergeCell ref="AD118:AD119"/>
    <mergeCell ref="AL116:AL117"/>
    <mergeCell ref="AN116:AN117"/>
    <mergeCell ref="AO116:AO117"/>
    <mergeCell ref="AP116:AP117"/>
    <mergeCell ref="AQ116:AQ117"/>
    <mergeCell ref="S116:S117"/>
    <mergeCell ref="T116:T117"/>
    <mergeCell ref="U116:U117"/>
    <mergeCell ref="V116:V117"/>
    <mergeCell ref="AJ116:AJ117"/>
    <mergeCell ref="S120:S121"/>
    <mergeCell ref="T120:T121"/>
    <mergeCell ref="U120:U121"/>
    <mergeCell ref="V120:V121"/>
    <mergeCell ref="W120:W121"/>
    <mergeCell ref="X120:X121"/>
    <mergeCell ref="Y120:Y121"/>
    <mergeCell ref="Z120:Z121"/>
    <mergeCell ref="AA120:AA121"/>
    <mergeCell ref="AE118:AE119"/>
    <mergeCell ref="AN118:AN119"/>
    <mergeCell ref="AR116:AR117"/>
    <mergeCell ref="AB116:AB117"/>
    <mergeCell ref="AC116:AC117"/>
    <mergeCell ref="W116:W117"/>
    <mergeCell ref="X116:X117"/>
    <mergeCell ref="Y116:Y117"/>
    <mergeCell ref="Z116:Z117"/>
    <mergeCell ref="AA116:AA117"/>
    <mergeCell ref="AF106:AF107"/>
    <mergeCell ref="AG106:AG107"/>
    <mergeCell ref="A114:A117"/>
    <mergeCell ref="B114:F117"/>
    <mergeCell ref="M111:M112"/>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N108:AN109"/>
    <mergeCell ref="AO108:AO109"/>
    <mergeCell ref="AL110:AL111"/>
    <mergeCell ref="AN110:AN111"/>
    <mergeCell ref="AO110:AO111"/>
    <mergeCell ref="AP110:AP111"/>
    <mergeCell ref="AQ110:AQ111"/>
    <mergeCell ref="AR110:AR111"/>
    <mergeCell ref="AJ114:AJ115"/>
    <mergeCell ref="AL114:AL115"/>
    <mergeCell ref="AN114:AN115"/>
    <mergeCell ref="AO114:AO115"/>
    <mergeCell ref="AP114:AP115"/>
    <mergeCell ref="AQ114:AQ115"/>
    <mergeCell ref="AR114:AR115"/>
    <mergeCell ref="AJ112:AJ113"/>
    <mergeCell ref="AL112:AL113"/>
    <mergeCell ref="AN112:AN113"/>
    <mergeCell ref="AO112:AO113"/>
    <mergeCell ref="AP112:AP113"/>
    <mergeCell ref="AQ112:AQ113"/>
    <mergeCell ref="AR112:AR113"/>
    <mergeCell ref="AK112:AK113"/>
    <mergeCell ref="AK114:AK115"/>
    <mergeCell ref="AM114:AM115"/>
    <mergeCell ref="AO118:AO119"/>
    <mergeCell ref="AP118:AP119"/>
    <mergeCell ref="AQ118:AQ119"/>
    <mergeCell ref="AR118:AR119"/>
    <mergeCell ref="AB120:AB121"/>
    <mergeCell ref="AC120:AC121"/>
    <mergeCell ref="AD120:AD121"/>
    <mergeCell ref="AE120:AE121"/>
    <mergeCell ref="AF120:AF121"/>
    <mergeCell ref="AF122:AF123"/>
    <mergeCell ref="AG122:AG123"/>
    <mergeCell ref="AH122:AH123"/>
    <mergeCell ref="AI122:AI123"/>
    <mergeCell ref="AJ122:AJ123"/>
    <mergeCell ref="AL122:AL123"/>
    <mergeCell ref="AN122:AN123"/>
    <mergeCell ref="AO122:AO123"/>
    <mergeCell ref="AP122:AP123"/>
    <mergeCell ref="AQ122:AQ123"/>
    <mergeCell ref="AR122:AR123"/>
    <mergeCell ref="AB124:AB125"/>
    <mergeCell ref="AC124:AC125"/>
    <mergeCell ref="AD124:AD125"/>
    <mergeCell ref="AE124:AE125"/>
    <mergeCell ref="AF124:AF125"/>
    <mergeCell ref="AG124:AG125"/>
    <mergeCell ref="S118:S119"/>
    <mergeCell ref="T118:T119"/>
    <mergeCell ref="V118:V119"/>
    <mergeCell ref="W118:W119"/>
    <mergeCell ref="X118:X119"/>
    <mergeCell ref="Y118:Y119"/>
    <mergeCell ref="Z118:Z119"/>
    <mergeCell ref="AA118:AA119"/>
    <mergeCell ref="AM124:AM125"/>
    <mergeCell ref="AH124:AH125"/>
    <mergeCell ref="AI124:AI125"/>
    <mergeCell ref="AJ124:AJ125"/>
    <mergeCell ref="AL124:AL125"/>
    <mergeCell ref="AI118:AI119"/>
    <mergeCell ref="AJ118:AJ119"/>
    <mergeCell ref="AL118:AL119"/>
    <mergeCell ref="AN124:AN125"/>
    <mergeCell ref="AO124:AO125"/>
    <mergeCell ref="AP124:AP125"/>
    <mergeCell ref="AQ124:AQ125"/>
    <mergeCell ref="AR124:AR125"/>
    <mergeCell ref="AB122:AB123"/>
    <mergeCell ref="AC122:AC123"/>
    <mergeCell ref="AD122:AD123"/>
    <mergeCell ref="AE122:AE123"/>
    <mergeCell ref="AF118:AF119"/>
    <mergeCell ref="AG118:AG119"/>
    <mergeCell ref="AH118:AH119"/>
    <mergeCell ref="AR128:AR129"/>
    <mergeCell ref="S122:S123"/>
    <mergeCell ref="T122:T123"/>
    <mergeCell ref="U122:U123"/>
    <mergeCell ref="V122:V123"/>
    <mergeCell ref="W122:W123"/>
    <mergeCell ref="X122:X123"/>
    <mergeCell ref="Y122:Y123"/>
    <mergeCell ref="Z122:Z123"/>
    <mergeCell ref="AA122:AA123"/>
    <mergeCell ref="W124:W125"/>
    <mergeCell ref="X124:X125"/>
    <mergeCell ref="Y124:Y125"/>
    <mergeCell ref="Z124:Z125"/>
    <mergeCell ref="AA124:AA125"/>
    <mergeCell ref="AG120:AG121"/>
    <mergeCell ref="AH120:AH121"/>
    <mergeCell ref="AI120:AI121"/>
    <mergeCell ref="AJ120:AJ121"/>
    <mergeCell ref="AI128:AI129"/>
    <mergeCell ref="A118:A121"/>
    <mergeCell ref="B118:F121"/>
    <mergeCell ref="G118:G121"/>
    <mergeCell ref="H118:H121"/>
    <mergeCell ref="I118:I121"/>
    <mergeCell ref="J118:J121"/>
    <mergeCell ref="K118:K121"/>
    <mergeCell ref="L118:L121"/>
    <mergeCell ref="O124:O125"/>
    <mergeCell ref="P124:P125"/>
    <mergeCell ref="Q124:Q125"/>
    <mergeCell ref="R124:R125"/>
    <mergeCell ref="S124:S125"/>
    <mergeCell ref="T124:T125"/>
    <mergeCell ref="U124:U125"/>
    <mergeCell ref="V124:V125"/>
    <mergeCell ref="N122:N125"/>
    <mergeCell ref="O122:Q123"/>
    <mergeCell ref="R122:R123"/>
    <mergeCell ref="A122:A125"/>
    <mergeCell ref="B122:F125"/>
    <mergeCell ref="G122:G125"/>
    <mergeCell ref="H122:H125"/>
    <mergeCell ref="A126:A129"/>
    <mergeCell ref="B126:F129"/>
    <mergeCell ref="AL120:AL121"/>
    <mergeCell ref="AN120:AN121"/>
    <mergeCell ref="AO120:AO121"/>
    <mergeCell ref="AP120:AP121"/>
    <mergeCell ref="AQ120:AQ121"/>
    <mergeCell ref="AR120:AR121"/>
    <mergeCell ref="AB118:AB119"/>
    <mergeCell ref="AP132:AP133"/>
    <mergeCell ref="AQ132:AQ133"/>
    <mergeCell ref="AR132:AR133"/>
    <mergeCell ref="AG130:AG131"/>
    <mergeCell ref="AH130:AH131"/>
    <mergeCell ref="AI130:AI131"/>
    <mergeCell ref="AJ130:AJ131"/>
    <mergeCell ref="AL130:AL131"/>
    <mergeCell ref="AN130:AN131"/>
    <mergeCell ref="AO130:AO131"/>
    <mergeCell ref="AP130:AP131"/>
    <mergeCell ref="AR130:AR131"/>
    <mergeCell ref="AJ126:AJ127"/>
    <mergeCell ref="AL126:AL127"/>
    <mergeCell ref="AN126:AN127"/>
    <mergeCell ref="AO126:AO127"/>
    <mergeCell ref="AP126:AP127"/>
    <mergeCell ref="AQ126:AQ127"/>
    <mergeCell ref="AR126:AR127"/>
    <mergeCell ref="M127:M128"/>
    <mergeCell ref="O128:O129"/>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P134:AP135"/>
    <mergeCell ref="AQ136:AQ137"/>
    <mergeCell ref="AL128:AL129"/>
    <mergeCell ref="AN128:AN129"/>
    <mergeCell ref="AO128:AO129"/>
    <mergeCell ref="AP128:AP129"/>
    <mergeCell ref="AQ128:AQ129"/>
    <mergeCell ref="W132:W133"/>
    <mergeCell ref="X132:X133"/>
    <mergeCell ref="Y132:Y133"/>
    <mergeCell ref="Z132:Z133"/>
    <mergeCell ref="AA132:AA133"/>
    <mergeCell ref="AB132:AB133"/>
    <mergeCell ref="AC132:AC133"/>
    <mergeCell ref="AD132:AD133"/>
    <mergeCell ref="AE132:AE133"/>
    <mergeCell ref="AF132:AF133"/>
    <mergeCell ref="AH132:AH133"/>
    <mergeCell ref="AI132:AI133"/>
    <mergeCell ref="AJ132:AJ133"/>
    <mergeCell ref="AL132:AL133"/>
    <mergeCell ref="AN132:AN133"/>
    <mergeCell ref="AO132:AO133"/>
    <mergeCell ref="AQ130:AQ131"/>
    <mergeCell ref="AJ128:AJ129"/>
    <mergeCell ref="AG132:AG133"/>
    <mergeCell ref="AC130:AC131"/>
    <mergeCell ref="AD130:AD131"/>
    <mergeCell ref="AE130:AE131"/>
    <mergeCell ref="AC136:AC137"/>
    <mergeCell ref="AD136:AD137"/>
    <mergeCell ref="AE136:AE137"/>
    <mergeCell ref="AR136:AR137"/>
    <mergeCell ref="AM136:AM137"/>
    <mergeCell ref="AB134:AB135"/>
    <mergeCell ref="AC134:AC135"/>
    <mergeCell ref="AD134:AD135"/>
    <mergeCell ref="AE134:AE135"/>
    <mergeCell ref="AF134:AF135"/>
    <mergeCell ref="AG134:AG135"/>
    <mergeCell ref="AH134:AH135"/>
    <mergeCell ref="AI134:AI135"/>
    <mergeCell ref="AJ134:AJ135"/>
    <mergeCell ref="AL134:AL135"/>
    <mergeCell ref="AN134:AN135"/>
    <mergeCell ref="AO134:AO135"/>
    <mergeCell ref="AQ134:AQ135"/>
    <mergeCell ref="AR134:AR135"/>
    <mergeCell ref="S134:S135"/>
    <mergeCell ref="T134:T135"/>
    <mergeCell ref="U134:U135"/>
    <mergeCell ref="V134:V135"/>
    <mergeCell ref="W134:W135"/>
    <mergeCell ref="X134:X135"/>
    <mergeCell ref="Y134:Y135"/>
    <mergeCell ref="Z134:Z135"/>
    <mergeCell ref="AA134:AA135"/>
    <mergeCell ref="AL136:AL137"/>
    <mergeCell ref="AN136:AN137"/>
    <mergeCell ref="Y136:Y137"/>
    <mergeCell ref="Z136:Z137"/>
    <mergeCell ref="AA136:AA137"/>
    <mergeCell ref="AO136:AO137"/>
    <mergeCell ref="AP136:AP137"/>
    <mergeCell ref="S140:S141"/>
    <mergeCell ref="T140:T141"/>
    <mergeCell ref="R132:R133"/>
    <mergeCell ref="N130:N133"/>
    <mergeCell ref="O130:Q131"/>
    <mergeCell ref="R130:R131"/>
    <mergeCell ref="S130:S131"/>
    <mergeCell ref="T130:T131"/>
    <mergeCell ref="U130:U131"/>
    <mergeCell ref="V130:V131"/>
    <mergeCell ref="W130:W131"/>
    <mergeCell ref="X130:X131"/>
    <mergeCell ref="Y130:Y131"/>
    <mergeCell ref="Z130:Z131"/>
    <mergeCell ref="AA130:AA131"/>
    <mergeCell ref="AB130:AB131"/>
    <mergeCell ref="R138:R139"/>
    <mergeCell ref="U140:U141"/>
    <mergeCell ref="V140:V141"/>
    <mergeCell ref="W140:W141"/>
    <mergeCell ref="X140:X141"/>
    <mergeCell ref="Y140:Y141"/>
    <mergeCell ref="Z140:Z141"/>
    <mergeCell ref="AA140:AA141"/>
    <mergeCell ref="AB140:AB141"/>
    <mergeCell ref="V132:V133"/>
    <mergeCell ref="A130:A133"/>
    <mergeCell ref="B130:F133"/>
    <mergeCell ref="G130:G133"/>
    <mergeCell ref="H130:H133"/>
    <mergeCell ref="I130:I133"/>
    <mergeCell ref="J130:J133"/>
    <mergeCell ref="K130:K133"/>
    <mergeCell ref="L130:L133"/>
    <mergeCell ref="O136:O137"/>
    <mergeCell ref="P136:P137"/>
    <mergeCell ref="Q136:Q137"/>
    <mergeCell ref="R136:R137"/>
    <mergeCell ref="S136:S137"/>
    <mergeCell ref="T136:T137"/>
    <mergeCell ref="U136:U137"/>
    <mergeCell ref="V136:V137"/>
    <mergeCell ref="W136:W137"/>
    <mergeCell ref="A134:A137"/>
    <mergeCell ref="B134:F137"/>
    <mergeCell ref="G134:G137"/>
    <mergeCell ref="H134:H137"/>
    <mergeCell ref="I134:I137"/>
    <mergeCell ref="J134:J137"/>
    <mergeCell ref="K134:K137"/>
    <mergeCell ref="M131:M132"/>
    <mergeCell ref="O132:O133"/>
    <mergeCell ref="P132:P133"/>
    <mergeCell ref="Q132:Q133"/>
    <mergeCell ref="M135:M136"/>
    <mergeCell ref="AF136:AF137"/>
    <mergeCell ref="AG136:AG137"/>
    <mergeCell ref="AH136:AH137"/>
    <mergeCell ref="AI136:AI137"/>
    <mergeCell ref="AJ136:AJ137"/>
    <mergeCell ref="AF130:AF131"/>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S132:S133"/>
    <mergeCell ref="T132:T133"/>
    <mergeCell ref="U132:U133"/>
    <mergeCell ref="X136:X137"/>
    <mergeCell ref="AB136:AB137"/>
    <mergeCell ref="AC140:AC141"/>
    <mergeCell ref="AD140:AD141"/>
    <mergeCell ref="AE140:AE141"/>
    <mergeCell ref="AF140:AF141"/>
    <mergeCell ref="AG140:AG141"/>
    <mergeCell ref="AH140:AH141"/>
    <mergeCell ref="AI140:AI141"/>
    <mergeCell ref="AQ142:AQ143"/>
    <mergeCell ref="AR142:AR143"/>
    <mergeCell ref="AN142:AN143"/>
    <mergeCell ref="AO142:AO143"/>
    <mergeCell ref="AP142:AP143"/>
    <mergeCell ref="AJ140:AJ141"/>
    <mergeCell ref="AJ138:AJ139"/>
    <mergeCell ref="AL138:AL139"/>
    <mergeCell ref="AN138:AN139"/>
    <mergeCell ref="AO138:AO139"/>
    <mergeCell ref="AP138:AP139"/>
    <mergeCell ref="AQ138:AQ139"/>
    <mergeCell ref="AR138:AR139"/>
    <mergeCell ref="AF142:AF143"/>
    <mergeCell ref="AG142:AG143"/>
    <mergeCell ref="AH142:AH143"/>
    <mergeCell ref="AI142:AI143"/>
    <mergeCell ref="AJ142:AJ143"/>
    <mergeCell ref="AL142:AL143"/>
    <mergeCell ref="AK138:AK139"/>
    <mergeCell ref="AK140:AK141"/>
    <mergeCell ref="AO148:AO149"/>
    <mergeCell ref="AP148:AP149"/>
    <mergeCell ref="AQ148:AQ149"/>
    <mergeCell ref="AR148:AR149"/>
    <mergeCell ref="AB146:AB147"/>
    <mergeCell ref="AC146:AC147"/>
    <mergeCell ref="AD146:AD147"/>
    <mergeCell ref="AE146:AE147"/>
    <mergeCell ref="AF146:AF147"/>
    <mergeCell ref="AG146:AG147"/>
    <mergeCell ref="AH146:AH147"/>
    <mergeCell ref="AI146:AI147"/>
    <mergeCell ref="AJ146:AJ147"/>
    <mergeCell ref="AL146:AL147"/>
    <mergeCell ref="AN146:AN147"/>
    <mergeCell ref="AO146:AO147"/>
    <mergeCell ref="AP146:AP147"/>
    <mergeCell ref="AQ146:AQ147"/>
    <mergeCell ref="AR146:AR147"/>
    <mergeCell ref="X146:X147"/>
    <mergeCell ref="Y146:Y147"/>
    <mergeCell ref="Z146:Z147"/>
    <mergeCell ref="AA146:AA147"/>
    <mergeCell ref="AL140:AL141"/>
    <mergeCell ref="AN140:AN141"/>
    <mergeCell ref="AO140:AO141"/>
    <mergeCell ref="AP140:AP141"/>
    <mergeCell ref="AQ140:AQ141"/>
    <mergeCell ref="AR140:AR141"/>
    <mergeCell ref="AB142:AB143"/>
    <mergeCell ref="AC142:AC143"/>
    <mergeCell ref="AD142:AD143"/>
    <mergeCell ref="AE142:AE143"/>
    <mergeCell ref="AG144:AG145"/>
    <mergeCell ref="AH144:AH145"/>
    <mergeCell ref="AI144:AI145"/>
    <mergeCell ref="AJ144:AJ145"/>
    <mergeCell ref="AL144:AL145"/>
    <mergeCell ref="AN144:AN145"/>
    <mergeCell ref="AO144:AO145"/>
    <mergeCell ref="AP144:AP145"/>
    <mergeCell ref="AQ144:AQ145"/>
    <mergeCell ref="AR144:AR145"/>
    <mergeCell ref="AA142:AA143"/>
    <mergeCell ref="AA144:AA145"/>
    <mergeCell ref="AM140:AM141"/>
    <mergeCell ref="AK142:AK143"/>
    <mergeCell ref="AK144:AK145"/>
    <mergeCell ref="AD144:AD145"/>
    <mergeCell ref="AE144:AE145"/>
    <mergeCell ref="AF144:AF145"/>
    <mergeCell ref="AB152:AB153"/>
    <mergeCell ref="AC152:AC153"/>
    <mergeCell ref="AD152:AD153"/>
    <mergeCell ref="AE152:AE153"/>
    <mergeCell ref="AB144:AB145"/>
    <mergeCell ref="AC144:AC145"/>
    <mergeCell ref="AD150:AD151"/>
    <mergeCell ref="AE150:AE151"/>
    <mergeCell ref="AF150:AF151"/>
    <mergeCell ref="AG150:AG151"/>
    <mergeCell ref="AH150:AH151"/>
    <mergeCell ref="AO150:AO151"/>
    <mergeCell ref="AP150:AP151"/>
    <mergeCell ref="AQ150:AQ151"/>
    <mergeCell ref="AR150:AR151"/>
    <mergeCell ref="AI150:AI151"/>
    <mergeCell ref="AJ150:AJ151"/>
    <mergeCell ref="AL150:AL151"/>
    <mergeCell ref="AN150:AN151"/>
    <mergeCell ref="AB148:AB149"/>
    <mergeCell ref="AC148:AC149"/>
    <mergeCell ref="AD148:AD149"/>
    <mergeCell ref="AE148:AE149"/>
    <mergeCell ref="AF148:AF149"/>
    <mergeCell ref="AG148:AG149"/>
    <mergeCell ref="AH148:AH149"/>
    <mergeCell ref="AI148:AI149"/>
    <mergeCell ref="AJ148:AJ149"/>
    <mergeCell ref="AL148:AL149"/>
    <mergeCell ref="AN148:AN149"/>
    <mergeCell ref="AP152:AP153"/>
    <mergeCell ref="AQ152:AQ153"/>
    <mergeCell ref="A142:A145"/>
    <mergeCell ref="B142:F145"/>
    <mergeCell ref="G142:G145"/>
    <mergeCell ref="H142:H145"/>
    <mergeCell ref="I142:I145"/>
    <mergeCell ref="J142:J145"/>
    <mergeCell ref="K142:K145"/>
    <mergeCell ref="L142:L145"/>
    <mergeCell ref="S150:S151"/>
    <mergeCell ref="T150:T151"/>
    <mergeCell ref="U150:U151"/>
    <mergeCell ref="V150:V151"/>
    <mergeCell ref="W150:W151"/>
    <mergeCell ref="X150:X151"/>
    <mergeCell ref="Y150:Y151"/>
    <mergeCell ref="Z150:Z151"/>
    <mergeCell ref="T142:T143"/>
    <mergeCell ref="U142:U143"/>
    <mergeCell ref="V142:V143"/>
    <mergeCell ref="W142:W143"/>
    <mergeCell ref="X142:X143"/>
    <mergeCell ref="Y142:Y143"/>
    <mergeCell ref="Z142:Z143"/>
    <mergeCell ref="A146:A149"/>
    <mergeCell ref="B146:F149"/>
    <mergeCell ref="G146:G149"/>
    <mergeCell ref="H146:H149"/>
    <mergeCell ref="I146:I149"/>
    <mergeCell ref="J146:J149"/>
    <mergeCell ref="A150:A153"/>
    <mergeCell ref="S152:S153"/>
    <mergeCell ref="T146:T147"/>
    <mergeCell ref="AA150:AA151"/>
    <mergeCell ref="K150:K153"/>
    <mergeCell ref="L150:L153"/>
    <mergeCell ref="S148:S149"/>
    <mergeCell ref="T148:T149"/>
    <mergeCell ref="U148:U149"/>
    <mergeCell ref="V148:V149"/>
    <mergeCell ref="W148:W149"/>
    <mergeCell ref="X148:X149"/>
    <mergeCell ref="Y148:Y149"/>
    <mergeCell ref="Z148:Z149"/>
    <mergeCell ref="AA148:AA149"/>
    <mergeCell ref="M143:M144"/>
    <mergeCell ref="O144:O145"/>
    <mergeCell ref="P144:P145"/>
    <mergeCell ref="Q144:Q145"/>
    <mergeCell ref="R144:R145"/>
    <mergeCell ref="S144:S145"/>
    <mergeCell ref="T144:T145"/>
    <mergeCell ref="U144:U145"/>
    <mergeCell ref="V144:V145"/>
    <mergeCell ref="W144:W145"/>
    <mergeCell ref="X144:X145"/>
    <mergeCell ref="Y144:Y145"/>
    <mergeCell ref="Z144:Z145"/>
    <mergeCell ref="Q152:Q153"/>
    <mergeCell ref="R152:R153"/>
    <mergeCell ref="N142:N145"/>
    <mergeCell ref="O142:Q143"/>
    <mergeCell ref="R142:R143"/>
    <mergeCell ref="S142:S143"/>
    <mergeCell ref="S146:S147"/>
    <mergeCell ref="U146:U147"/>
    <mergeCell ref="V146:V147"/>
    <mergeCell ref="W146:W147"/>
    <mergeCell ref="AD160:AD161"/>
    <mergeCell ref="AE160:AE161"/>
    <mergeCell ref="AI152:AI153"/>
    <mergeCell ref="R150:R151"/>
    <mergeCell ref="AB150:AB151"/>
    <mergeCell ref="AC150:AC151"/>
    <mergeCell ref="AJ152:AJ153"/>
    <mergeCell ref="AL152:AL153"/>
    <mergeCell ref="AN152:AN153"/>
    <mergeCell ref="AN158:AN159"/>
    <mergeCell ref="AO158:AO159"/>
    <mergeCell ref="AN154:AN155"/>
    <mergeCell ref="AO154:AO155"/>
    <mergeCell ref="AO152:AO153"/>
    <mergeCell ref="R160:R161"/>
    <mergeCell ref="T152:T153"/>
    <mergeCell ref="U152:U153"/>
    <mergeCell ref="V152:V153"/>
    <mergeCell ref="W152:W153"/>
    <mergeCell ref="X152:X153"/>
    <mergeCell ref="Y160:Y161"/>
    <mergeCell ref="Z160:Z161"/>
    <mergeCell ref="AA160:AA161"/>
    <mergeCell ref="AI158:AI159"/>
    <mergeCell ref="AJ158:AJ159"/>
    <mergeCell ref="AL158:AL159"/>
    <mergeCell ref="AO160:AO161"/>
    <mergeCell ref="AK146:AK147"/>
    <mergeCell ref="AK148:AK149"/>
    <mergeCell ref="AP158:AP159"/>
    <mergeCell ref="AQ158:AQ159"/>
    <mergeCell ref="AR158:AR159"/>
    <mergeCell ref="AF160:AF161"/>
    <mergeCell ref="AG160:AG161"/>
    <mergeCell ref="AH160:AH161"/>
    <mergeCell ref="AL156:AL157"/>
    <mergeCell ref="AN156:AN157"/>
    <mergeCell ref="AO156:AO157"/>
    <mergeCell ref="AP156:AP157"/>
    <mergeCell ref="AQ156:AQ157"/>
    <mergeCell ref="AR156:AR157"/>
    <mergeCell ref="S158:S159"/>
    <mergeCell ref="T158:T159"/>
    <mergeCell ref="U158:U159"/>
    <mergeCell ref="V158:V159"/>
    <mergeCell ref="W158:W159"/>
    <mergeCell ref="X158:X159"/>
    <mergeCell ref="Y158:Y159"/>
    <mergeCell ref="Z158:Z159"/>
    <mergeCell ref="AJ156:AJ157"/>
    <mergeCell ref="AA158:AA159"/>
    <mergeCell ref="AB158:AB159"/>
    <mergeCell ref="AC158:AC159"/>
    <mergeCell ref="AD158:AD159"/>
    <mergeCell ref="AE158:AE159"/>
    <mergeCell ref="AF158:AF159"/>
    <mergeCell ref="AG158:AG159"/>
    <mergeCell ref="U160:U161"/>
    <mergeCell ref="V160:V161"/>
    <mergeCell ref="W160:W161"/>
    <mergeCell ref="X160:X161"/>
    <mergeCell ref="AP154:AP155"/>
    <mergeCell ref="AQ154:AQ155"/>
    <mergeCell ref="AR154:AR155"/>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I160:AI161"/>
    <mergeCell ref="AJ160:AJ161"/>
    <mergeCell ref="AL160:AL161"/>
    <mergeCell ref="AN160:AN161"/>
    <mergeCell ref="AP160:AP161"/>
    <mergeCell ref="AI154:AI155"/>
    <mergeCell ref="AJ154:AJ155"/>
    <mergeCell ref="AL154:AL155"/>
    <mergeCell ref="AA154:AA155"/>
    <mergeCell ref="AB154:AB155"/>
    <mergeCell ref="AC154:AC155"/>
    <mergeCell ref="AD154:AD155"/>
    <mergeCell ref="AF156:AF157"/>
    <mergeCell ref="AG156:AG157"/>
    <mergeCell ref="AH156:AH157"/>
    <mergeCell ref="AI156:AI157"/>
    <mergeCell ref="AR152:AR153"/>
    <mergeCell ref="AF152:AF153"/>
    <mergeCell ref="AG152:AG153"/>
    <mergeCell ref="AH152:AH153"/>
    <mergeCell ref="AH158:AH159"/>
    <mergeCell ref="A166:A169"/>
    <mergeCell ref="B166:F169"/>
    <mergeCell ref="G166:G169"/>
    <mergeCell ref="H166:H169"/>
    <mergeCell ref="I166:I169"/>
    <mergeCell ref="J166:J169"/>
    <mergeCell ref="K166:K169"/>
    <mergeCell ref="L166:L169"/>
    <mergeCell ref="N166:N169"/>
    <mergeCell ref="O166:Q167"/>
    <mergeCell ref="R166:R167"/>
    <mergeCell ref="S166:S167"/>
    <mergeCell ref="T166:T167"/>
    <mergeCell ref="U166:U167"/>
    <mergeCell ref="V166:V167"/>
    <mergeCell ref="W166:W167"/>
    <mergeCell ref="X166:X167"/>
    <mergeCell ref="Y166:Y167"/>
    <mergeCell ref="Z166:Z167"/>
    <mergeCell ref="AA166:AA167"/>
    <mergeCell ref="AB166:AB167"/>
    <mergeCell ref="AC166:AC167"/>
    <mergeCell ref="AH162:AH163"/>
    <mergeCell ref="AI162:AI163"/>
    <mergeCell ref="AJ162:AJ163"/>
    <mergeCell ref="AL162:AL163"/>
    <mergeCell ref="AN162:AN163"/>
    <mergeCell ref="AO162:AO163"/>
    <mergeCell ref="AP162:AP163"/>
    <mergeCell ref="AQ162:AQ163"/>
    <mergeCell ref="AR162:AR163"/>
    <mergeCell ref="M163:M164"/>
    <mergeCell ref="O164:O165"/>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I164:AI165"/>
    <mergeCell ref="AJ164:AJ165"/>
    <mergeCell ref="AL164:AL165"/>
    <mergeCell ref="AN164:AN165"/>
    <mergeCell ref="AO164:AO165"/>
    <mergeCell ref="AP164:AP165"/>
    <mergeCell ref="Z162:Z163"/>
    <mergeCell ref="AA162:AA163"/>
    <mergeCell ref="AB162:AB163"/>
    <mergeCell ref="AC162:AC163"/>
    <mergeCell ref="S170:S171"/>
    <mergeCell ref="T170:T171"/>
    <mergeCell ref="U170:U171"/>
    <mergeCell ref="V170:V171"/>
    <mergeCell ref="W170:W171"/>
    <mergeCell ref="X170:X171"/>
    <mergeCell ref="Y170:Y171"/>
    <mergeCell ref="AD166:AD167"/>
    <mergeCell ref="AE166:AE167"/>
    <mergeCell ref="AF166:AF167"/>
    <mergeCell ref="AG166:AG167"/>
    <mergeCell ref="AH166:AH167"/>
    <mergeCell ref="AI166:AI167"/>
    <mergeCell ref="AJ166:AJ167"/>
    <mergeCell ref="AL166:AL167"/>
    <mergeCell ref="Y152:Y153"/>
    <mergeCell ref="Z152:Z153"/>
    <mergeCell ref="AA152:AA153"/>
    <mergeCell ref="S160:S161"/>
    <mergeCell ref="T160:T161"/>
    <mergeCell ref="S154:S155"/>
    <mergeCell ref="T154:T155"/>
    <mergeCell ref="U154:U155"/>
    <mergeCell ref="V154:V155"/>
    <mergeCell ref="W154:W155"/>
    <mergeCell ref="X154:X155"/>
    <mergeCell ref="Y154:Y155"/>
    <mergeCell ref="Z154:Z155"/>
    <mergeCell ref="AE154:AE155"/>
    <mergeCell ref="AF154:AF155"/>
    <mergeCell ref="AG154:AG155"/>
    <mergeCell ref="AH154:AH155"/>
    <mergeCell ref="AN166:AN167"/>
    <mergeCell ref="AO166:AO167"/>
    <mergeCell ref="AP166:AP167"/>
    <mergeCell ref="AQ166:AQ167"/>
    <mergeCell ref="AR166:AR167"/>
    <mergeCell ref="M167:M168"/>
    <mergeCell ref="O168:O169"/>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K166:AK167"/>
    <mergeCell ref="AE168:AE169"/>
    <mergeCell ref="AF168:AF169"/>
    <mergeCell ref="AG168:AG169"/>
    <mergeCell ref="AH168:AH169"/>
    <mergeCell ref="AI168:AI169"/>
    <mergeCell ref="AJ168:AJ169"/>
    <mergeCell ref="AL168:AL169"/>
    <mergeCell ref="AN168:AN169"/>
    <mergeCell ref="AO168:AO169"/>
    <mergeCell ref="AD162:AD163"/>
    <mergeCell ref="AE162:AE163"/>
    <mergeCell ref="AF162:AF163"/>
    <mergeCell ref="AG162:AG163"/>
    <mergeCell ref="AF164:AF165"/>
    <mergeCell ref="AK162:AK163"/>
    <mergeCell ref="AG164:AG165"/>
    <mergeCell ref="AH164:AH165"/>
    <mergeCell ref="O162:Q163"/>
    <mergeCell ref="S162:S163"/>
    <mergeCell ref="T162:T163"/>
    <mergeCell ref="AK164:AK165"/>
    <mergeCell ref="U162:U163"/>
    <mergeCell ref="V162:V163"/>
    <mergeCell ref="W162:W163"/>
    <mergeCell ref="X162:X163"/>
    <mergeCell ref="Y162:Y163"/>
    <mergeCell ref="AQ160:AQ161"/>
    <mergeCell ref="AR160:AR161"/>
    <mergeCell ref="AK160:AK161"/>
    <mergeCell ref="M159:M160"/>
    <mergeCell ref="AQ164:AQ165"/>
    <mergeCell ref="AR164:AR165"/>
    <mergeCell ref="AB160:AB161"/>
    <mergeCell ref="AC160:AC161"/>
    <mergeCell ref="AO172:AO173"/>
    <mergeCell ref="AP172:AP173"/>
    <mergeCell ref="AQ172:AQ173"/>
    <mergeCell ref="AR172:AR173"/>
    <mergeCell ref="Z170:Z171"/>
    <mergeCell ref="AA170:AA171"/>
    <mergeCell ref="AB170:AB171"/>
    <mergeCell ref="AC170:AC171"/>
    <mergeCell ref="AD170:AD171"/>
    <mergeCell ref="AE170:AE171"/>
    <mergeCell ref="AF170:AF171"/>
    <mergeCell ref="AG170:AG171"/>
    <mergeCell ref="AH170:AH171"/>
    <mergeCell ref="AI170:AI171"/>
    <mergeCell ref="AJ170:AJ171"/>
    <mergeCell ref="AL170:AL171"/>
    <mergeCell ref="AN170:AN171"/>
    <mergeCell ref="AO170:AO171"/>
    <mergeCell ref="AP170:AP171"/>
    <mergeCell ref="AQ170:AQ171"/>
    <mergeCell ref="AR170:AR171"/>
    <mergeCell ref="AP168:AP169"/>
    <mergeCell ref="AQ168:AQ169"/>
    <mergeCell ref="AR168:AR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K174:AK175"/>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4:AI175"/>
    <mergeCell ref="AI176:AI177"/>
    <mergeCell ref="S174:S175"/>
    <mergeCell ref="T174:T175"/>
    <mergeCell ref="AK172:AK173"/>
    <mergeCell ref="AI172:AI173"/>
    <mergeCell ref="AJ172:AJ173"/>
    <mergeCell ref="AL172:AL173"/>
    <mergeCell ref="AN172:AN173"/>
    <mergeCell ref="AO176:AO177"/>
    <mergeCell ref="AP176:AP177"/>
    <mergeCell ref="AQ176:AQ177"/>
    <mergeCell ref="AR176:AR177"/>
    <mergeCell ref="A178:A181"/>
    <mergeCell ref="B178:F181"/>
    <mergeCell ref="G178:G181"/>
    <mergeCell ref="H178:H181"/>
    <mergeCell ref="I178:I181"/>
    <mergeCell ref="J178:J181"/>
    <mergeCell ref="K178:K181"/>
    <mergeCell ref="L178:L181"/>
    <mergeCell ref="N178:N181"/>
    <mergeCell ref="O178:Q179"/>
    <mergeCell ref="R178:R179"/>
    <mergeCell ref="S178:S179"/>
    <mergeCell ref="T178:T179"/>
    <mergeCell ref="U178:U179"/>
    <mergeCell ref="V178:V179"/>
    <mergeCell ref="W178:W179"/>
    <mergeCell ref="X178:X179"/>
    <mergeCell ref="Y178:Y179"/>
    <mergeCell ref="Z178:Z179"/>
    <mergeCell ref="U174:U175"/>
    <mergeCell ref="AA178:AA179"/>
    <mergeCell ref="S172:S173"/>
    <mergeCell ref="T172:T173"/>
    <mergeCell ref="AL174:AL175"/>
    <mergeCell ref="AN174:AN175"/>
    <mergeCell ref="AO174:AO175"/>
    <mergeCell ref="AP174:AP175"/>
    <mergeCell ref="AQ174:AQ175"/>
    <mergeCell ref="AR174:AR175"/>
    <mergeCell ref="M175:M176"/>
    <mergeCell ref="O176:O177"/>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L176:AL177"/>
    <mergeCell ref="AJ176:AJ177"/>
    <mergeCell ref="Y180:Y181"/>
    <mergeCell ref="Z180:Z181"/>
    <mergeCell ref="AA180:AA181"/>
    <mergeCell ref="AN176:AN177"/>
    <mergeCell ref="X182:X183"/>
    <mergeCell ref="Y182:Y183"/>
    <mergeCell ref="Z182:Z183"/>
    <mergeCell ref="AE178:AE179"/>
    <mergeCell ref="AF178:AF179"/>
    <mergeCell ref="AG178:AG179"/>
    <mergeCell ref="AH178:AH179"/>
    <mergeCell ref="AI178:AI179"/>
    <mergeCell ref="AJ178:AJ179"/>
    <mergeCell ref="M183:M184"/>
    <mergeCell ref="AH184:AH185"/>
    <mergeCell ref="AI184:AI185"/>
    <mergeCell ref="AJ184:AJ185"/>
    <mergeCell ref="AB178:AB179"/>
    <mergeCell ref="AC178:AC179"/>
    <mergeCell ref="AD178:AD179"/>
    <mergeCell ref="AB180:AB181"/>
    <mergeCell ref="AC180:AC181"/>
    <mergeCell ref="AD180:AD181"/>
    <mergeCell ref="AA182:AA183"/>
    <mergeCell ref="AB182:AB183"/>
    <mergeCell ref="AC182:AC183"/>
    <mergeCell ref="AD182:AD183"/>
    <mergeCell ref="AE182:AE183"/>
    <mergeCell ref="AF182:AF183"/>
    <mergeCell ref="AG182:AG183"/>
    <mergeCell ref="AH182:AH183"/>
    <mergeCell ref="AI182:AI183"/>
    <mergeCell ref="AL186:AL187"/>
    <mergeCell ref="AN186:AN187"/>
    <mergeCell ref="AO186:AO187"/>
    <mergeCell ref="AJ174:AJ175"/>
    <mergeCell ref="A182:A185"/>
    <mergeCell ref="B182:F185"/>
    <mergeCell ref="G182:G185"/>
    <mergeCell ref="H182:H185"/>
    <mergeCell ref="I182:I185"/>
    <mergeCell ref="J182:J185"/>
    <mergeCell ref="K182:K185"/>
    <mergeCell ref="L182:L185"/>
    <mergeCell ref="N182:N185"/>
    <mergeCell ref="O182:Q183"/>
    <mergeCell ref="R182:R183"/>
    <mergeCell ref="S182:S183"/>
    <mergeCell ref="T182:T183"/>
    <mergeCell ref="U182:U183"/>
    <mergeCell ref="V182:V183"/>
    <mergeCell ref="W182:W183"/>
    <mergeCell ref="M179:M180"/>
    <mergeCell ref="O180:O181"/>
    <mergeCell ref="P180:P181"/>
    <mergeCell ref="Q180:Q181"/>
    <mergeCell ref="R180:R181"/>
    <mergeCell ref="S180:S181"/>
    <mergeCell ref="T180:T181"/>
    <mergeCell ref="U180:U181"/>
    <mergeCell ref="V180:V181"/>
    <mergeCell ref="W180:W181"/>
    <mergeCell ref="X180:X181"/>
    <mergeCell ref="AK182:AK183"/>
    <mergeCell ref="AO182:AO183"/>
    <mergeCell ref="AP182:AP183"/>
    <mergeCell ref="AQ182:AQ183"/>
    <mergeCell ref="AR182:AR183"/>
    <mergeCell ref="AL178:AL179"/>
    <mergeCell ref="AN178:AN179"/>
    <mergeCell ref="AO178:AO179"/>
    <mergeCell ref="AP178:AP179"/>
    <mergeCell ref="AQ178:AQ179"/>
    <mergeCell ref="AR178:AR179"/>
    <mergeCell ref="AE180:AE181"/>
    <mergeCell ref="AF180:AF181"/>
    <mergeCell ref="AG180:AG181"/>
    <mergeCell ref="AH180:AH181"/>
    <mergeCell ref="AI180:AI181"/>
    <mergeCell ref="AJ180:AJ181"/>
    <mergeCell ref="AL180:AL181"/>
    <mergeCell ref="AN180:AN181"/>
    <mergeCell ref="AO180:AO181"/>
    <mergeCell ref="AK178:AK179"/>
    <mergeCell ref="AP180:AP181"/>
    <mergeCell ref="AQ180:AQ181"/>
    <mergeCell ref="AR180:AR181"/>
    <mergeCell ref="AJ182:AJ183"/>
    <mergeCell ref="AL182:AL183"/>
    <mergeCell ref="AN182:AN183"/>
    <mergeCell ref="AP186:AP187"/>
    <mergeCell ref="AQ186:AQ187"/>
    <mergeCell ref="AR186:AR187"/>
    <mergeCell ref="AL184:AL185"/>
    <mergeCell ref="AN184:AN185"/>
    <mergeCell ref="AO184:AO185"/>
    <mergeCell ref="AP184:AP185"/>
    <mergeCell ref="AQ184:AQ185"/>
    <mergeCell ref="AR184:A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K186:AK187"/>
    <mergeCell ref="T186:T187"/>
    <mergeCell ref="U186:U187"/>
    <mergeCell ref="V186:V187"/>
    <mergeCell ref="W186:W187"/>
    <mergeCell ref="AE186:AE187"/>
    <mergeCell ref="AF186:AF187"/>
    <mergeCell ref="AG186:AG187"/>
    <mergeCell ref="AJ186:AJ187"/>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S186:S187"/>
    <mergeCell ref="X186:X187"/>
    <mergeCell ref="Y186:Y187"/>
    <mergeCell ref="Z186:Z187"/>
    <mergeCell ref="AA186:AA187"/>
    <mergeCell ref="AB186:AB187"/>
    <mergeCell ref="AC186:AC187"/>
    <mergeCell ref="AD186:AD187"/>
    <mergeCell ref="P188:P189"/>
    <mergeCell ref="AI188:AI189"/>
    <mergeCell ref="AH186:AH187"/>
    <mergeCell ref="AI186:AI187"/>
    <mergeCell ref="AA190:AA191"/>
    <mergeCell ref="AB190:AB191"/>
    <mergeCell ref="AC190:AC191"/>
    <mergeCell ref="AG190:AG191"/>
    <mergeCell ref="AH190:AH191"/>
    <mergeCell ref="AI190:AI191"/>
    <mergeCell ref="AE190:AE191"/>
    <mergeCell ref="AF190:AF191"/>
    <mergeCell ref="M191:M192"/>
    <mergeCell ref="O192:O193"/>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D190:AD191"/>
    <mergeCell ref="Y190:Y191"/>
    <mergeCell ref="Z190:Z191"/>
    <mergeCell ref="AJ190:AJ191"/>
    <mergeCell ref="AL190:AL191"/>
    <mergeCell ref="AN190:AN191"/>
    <mergeCell ref="AO190:AO191"/>
    <mergeCell ref="AP190:AP191"/>
    <mergeCell ref="AL188:AL189"/>
    <mergeCell ref="AN188:AN189"/>
    <mergeCell ref="AO188:AO189"/>
    <mergeCell ref="AP188:AP189"/>
    <mergeCell ref="AQ188:AQ189"/>
    <mergeCell ref="AR188:AR189"/>
    <mergeCell ref="AJ188:AJ189"/>
    <mergeCell ref="AI192:AI193"/>
    <mergeCell ref="AJ192:AJ193"/>
    <mergeCell ref="AL192:AL193"/>
    <mergeCell ref="AN192:AN193"/>
    <mergeCell ref="AO192:AO193"/>
    <mergeCell ref="AP192:AP193"/>
    <mergeCell ref="AQ192:AQ193"/>
    <mergeCell ref="AR192:AR193"/>
    <mergeCell ref="AQ190:AQ191"/>
    <mergeCell ref="AR190:AR191"/>
    <mergeCell ref="AH192:AH193"/>
    <mergeCell ref="M195:M196"/>
    <mergeCell ref="O196:O197"/>
    <mergeCell ref="P196:P197"/>
    <mergeCell ref="Q196:Q197"/>
    <mergeCell ref="AD194:AD195"/>
    <mergeCell ref="AE194:AE195"/>
    <mergeCell ref="AF194:AF195"/>
    <mergeCell ref="AG194:AG195"/>
    <mergeCell ref="AH194:AH195"/>
    <mergeCell ref="S190:S191"/>
    <mergeCell ref="T190:T191"/>
    <mergeCell ref="U190:U191"/>
    <mergeCell ref="V190:V191"/>
    <mergeCell ref="W190:W191"/>
    <mergeCell ref="X190:X191"/>
    <mergeCell ref="A194:A197"/>
    <mergeCell ref="B194:F197"/>
    <mergeCell ref="G194:G197"/>
    <mergeCell ref="H194:H197"/>
    <mergeCell ref="I194:I197"/>
    <mergeCell ref="J194:J197"/>
    <mergeCell ref="K194:K197"/>
    <mergeCell ref="L194:L197"/>
    <mergeCell ref="N194:N197"/>
    <mergeCell ref="O194:Q195"/>
    <mergeCell ref="R194:R195"/>
    <mergeCell ref="S194:S195"/>
    <mergeCell ref="Z194:Z195"/>
    <mergeCell ref="AA194:AA195"/>
    <mergeCell ref="AB194:AB195"/>
    <mergeCell ref="AC194:AC195"/>
    <mergeCell ref="AC196:AC197"/>
    <mergeCell ref="A190:A193"/>
    <mergeCell ref="B190:F193"/>
    <mergeCell ref="G190:G193"/>
    <mergeCell ref="H190:H193"/>
    <mergeCell ref="I190:I193"/>
    <mergeCell ref="AR198:AR199"/>
    <mergeCell ref="AJ200:AJ201"/>
    <mergeCell ref="AL200:AL201"/>
    <mergeCell ref="AN200:AN201"/>
    <mergeCell ref="AO200:AO201"/>
    <mergeCell ref="AP200:AP201"/>
    <mergeCell ref="AQ200:AQ201"/>
    <mergeCell ref="AR200:AR201"/>
    <mergeCell ref="AM194:AM195"/>
    <mergeCell ref="AM196:AM197"/>
    <mergeCell ref="AM198:AM199"/>
    <mergeCell ref="AM200:AM201"/>
    <mergeCell ref="AH200:AH201"/>
    <mergeCell ref="AI200:AI201"/>
    <mergeCell ref="AG200:AG201"/>
    <mergeCell ref="AE198:AE199"/>
    <mergeCell ref="AF198:AF199"/>
    <mergeCell ref="AQ196:AQ197"/>
    <mergeCell ref="AR196:AR197"/>
    <mergeCell ref="AI194:AI195"/>
    <mergeCell ref="AJ194:AJ195"/>
    <mergeCell ref="AJ196:AJ197"/>
    <mergeCell ref="AL196:AL197"/>
    <mergeCell ref="AN196:AN197"/>
    <mergeCell ref="AQ194:AQ195"/>
    <mergeCell ref="AR194:AR195"/>
    <mergeCell ref="R200:R201"/>
    <mergeCell ref="S200:S201"/>
    <mergeCell ref="T200:T201"/>
    <mergeCell ref="U200:U201"/>
    <mergeCell ref="V200:V201"/>
    <mergeCell ref="W200:W201"/>
    <mergeCell ref="X200:X201"/>
    <mergeCell ref="T194:T195"/>
    <mergeCell ref="U194:U195"/>
    <mergeCell ref="V194:V195"/>
    <mergeCell ref="W194:W195"/>
    <mergeCell ref="X194:X195"/>
    <mergeCell ref="Y194:Y195"/>
    <mergeCell ref="AL194:AL195"/>
    <mergeCell ref="AN194:AN195"/>
    <mergeCell ref="AO194:AO195"/>
    <mergeCell ref="AP194:AP195"/>
    <mergeCell ref="R198:R199"/>
    <mergeCell ref="S198:S199"/>
    <mergeCell ref="T198:T199"/>
    <mergeCell ref="U198:U199"/>
    <mergeCell ref="V198:V199"/>
    <mergeCell ref="R196:R197"/>
    <mergeCell ref="S196:S197"/>
    <mergeCell ref="T196:T197"/>
    <mergeCell ref="U196:U197"/>
    <mergeCell ref="V196:V197"/>
    <mergeCell ref="W196:W197"/>
    <mergeCell ref="X196:X197"/>
    <mergeCell ref="Y196:Y197"/>
    <mergeCell ref="Z196:Z197"/>
    <mergeCell ref="AA196:AA197"/>
    <mergeCell ref="AK196:AK197"/>
    <mergeCell ref="AK198:AK199"/>
    <mergeCell ref="AK200:AK201"/>
    <mergeCell ref="AI202:AI203"/>
    <mergeCell ref="AJ202:AJ203"/>
    <mergeCell ref="AL202:AL203"/>
    <mergeCell ref="AG198:AG199"/>
    <mergeCell ref="AH198:AH199"/>
    <mergeCell ref="AI198:AI199"/>
    <mergeCell ref="AJ198:AJ199"/>
    <mergeCell ref="AL198:AL199"/>
    <mergeCell ref="AE192:AE193"/>
    <mergeCell ref="AF192:AF193"/>
    <mergeCell ref="AG192:AG193"/>
    <mergeCell ref="AQ198:AQ199"/>
    <mergeCell ref="AR202:AR203"/>
    <mergeCell ref="AB196:AB197"/>
    <mergeCell ref="AN198:AN199"/>
    <mergeCell ref="AO198:AO199"/>
    <mergeCell ref="AP198:AP199"/>
    <mergeCell ref="AK192:AK193"/>
    <mergeCell ref="AK194:AK195"/>
    <mergeCell ref="AO196:AO197"/>
    <mergeCell ref="AP196:AP197"/>
    <mergeCell ref="AD196:AD197"/>
    <mergeCell ref="AE196:AE197"/>
    <mergeCell ref="AF196:AF197"/>
    <mergeCell ref="AG196:AG197"/>
    <mergeCell ref="AH196:AH197"/>
    <mergeCell ref="AI196:AI197"/>
    <mergeCell ref="AN202:AN203"/>
    <mergeCell ref="AO202:AO203"/>
    <mergeCell ref="AU202:AU203"/>
    <mergeCell ref="M203:M204"/>
    <mergeCell ref="O204:O205"/>
    <mergeCell ref="P204:P205"/>
    <mergeCell ref="Q204:Q205"/>
    <mergeCell ref="R204:R205"/>
    <mergeCell ref="S204:S205"/>
    <mergeCell ref="T204:T205"/>
    <mergeCell ref="U204:U205"/>
    <mergeCell ref="V204:V205"/>
    <mergeCell ref="N202:N205"/>
    <mergeCell ref="O202:Q203"/>
    <mergeCell ref="R202:R203"/>
    <mergeCell ref="S202:S203"/>
    <mergeCell ref="T202:T203"/>
    <mergeCell ref="U202:U203"/>
    <mergeCell ref="V202:V203"/>
    <mergeCell ref="W202:W203"/>
    <mergeCell ref="X202:X203"/>
    <mergeCell ref="Y202:Y203"/>
    <mergeCell ref="X204:X205"/>
    <mergeCell ref="Y204:Y205"/>
    <mergeCell ref="Z204:Z205"/>
    <mergeCell ref="Z202:Z203"/>
    <mergeCell ref="AA202:AA203"/>
    <mergeCell ref="AB202:AB203"/>
    <mergeCell ref="AC202:AC203"/>
    <mergeCell ref="AK202:AK203"/>
    <mergeCell ref="AK204:AK205"/>
    <mergeCell ref="AQ202:AQ203"/>
    <mergeCell ref="AP202:AP203"/>
    <mergeCell ref="H206:H209"/>
    <mergeCell ref="I206:I209"/>
    <mergeCell ref="J206:J209"/>
    <mergeCell ref="K206:K209"/>
    <mergeCell ref="L206:L209"/>
    <mergeCell ref="N206:N209"/>
    <mergeCell ref="O206:Q207"/>
    <mergeCell ref="R206:R207"/>
    <mergeCell ref="S206:S207"/>
    <mergeCell ref="T206:T207"/>
    <mergeCell ref="U206:U207"/>
    <mergeCell ref="V206:V207"/>
    <mergeCell ref="W206:W207"/>
    <mergeCell ref="O208:O209"/>
    <mergeCell ref="P208:P209"/>
    <mergeCell ref="Q208:Q209"/>
    <mergeCell ref="R208:R209"/>
    <mergeCell ref="S208:S209"/>
    <mergeCell ref="A202:A205"/>
    <mergeCell ref="B202:F205"/>
    <mergeCell ref="G202:G205"/>
    <mergeCell ref="H202:H205"/>
    <mergeCell ref="I202:I205"/>
    <mergeCell ref="J202:J205"/>
    <mergeCell ref="K202:K205"/>
    <mergeCell ref="L202:L205"/>
    <mergeCell ref="AD202:AD203"/>
    <mergeCell ref="W204:W205"/>
    <mergeCell ref="K198:K201"/>
    <mergeCell ref="L198:L201"/>
    <mergeCell ref="N198:N201"/>
    <mergeCell ref="O198:Q199"/>
    <mergeCell ref="M207:M208"/>
    <mergeCell ref="W198:W199"/>
    <mergeCell ref="X198:X199"/>
    <mergeCell ref="Y198:Y199"/>
    <mergeCell ref="Z198:Z199"/>
    <mergeCell ref="AA198:AA199"/>
    <mergeCell ref="AB198:AB199"/>
    <mergeCell ref="AC198:AC199"/>
    <mergeCell ref="AD198:AD199"/>
    <mergeCell ref="M199:M200"/>
    <mergeCell ref="O200:O201"/>
    <mergeCell ref="P200:P201"/>
    <mergeCell ref="Q200:Q201"/>
    <mergeCell ref="A206:A209"/>
    <mergeCell ref="B206:F209"/>
    <mergeCell ref="G206:G209"/>
    <mergeCell ref="Y200:Y201"/>
    <mergeCell ref="Z200:Z201"/>
    <mergeCell ref="AA206:AA207"/>
    <mergeCell ref="AB206:AB207"/>
    <mergeCell ref="AC206:AC207"/>
    <mergeCell ref="AD206:AD207"/>
    <mergeCell ref="AE206:AE207"/>
    <mergeCell ref="AF206:AF207"/>
    <mergeCell ref="AG206:AG207"/>
    <mergeCell ref="AH206:AH207"/>
    <mergeCell ref="AA204:AA205"/>
    <mergeCell ref="AB204:AB205"/>
    <mergeCell ref="AC204:AC205"/>
    <mergeCell ref="AD204:AD205"/>
    <mergeCell ref="X206:X207"/>
    <mergeCell ref="Y206:Y207"/>
    <mergeCell ref="Z206:Z207"/>
    <mergeCell ref="AE200:AE201"/>
    <mergeCell ref="AF200:AF201"/>
    <mergeCell ref="AA200:AA201"/>
    <mergeCell ref="AB200:AB201"/>
    <mergeCell ref="AC200:AC201"/>
    <mergeCell ref="AD200:AD201"/>
    <mergeCell ref="AI206:AI207"/>
    <mergeCell ref="AJ206:AJ207"/>
    <mergeCell ref="AL206:AL207"/>
    <mergeCell ref="AN206:AN207"/>
    <mergeCell ref="AO206:AO207"/>
    <mergeCell ref="AP206:AP207"/>
    <mergeCell ref="AQ206:AQ207"/>
    <mergeCell ref="AR206:AR207"/>
    <mergeCell ref="AE202:AE203"/>
    <mergeCell ref="AF202:AF203"/>
    <mergeCell ref="AG202:AG203"/>
    <mergeCell ref="AH202:AH203"/>
    <mergeCell ref="AU206:AU207"/>
    <mergeCell ref="AF204:AF205"/>
    <mergeCell ref="AG204:AG205"/>
    <mergeCell ref="AH204:AH205"/>
    <mergeCell ref="AI204:AI205"/>
    <mergeCell ref="AJ204:AJ205"/>
    <mergeCell ref="AL204:AL205"/>
    <mergeCell ref="AN204:AN205"/>
    <mergeCell ref="AO204:AO205"/>
    <mergeCell ref="AP204:AP205"/>
    <mergeCell ref="AQ204:AQ205"/>
    <mergeCell ref="AR204:AR205"/>
    <mergeCell ref="AU204:AU205"/>
    <mergeCell ref="AE204:AE205"/>
    <mergeCell ref="AS203:AS204"/>
    <mergeCell ref="AS207:AS208"/>
    <mergeCell ref="AG208:AG209"/>
    <mergeCell ref="AM202:AM203"/>
    <mergeCell ref="AM204:AM205"/>
    <mergeCell ref="AH208:AH209"/>
    <mergeCell ref="AI208:AI209"/>
    <mergeCell ref="AJ208:AJ209"/>
    <mergeCell ref="AL208:AL209"/>
    <mergeCell ref="AN208:AN209"/>
    <mergeCell ref="AO208:AO209"/>
    <mergeCell ref="AP208:AP209"/>
    <mergeCell ref="AQ208:AQ209"/>
    <mergeCell ref="AR208:AR209"/>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T208:T209"/>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I212:AI213"/>
    <mergeCell ref="AJ212:AJ213"/>
    <mergeCell ref="AL212:AL213"/>
    <mergeCell ref="AN212:AN213"/>
    <mergeCell ref="AO212:AO213"/>
    <mergeCell ref="AP212:AP213"/>
    <mergeCell ref="AQ212:AQ213"/>
    <mergeCell ref="AR212:AR213"/>
    <mergeCell ref="A214:A217"/>
    <mergeCell ref="B214:F217"/>
    <mergeCell ref="G214:G217"/>
    <mergeCell ref="H214:H217"/>
    <mergeCell ref="I214:I217"/>
    <mergeCell ref="J214:J217"/>
    <mergeCell ref="K214:K217"/>
    <mergeCell ref="L214:L217"/>
    <mergeCell ref="N214:N217"/>
    <mergeCell ref="O214:Q215"/>
    <mergeCell ref="R214:R215"/>
    <mergeCell ref="S214:S215"/>
    <mergeCell ref="T214:T215"/>
    <mergeCell ref="U214:U215"/>
    <mergeCell ref="V214:V215"/>
    <mergeCell ref="W214:W215"/>
    <mergeCell ref="X214:X215"/>
    <mergeCell ref="Y214:Y215"/>
    <mergeCell ref="Z214:Z215"/>
    <mergeCell ref="AA214:AA215"/>
    <mergeCell ref="AH210:AH211"/>
    <mergeCell ref="AI210:AI211"/>
    <mergeCell ref="AJ210:AJ211"/>
    <mergeCell ref="AL210:AL211"/>
    <mergeCell ref="AN210:AN211"/>
    <mergeCell ref="AO210:AO211"/>
    <mergeCell ref="AP210:AP211"/>
    <mergeCell ref="AQ210:AQ211"/>
    <mergeCell ref="AR210:AR211"/>
    <mergeCell ref="M211:M212"/>
    <mergeCell ref="O212:O213"/>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O210:Q211"/>
    <mergeCell ref="R210:R211"/>
    <mergeCell ref="S210:S211"/>
    <mergeCell ref="AE216:AE217"/>
    <mergeCell ref="AF216:AF217"/>
    <mergeCell ref="AG216:AG217"/>
    <mergeCell ref="AH216:AH217"/>
    <mergeCell ref="AI216:AI217"/>
    <mergeCell ref="AJ216:AJ217"/>
    <mergeCell ref="AL216:AL217"/>
    <mergeCell ref="AN216:AN217"/>
    <mergeCell ref="AO216:AO217"/>
    <mergeCell ref="AP216:AP217"/>
    <mergeCell ref="AQ216:AQ217"/>
    <mergeCell ref="AR216:AR217"/>
    <mergeCell ref="A218:A221"/>
    <mergeCell ref="B218:F221"/>
    <mergeCell ref="G218:G221"/>
    <mergeCell ref="H218:H221"/>
    <mergeCell ref="I218:I221"/>
    <mergeCell ref="J218:J221"/>
    <mergeCell ref="K218:K221"/>
    <mergeCell ref="L218:L221"/>
    <mergeCell ref="N218:N221"/>
    <mergeCell ref="O218:Q219"/>
    <mergeCell ref="R218:R219"/>
    <mergeCell ref="S218:S219"/>
    <mergeCell ref="T218:T219"/>
    <mergeCell ref="U218:U219"/>
    <mergeCell ref="V218:V219"/>
    <mergeCell ref="W218:W219"/>
    <mergeCell ref="X218:X219"/>
    <mergeCell ref="Y218:Y219"/>
    <mergeCell ref="Q220:Q221"/>
    <mergeCell ref="AN220:AN221"/>
    <mergeCell ref="AQ214:AQ215"/>
    <mergeCell ref="AR214:AR215"/>
    <mergeCell ref="M215:M216"/>
    <mergeCell ref="O216:O217"/>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B214:AB215"/>
    <mergeCell ref="AC214:AC215"/>
    <mergeCell ref="AD214:AD215"/>
    <mergeCell ref="AE214:AE215"/>
    <mergeCell ref="AF214:AF215"/>
    <mergeCell ref="AG214:AG215"/>
    <mergeCell ref="AH214:AH215"/>
    <mergeCell ref="AI214:AI215"/>
    <mergeCell ref="AJ214:AJ215"/>
    <mergeCell ref="AL214:AL215"/>
    <mergeCell ref="AN214:AN215"/>
    <mergeCell ref="AO214:AO215"/>
    <mergeCell ref="AP214:AP215"/>
    <mergeCell ref="AI226:AI227"/>
    <mergeCell ref="AJ226:AJ227"/>
    <mergeCell ref="S220:S221"/>
    <mergeCell ref="T220:T221"/>
    <mergeCell ref="AM222:AM223"/>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L220:AL221"/>
    <mergeCell ref="S222:S223"/>
    <mergeCell ref="T222:T223"/>
    <mergeCell ref="U222:U223"/>
    <mergeCell ref="V222:V223"/>
    <mergeCell ref="W222:W223"/>
    <mergeCell ref="X222:X223"/>
    <mergeCell ref="Y222:Y223"/>
    <mergeCell ref="Z222:Z223"/>
    <mergeCell ref="AA222:AA223"/>
    <mergeCell ref="AB222:AB223"/>
    <mergeCell ref="AC222:AC223"/>
    <mergeCell ref="AD222:AD223"/>
    <mergeCell ref="AQ220:AQ221"/>
    <mergeCell ref="AR220:AR221"/>
    <mergeCell ref="Z218:Z219"/>
    <mergeCell ref="AA218:AA219"/>
    <mergeCell ref="AB218:AB219"/>
    <mergeCell ref="AC218:AC219"/>
    <mergeCell ref="AD218:AD219"/>
    <mergeCell ref="AE218:AE219"/>
    <mergeCell ref="AF218:AF219"/>
    <mergeCell ref="AG218:AG219"/>
    <mergeCell ref="AH218:AH219"/>
    <mergeCell ref="AI218:AI219"/>
    <mergeCell ref="AJ218:AJ219"/>
    <mergeCell ref="AL218:AL219"/>
    <mergeCell ref="AN218:AN219"/>
    <mergeCell ref="AO218:AO219"/>
    <mergeCell ref="AP218:AP219"/>
    <mergeCell ref="AQ218:AQ219"/>
    <mergeCell ref="AR218:AR219"/>
    <mergeCell ref="AM218:AM219"/>
    <mergeCell ref="AM220:AM221"/>
    <mergeCell ref="AE222:AE223"/>
    <mergeCell ref="AF222:AF223"/>
    <mergeCell ref="AG222:AG223"/>
    <mergeCell ref="AH222:AH223"/>
    <mergeCell ref="AO220:AO221"/>
    <mergeCell ref="AP220:AP221"/>
    <mergeCell ref="AN226:AN227"/>
    <mergeCell ref="AO226:AO227"/>
    <mergeCell ref="AP226:AP227"/>
    <mergeCell ref="AQ226:AQ227"/>
    <mergeCell ref="AR226:AR227"/>
    <mergeCell ref="AU226:AU227"/>
    <mergeCell ref="M227:M228"/>
    <mergeCell ref="O228:O229"/>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U226:U227"/>
    <mergeCell ref="V226:V227"/>
    <mergeCell ref="W226:W227"/>
    <mergeCell ref="X226:X227"/>
    <mergeCell ref="Y226:Y227"/>
    <mergeCell ref="Z226:Z227"/>
    <mergeCell ref="AA226:AA227"/>
    <mergeCell ref="AB226:AB227"/>
    <mergeCell ref="AR224:AR225"/>
    <mergeCell ref="N226:N229"/>
    <mergeCell ref="O226:Q227"/>
    <mergeCell ref="R226:R227"/>
    <mergeCell ref="S226:S227"/>
    <mergeCell ref="T226:T227"/>
    <mergeCell ref="AC226:AC227"/>
    <mergeCell ref="AD226:AD227"/>
    <mergeCell ref="AM224:AM225"/>
    <mergeCell ref="AM226:AM227"/>
    <mergeCell ref="S224:S225"/>
    <mergeCell ref="T224:T225"/>
    <mergeCell ref="U224:U225"/>
    <mergeCell ref="V224:V225"/>
    <mergeCell ref="W224:W225"/>
    <mergeCell ref="X224:X225"/>
    <mergeCell ref="Y224:Y225"/>
    <mergeCell ref="Z224:Z225"/>
    <mergeCell ref="AL226:AL227"/>
    <mergeCell ref="AF224:AF225"/>
    <mergeCell ref="AG224:AG225"/>
    <mergeCell ref="AH224:AH225"/>
    <mergeCell ref="AI224:AI225"/>
    <mergeCell ref="AA224:AA225"/>
    <mergeCell ref="AB224:AB225"/>
    <mergeCell ref="AC224:AC225"/>
    <mergeCell ref="AD224:AD225"/>
    <mergeCell ref="AE224:AE225"/>
    <mergeCell ref="AE226:AE227"/>
    <mergeCell ref="AF226:AF227"/>
    <mergeCell ref="AG226:AG227"/>
    <mergeCell ref="AH226:AH227"/>
    <mergeCell ref="A226:A229"/>
    <mergeCell ref="B226:F229"/>
    <mergeCell ref="G226:G229"/>
    <mergeCell ref="H226:H229"/>
    <mergeCell ref="I226:I229"/>
    <mergeCell ref="J226:J229"/>
    <mergeCell ref="K226:K229"/>
    <mergeCell ref="L226:L229"/>
    <mergeCell ref="M231:M232"/>
    <mergeCell ref="O232:O233"/>
    <mergeCell ref="P232:P233"/>
    <mergeCell ref="AS223:AS224"/>
    <mergeCell ref="AS227:AS228"/>
    <mergeCell ref="AI222:AI223"/>
    <mergeCell ref="AJ222:AJ223"/>
    <mergeCell ref="AL222:AL223"/>
    <mergeCell ref="AN222:AN223"/>
    <mergeCell ref="AO222:AO223"/>
    <mergeCell ref="AP222:AP223"/>
    <mergeCell ref="AQ222:AQ223"/>
    <mergeCell ref="AR222:AR223"/>
    <mergeCell ref="M223:M224"/>
    <mergeCell ref="O224:O225"/>
    <mergeCell ref="P224:P225"/>
    <mergeCell ref="Q224:Q225"/>
    <mergeCell ref="R224:R225"/>
    <mergeCell ref="AJ224:AJ225"/>
    <mergeCell ref="AL224:AL225"/>
    <mergeCell ref="AN224:AN225"/>
    <mergeCell ref="AO224:AO225"/>
    <mergeCell ref="AP224:AP225"/>
    <mergeCell ref="AQ224:AQ225"/>
    <mergeCell ref="AB230:AB231"/>
    <mergeCell ref="AC230:AC231"/>
    <mergeCell ref="AD230:AD231"/>
    <mergeCell ref="AE230:AE231"/>
    <mergeCell ref="AF230:AF231"/>
    <mergeCell ref="AG230:AG231"/>
    <mergeCell ref="AH230:AH231"/>
    <mergeCell ref="AI230:AI231"/>
    <mergeCell ref="AJ230:AJ231"/>
    <mergeCell ref="AO234:AO235"/>
    <mergeCell ref="AP234:AP235"/>
    <mergeCell ref="AQ234:AQ235"/>
    <mergeCell ref="AQ230:AQ231"/>
    <mergeCell ref="A230:A233"/>
    <mergeCell ref="B230:F233"/>
    <mergeCell ref="G230:G233"/>
    <mergeCell ref="H230:H233"/>
    <mergeCell ref="I230:I233"/>
    <mergeCell ref="J230:J233"/>
    <mergeCell ref="K230:K233"/>
    <mergeCell ref="L230:L233"/>
    <mergeCell ref="N230:N233"/>
    <mergeCell ref="O230:Q231"/>
    <mergeCell ref="R230:R231"/>
    <mergeCell ref="S230:S231"/>
    <mergeCell ref="T230:T231"/>
    <mergeCell ref="U230:U231"/>
    <mergeCell ref="V230:V231"/>
    <mergeCell ref="W230:W231"/>
    <mergeCell ref="AR230:AR231"/>
    <mergeCell ref="X230:X231"/>
    <mergeCell ref="Y230:Y231"/>
    <mergeCell ref="Z230:Z231"/>
    <mergeCell ref="AU230:AU231"/>
    <mergeCell ref="AF228:AF229"/>
    <mergeCell ref="AG228:AG229"/>
    <mergeCell ref="AH228:AH229"/>
    <mergeCell ref="AI228:AI229"/>
    <mergeCell ref="AJ228:AJ229"/>
    <mergeCell ref="AL228:AL229"/>
    <mergeCell ref="AN228:AN229"/>
    <mergeCell ref="AO228:AO229"/>
    <mergeCell ref="AP228:AP229"/>
    <mergeCell ref="AQ228:AQ229"/>
    <mergeCell ref="AR228:AR229"/>
    <mergeCell ref="AU228:AU229"/>
    <mergeCell ref="AM228:AM229"/>
    <mergeCell ref="AM230:AM231"/>
    <mergeCell ref="AS231:AS232"/>
    <mergeCell ref="AG232:AG233"/>
    <mergeCell ref="AL232:AL233"/>
    <mergeCell ref="AN232:AN233"/>
    <mergeCell ref="AO232:AO233"/>
    <mergeCell ref="AP232:AP233"/>
    <mergeCell ref="AQ232:AQ233"/>
    <mergeCell ref="AR232:AR233"/>
    <mergeCell ref="AK230:AK231"/>
    <mergeCell ref="AH232:AH233"/>
    <mergeCell ref="AI232:AI233"/>
    <mergeCell ref="AJ232:AJ233"/>
    <mergeCell ref="AA230:AA231"/>
    <mergeCell ref="AR234:AR235"/>
    <mergeCell ref="AL230:AL231"/>
    <mergeCell ref="AN230:AN231"/>
    <mergeCell ref="AO230:AO231"/>
    <mergeCell ref="AP230:AP231"/>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W234:W235"/>
    <mergeCell ref="X234:X235"/>
    <mergeCell ref="Y234:Y235"/>
    <mergeCell ref="Z234:Z235"/>
    <mergeCell ref="AA234:AA235"/>
    <mergeCell ref="AB234:AB235"/>
    <mergeCell ref="AC234:AC235"/>
    <mergeCell ref="AD234:AD235"/>
    <mergeCell ref="AE234:AE235"/>
    <mergeCell ref="AF234:AF235"/>
    <mergeCell ref="AG234:AG235"/>
    <mergeCell ref="AI236:AI237"/>
    <mergeCell ref="AH234:AH235"/>
    <mergeCell ref="AI234:AI235"/>
    <mergeCell ref="AF236:AF237"/>
    <mergeCell ref="AG236:AG237"/>
    <mergeCell ref="AH236:AH237"/>
    <mergeCell ref="O234:Q235"/>
    <mergeCell ref="R234:R235"/>
    <mergeCell ref="S234:S235"/>
    <mergeCell ref="T234:T235"/>
    <mergeCell ref="U234:U235"/>
    <mergeCell ref="V234:V235"/>
    <mergeCell ref="AJ236:AJ237"/>
    <mergeCell ref="AL236:AL237"/>
    <mergeCell ref="AN236:AN237"/>
    <mergeCell ref="AO236:AO237"/>
    <mergeCell ref="AP236:AP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J234:AJ235"/>
    <mergeCell ref="AL234:AL235"/>
    <mergeCell ref="AN234:AN235"/>
    <mergeCell ref="AQ236:AQ237"/>
    <mergeCell ref="AR236:AR237"/>
    <mergeCell ref="A238:A241"/>
    <mergeCell ref="B238:F241"/>
    <mergeCell ref="G238:G241"/>
    <mergeCell ref="H238:H241"/>
    <mergeCell ref="I238:I241"/>
    <mergeCell ref="J238:J241"/>
    <mergeCell ref="K238:K241"/>
    <mergeCell ref="L238:L241"/>
    <mergeCell ref="N238:N241"/>
    <mergeCell ref="O238:Q239"/>
    <mergeCell ref="R238:R239"/>
    <mergeCell ref="S238:S239"/>
    <mergeCell ref="T238:T239"/>
    <mergeCell ref="U238:U239"/>
    <mergeCell ref="V238:V239"/>
    <mergeCell ref="W238:W239"/>
    <mergeCell ref="X238:X239"/>
    <mergeCell ref="Y238:Y239"/>
    <mergeCell ref="Z238:Z239"/>
    <mergeCell ref="AA238:AA239"/>
    <mergeCell ref="AB238:AB239"/>
    <mergeCell ref="AC238:AC239"/>
    <mergeCell ref="AD240:AD241"/>
    <mergeCell ref="M235:M236"/>
    <mergeCell ref="O236:O237"/>
    <mergeCell ref="P236:P237"/>
    <mergeCell ref="Q236:Q237"/>
    <mergeCell ref="R236:R237"/>
    <mergeCell ref="S236:S237"/>
    <mergeCell ref="AE240:AE241"/>
    <mergeCell ref="A242:A245"/>
    <mergeCell ref="B242:F245"/>
    <mergeCell ref="G242:G245"/>
    <mergeCell ref="H242:H245"/>
    <mergeCell ref="I242:I245"/>
    <mergeCell ref="J242:J245"/>
    <mergeCell ref="K242:K245"/>
    <mergeCell ref="L242:L245"/>
    <mergeCell ref="N242:N245"/>
    <mergeCell ref="O242:Q243"/>
    <mergeCell ref="R242:R243"/>
    <mergeCell ref="S242:S243"/>
    <mergeCell ref="T242:T243"/>
    <mergeCell ref="U242:U243"/>
    <mergeCell ref="V242:V243"/>
    <mergeCell ref="S244:S245"/>
    <mergeCell ref="T244:T245"/>
    <mergeCell ref="R244:R245"/>
    <mergeCell ref="O244:O245"/>
    <mergeCell ref="P244:P245"/>
    <mergeCell ref="Q244:Q245"/>
    <mergeCell ref="W242:W243"/>
    <mergeCell ref="X242:X243"/>
    <mergeCell ref="Y242:Y243"/>
    <mergeCell ref="AD238:AD239"/>
    <mergeCell ref="AE238:AE239"/>
    <mergeCell ref="AF238:AF239"/>
    <mergeCell ref="AG238:AG239"/>
    <mergeCell ref="AH238:AH239"/>
    <mergeCell ref="AI238:AI239"/>
    <mergeCell ref="AJ238:AJ239"/>
    <mergeCell ref="AL238:AL239"/>
    <mergeCell ref="AN238:AN239"/>
    <mergeCell ref="AO238:AO239"/>
    <mergeCell ref="AP238:AP239"/>
    <mergeCell ref="AQ238:AQ239"/>
    <mergeCell ref="AR238:AR239"/>
    <mergeCell ref="M239:M240"/>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I244:AI245"/>
    <mergeCell ref="AJ244:AJ245"/>
    <mergeCell ref="AL244:AL245"/>
    <mergeCell ref="AN244:AN245"/>
    <mergeCell ref="AO244:AO245"/>
    <mergeCell ref="AP244:AP245"/>
    <mergeCell ref="AQ244:AQ245"/>
    <mergeCell ref="AR244:AR245"/>
    <mergeCell ref="Z242:Z243"/>
    <mergeCell ref="AA242:AA243"/>
    <mergeCell ref="AB242:AB243"/>
    <mergeCell ref="AC242:AC243"/>
    <mergeCell ref="AD242:AD243"/>
    <mergeCell ref="AE242:AE243"/>
    <mergeCell ref="AF242:AF243"/>
    <mergeCell ref="AG242:AG243"/>
    <mergeCell ref="AH242:AH243"/>
    <mergeCell ref="AI242:AI243"/>
    <mergeCell ref="AJ242:AJ243"/>
    <mergeCell ref="AL242:AL243"/>
    <mergeCell ref="AN242:AN243"/>
    <mergeCell ref="AO242:AO243"/>
    <mergeCell ref="AP242:AP243"/>
    <mergeCell ref="AQ242:AQ243"/>
    <mergeCell ref="AR242:AR243"/>
    <mergeCell ref="AA244:AA245"/>
    <mergeCell ref="AB244:AB245"/>
    <mergeCell ref="AC244:AC245"/>
    <mergeCell ref="AD244:AD245"/>
    <mergeCell ref="AE244:AE245"/>
    <mergeCell ref="AF244:AF245"/>
    <mergeCell ref="AG244:AG245"/>
    <mergeCell ref="AF240:AF241"/>
    <mergeCell ref="AG240:AG241"/>
    <mergeCell ref="AH240:AH241"/>
    <mergeCell ref="AI240:AI241"/>
    <mergeCell ref="AJ240:AJ241"/>
    <mergeCell ref="AL240:AL241"/>
    <mergeCell ref="AN240:AN241"/>
    <mergeCell ref="AO240:AO241"/>
    <mergeCell ref="AP240:AP241"/>
    <mergeCell ref="AQ240:AQ241"/>
    <mergeCell ref="AR240:AR241"/>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U244:U245"/>
    <mergeCell ref="V244:V245"/>
    <mergeCell ref="W244:W245"/>
    <mergeCell ref="X244:X245"/>
    <mergeCell ref="Y244:Y245"/>
    <mergeCell ref="Z244:Z245"/>
    <mergeCell ref="AH244:AH245"/>
    <mergeCell ref="AR248:AR249"/>
    <mergeCell ref="A250:A253"/>
    <mergeCell ref="B250:F253"/>
    <mergeCell ref="G250:G253"/>
    <mergeCell ref="H250:H253"/>
    <mergeCell ref="I250:I253"/>
    <mergeCell ref="J250:J253"/>
    <mergeCell ref="K250:K253"/>
    <mergeCell ref="L250:L253"/>
    <mergeCell ref="N250:N253"/>
    <mergeCell ref="O250:Q251"/>
    <mergeCell ref="R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246:A249"/>
    <mergeCell ref="AK248:AK249"/>
    <mergeCell ref="AL246:AL247"/>
    <mergeCell ref="AN246:AN247"/>
    <mergeCell ref="AO246:AO247"/>
    <mergeCell ref="AP246:AP247"/>
    <mergeCell ref="AQ246:AQ247"/>
    <mergeCell ref="AR246:AR247"/>
    <mergeCell ref="M247:M248"/>
    <mergeCell ref="O248:O249"/>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F248:AF249"/>
    <mergeCell ref="AG248:AG249"/>
    <mergeCell ref="AH248:AH249"/>
    <mergeCell ref="AI248:AI249"/>
    <mergeCell ref="R246:R247"/>
    <mergeCell ref="S246:S247"/>
    <mergeCell ref="N246:N249"/>
    <mergeCell ref="AI246:AI247"/>
    <mergeCell ref="AL248:AL249"/>
    <mergeCell ref="AN248:AN249"/>
    <mergeCell ref="AO248:AO249"/>
    <mergeCell ref="AP248:AP249"/>
    <mergeCell ref="AQ248:AQ249"/>
    <mergeCell ref="AE250:AE251"/>
    <mergeCell ref="AF250:AF251"/>
    <mergeCell ref="AG250:AG251"/>
    <mergeCell ref="AH250:AH251"/>
    <mergeCell ref="AI250:AI251"/>
    <mergeCell ref="AK250:AK251"/>
    <mergeCell ref="B246:F249"/>
    <mergeCell ref="G246:G249"/>
    <mergeCell ref="H246:H249"/>
    <mergeCell ref="I246:I249"/>
    <mergeCell ref="J246:J249"/>
    <mergeCell ref="AJ246:AJ247"/>
    <mergeCell ref="V252:V253"/>
    <mergeCell ref="W252:W253"/>
    <mergeCell ref="X252:X253"/>
    <mergeCell ref="Y252:Y253"/>
    <mergeCell ref="Z252:Z253"/>
    <mergeCell ref="AA252:AA253"/>
    <mergeCell ref="AB252:AB253"/>
    <mergeCell ref="AJ248:AJ249"/>
    <mergeCell ref="A254:A257"/>
    <mergeCell ref="B254:F257"/>
    <mergeCell ref="G254:G257"/>
    <mergeCell ref="H254:H257"/>
    <mergeCell ref="I254:I257"/>
    <mergeCell ref="J254:J257"/>
    <mergeCell ref="K254:K257"/>
    <mergeCell ref="L254:L257"/>
    <mergeCell ref="N254:N257"/>
    <mergeCell ref="O254:Q255"/>
    <mergeCell ref="R254:R255"/>
    <mergeCell ref="S254:S255"/>
    <mergeCell ref="T254:T255"/>
    <mergeCell ref="U254:U255"/>
    <mergeCell ref="V254:V255"/>
    <mergeCell ref="AJ256:AJ257"/>
    <mergeCell ref="V256:V257"/>
    <mergeCell ref="AE248:AE249"/>
    <mergeCell ref="AL256:AL257"/>
    <mergeCell ref="AC254:AC255"/>
    <mergeCell ref="AD254:AD255"/>
    <mergeCell ref="AE254:AE255"/>
    <mergeCell ref="AF254:AF255"/>
    <mergeCell ref="AG254:AG255"/>
    <mergeCell ref="AH254:AH255"/>
    <mergeCell ref="AI254:AI255"/>
    <mergeCell ref="AJ254:AJ255"/>
    <mergeCell ref="AL254:AL255"/>
    <mergeCell ref="W254:W255"/>
    <mergeCell ref="X254:X255"/>
    <mergeCell ref="Y254:Y255"/>
    <mergeCell ref="Z254:Z255"/>
    <mergeCell ref="AN256:AN257"/>
    <mergeCell ref="AO256:AO257"/>
    <mergeCell ref="AP256:AP257"/>
    <mergeCell ref="W256:W257"/>
    <mergeCell ref="X256:X257"/>
    <mergeCell ref="Y256:Y257"/>
    <mergeCell ref="Z256:Z257"/>
    <mergeCell ref="AA256:AA257"/>
    <mergeCell ref="AB256:AB257"/>
    <mergeCell ref="AC256:AC257"/>
    <mergeCell ref="AD256:AD257"/>
    <mergeCell ref="AE256:AE257"/>
    <mergeCell ref="AF256:AF257"/>
    <mergeCell ref="AG256:AG257"/>
    <mergeCell ref="AQ256:AQ257"/>
    <mergeCell ref="AR256:AR257"/>
    <mergeCell ref="O246:Q247"/>
    <mergeCell ref="M255:M256"/>
    <mergeCell ref="AH256:AH257"/>
    <mergeCell ref="AI256:AI257"/>
    <mergeCell ref="O256:O257"/>
    <mergeCell ref="P256:P257"/>
    <mergeCell ref="Q256:Q257"/>
    <mergeCell ref="R256:R257"/>
    <mergeCell ref="S256:S257"/>
    <mergeCell ref="T246:T247"/>
    <mergeCell ref="AJ250:AJ251"/>
    <mergeCell ref="AL250:AL251"/>
    <mergeCell ref="AN250:AN251"/>
    <mergeCell ref="AO250:AO251"/>
    <mergeCell ref="AP250:AP251"/>
    <mergeCell ref="AQ250:AQ251"/>
    <mergeCell ref="AR250:AR251"/>
    <mergeCell ref="M251:M252"/>
    <mergeCell ref="O252:O253"/>
    <mergeCell ref="P252:P253"/>
    <mergeCell ref="Q252:Q253"/>
    <mergeCell ref="R252:R253"/>
    <mergeCell ref="S252:S253"/>
    <mergeCell ref="T252:T253"/>
    <mergeCell ref="U252:U253"/>
    <mergeCell ref="AA254:AA255"/>
    <mergeCell ref="AB254:AB255"/>
    <mergeCell ref="AN254:AN255"/>
    <mergeCell ref="AO254:AO255"/>
    <mergeCell ref="AP254:AP255"/>
    <mergeCell ref="AQ254:AQ255"/>
    <mergeCell ref="AR254:AR255"/>
    <mergeCell ref="AO252:AO253"/>
    <mergeCell ref="AP252:AP253"/>
    <mergeCell ref="AQ252:AQ253"/>
    <mergeCell ref="AR252:AR253"/>
    <mergeCell ref="AC252:AC253"/>
    <mergeCell ref="AD252:AD253"/>
    <mergeCell ref="AE252:AE253"/>
    <mergeCell ref="AF252:AF253"/>
    <mergeCell ref="AG252:AG253"/>
    <mergeCell ref="AH252:AH253"/>
    <mergeCell ref="AI252:AI253"/>
    <mergeCell ref="AJ252:AJ253"/>
    <mergeCell ref="AL252:AL253"/>
    <mergeCell ref="AN252:AN253"/>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T256:T257"/>
    <mergeCell ref="U256:U257"/>
    <mergeCell ref="AI260:AI261"/>
    <mergeCell ref="AJ260:AJ261"/>
    <mergeCell ref="AL260:AL261"/>
    <mergeCell ref="AN260:AN261"/>
    <mergeCell ref="AO260:AO261"/>
    <mergeCell ref="AP260:AP261"/>
    <mergeCell ref="AQ260:AQ261"/>
    <mergeCell ref="AR260:AR261"/>
    <mergeCell ref="A262:A265"/>
    <mergeCell ref="B262:F265"/>
    <mergeCell ref="G262:G265"/>
    <mergeCell ref="H262:H265"/>
    <mergeCell ref="I262:I265"/>
    <mergeCell ref="J262:J265"/>
    <mergeCell ref="K262:K265"/>
    <mergeCell ref="L262:L265"/>
    <mergeCell ref="N262:N265"/>
    <mergeCell ref="O262:Q263"/>
    <mergeCell ref="R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F262:AF263"/>
    <mergeCell ref="AH258:AH259"/>
    <mergeCell ref="AI258:AI259"/>
    <mergeCell ref="AJ258:AJ259"/>
    <mergeCell ref="AL258:AL259"/>
    <mergeCell ref="AN258:AN259"/>
    <mergeCell ref="AO258:AO259"/>
    <mergeCell ref="AP258:AP259"/>
    <mergeCell ref="AQ258:AQ259"/>
    <mergeCell ref="AR258:AR259"/>
    <mergeCell ref="M259:M260"/>
    <mergeCell ref="O260:O261"/>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O258:Q259"/>
    <mergeCell ref="R258:R259"/>
    <mergeCell ref="S258:S259"/>
    <mergeCell ref="AE264:AE265"/>
    <mergeCell ref="AF264:AF265"/>
    <mergeCell ref="AG264:AG265"/>
    <mergeCell ref="AH264:AH265"/>
    <mergeCell ref="AI264:AI265"/>
    <mergeCell ref="AJ264:AJ265"/>
    <mergeCell ref="AL264:AL265"/>
    <mergeCell ref="AN264:AN265"/>
    <mergeCell ref="AO264:AO265"/>
    <mergeCell ref="AP264:AP265"/>
    <mergeCell ref="AQ264:AQ265"/>
    <mergeCell ref="AR264:AR265"/>
    <mergeCell ref="A266:A269"/>
    <mergeCell ref="B266:F269"/>
    <mergeCell ref="G266:G269"/>
    <mergeCell ref="H266:H269"/>
    <mergeCell ref="I266:I269"/>
    <mergeCell ref="J266:J269"/>
    <mergeCell ref="K266:K269"/>
    <mergeCell ref="L266:L269"/>
    <mergeCell ref="N266:N269"/>
    <mergeCell ref="O266:Q267"/>
    <mergeCell ref="R266:R267"/>
    <mergeCell ref="S266:S267"/>
    <mergeCell ref="T266:T267"/>
    <mergeCell ref="U266:U267"/>
    <mergeCell ref="V266:V267"/>
    <mergeCell ref="W266:W267"/>
    <mergeCell ref="X266:X267"/>
    <mergeCell ref="Y266:Y267"/>
    <mergeCell ref="AE262:AE263"/>
    <mergeCell ref="AG262:AG263"/>
    <mergeCell ref="AH262:AH263"/>
    <mergeCell ref="AI262:AI263"/>
    <mergeCell ref="AJ262:AJ263"/>
    <mergeCell ref="AL262:AL263"/>
    <mergeCell ref="AN262:AN263"/>
    <mergeCell ref="AO262:AO263"/>
    <mergeCell ref="AP262:AP263"/>
    <mergeCell ref="AQ262:AQ263"/>
    <mergeCell ref="AR262:AR263"/>
    <mergeCell ref="M263:M264"/>
    <mergeCell ref="O264:O265"/>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M264:AM265"/>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L268:AL269"/>
    <mergeCell ref="AN268:AN269"/>
    <mergeCell ref="AO268:AO269"/>
    <mergeCell ref="AP268:AP269"/>
    <mergeCell ref="AQ268:AQ269"/>
    <mergeCell ref="AR268:AR269"/>
    <mergeCell ref="Z266:Z267"/>
    <mergeCell ref="AA266:AA267"/>
    <mergeCell ref="AB266:AB267"/>
    <mergeCell ref="AC266:AC267"/>
    <mergeCell ref="AD266:AD267"/>
    <mergeCell ref="AE266:AE267"/>
    <mergeCell ref="AF266:AF267"/>
    <mergeCell ref="AG266:AG267"/>
    <mergeCell ref="AH266:AH267"/>
    <mergeCell ref="AI266:AI267"/>
    <mergeCell ref="AJ266:AJ267"/>
    <mergeCell ref="AL266:AL267"/>
    <mergeCell ref="AN266:AN267"/>
    <mergeCell ref="AO266:AO267"/>
    <mergeCell ref="AP266:AP267"/>
    <mergeCell ref="AQ266:AQ267"/>
    <mergeCell ref="AR266:AR267"/>
    <mergeCell ref="AK268:AK269"/>
    <mergeCell ref="AM268:AM269"/>
    <mergeCell ref="AM266:AM267"/>
    <mergeCell ref="T272:T273"/>
    <mergeCell ref="U272:U273"/>
    <mergeCell ref="V272:V273"/>
    <mergeCell ref="W272:W273"/>
    <mergeCell ref="X272:X273"/>
    <mergeCell ref="Y272:Y273"/>
    <mergeCell ref="Z272:Z273"/>
    <mergeCell ref="AA272:AA273"/>
    <mergeCell ref="AB272:AB273"/>
    <mergeCell ref="AC272:AC273"/>
    <mergeCell ref="AD272:AD273"/>
    <mergeCell ref="R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K270:AK271"/>
    <mergeCell ref="AF274:AF275"/>
    <mergeCell ref="AG274:AG275"/>
    <mergeCell ref="AH274:AH275"/>
    <mergeCell ref="AI274:AI275"/>
    <mergeCell ref="AJ274:AJ275"/>
    <mergeCell ref="AL274:AL275"/>
    <mergeCell ref="AN274:AN275"/>
    <mergeCell ref="AO274:AO275"/>
    <mergeCell ref="AJ272:AJ273"/>
    <mergeCell ref="AL272:AL273"/>
    <mergeCell ref="AN272:AN273"/>
    <mergeCell ref="AO272:AO273"/>
    <mergeCell ref="AM270:AM271"/>
    <mergeCell ref="AK274:AK275"/>
    <mergeCell ref="AE272:AE273"/>
    <mergeCell ref="AF272:AF273"/>
    <mergeCell ref="AG272:AG273"/>
    <mergeCell ref="AH272:AH273"/>
    <mergeCell ref="AI272:AI273"/>
    <mergeCell ref="AI270:AI271"/>
    <mergeCell ref="AJ270:AJ271"/>
    <mergeCell ref="AL270:AL271"/>
    <mergeCell ref="AN270:AN271"/>
    <mergeCell ref="AO270:AO271"/>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R272:AR273"/>
    <mergeCell ref="O274:Q275"/>
    <mergeCell ref="R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K272:AK273"/>
    <mergeCell ref="R272:R273"/>
    <mergeCell ref="S272:S273"/>
    <mergeCell ref="AP270:AP271"/>
    <mergeCell ref="AQ270:AQ271"/>
    <mergeCell ref="AR280:AR281"/>
    <mergeCell ref="AM278:AM279"/>
    <mergeCell ref="AM280:AM281"/>
    <mergeCell ref="AP272:AP273"/>
    <mergeCell ref="AQ272:AQ273"/>
    <mergeCell ref="AF276:AF277"/>
    <mergeCell ref="AG276:AG277"/>
    <mergeCell ref="AH276:AH277"/>
    <mergeCell ref="AI276:AI277"/>
    <mergeCell ref="AJ276:AJ277"/>
    <mergeCell ref="AL276:AL277"/>
    <mergeCell ref="AN276:AN277"/>
    <mergeCell ref="AO276:AO277"/>
    <mergeCell ref="AP276:AP277"/>
    <mergeCell ref="AQ276:AQ277"/>
    <mergeCell ref="AR276:AR277"/>
    <mergeCell ref="AM276:AM277"/>
    <mergeCell ref="AR270:AR271"/>
    <mergeCell ref="AE280:AE281"/>
    <mergeCell ref="AH280:AH281"/>
    <mergeCell ref="AI280:AI281"/>
    <mergeCell ref="AJ280:AJ281"/>
    <mergeCell ref="AL280:AL281"/>
    <mergeCell ref="AN280:AN281"/>
    <mergeCell ref="AO280:AO281"/>
    <mergeCell ref="AP280:AP281"/>
    <mergeCell ref="AQ280:AQ281"/>
    <mergeCell ref="AK276:AK277"/>
    <mergeCell ref="AM272:AM273"/>
    <mergeCell ref="AM274:AM275"/>
    <mergeCell ref="AP274:AP275"/>
    <mergeCell ref="AQ274:AQ275"/>
    <mergeCell ref="AR274:AR275"/>
    <mergeCell ref="AE276:AE277"/>
    <mergeCell ref="AE274:AE275"/>
    <mergeCell ref="AK278:AK279"/>
    <mergeCell ref="AK280:AK281"/>
    <mergeCell ref="Y278:Y279"/>
    <mergeCell ref="AS275:AS276"/>
    <mergeCell ref="Z278:Z279"/>
    <mergeCell ref="A274:A277"/>
    <mergeCell ref="B274:F277"/>
    <mergeCell ref="G274:G277"/>
    <mergeCell ref="H274:H277"/>
    <mergeCell ref="I274:I277"/>
    <mergeCell ref="J274:J277"/>
    <mergeCell ref="K274:K277"/>
    <mergeCell ref="L274:L277"/>
    <mergeCell ref="M279:M280"/>
    <mergeCell ref="AA278:AA279"/>
    <mergeCell ref="AB278:AB279"/>
    <mergeCell ref="AC278:AC279"/>
    <mergeCell ref="AD278:AD279"/>
    <mergeCell ref="AE278:AE279"/>
    <mergeCell ref="AF278:AF279"/>
    <mergeCell ref="AG278:AG279"/>
    <mergeCell ref="AH278:AH279"/>
    <mergeCell ref="AI278:AI279"/>
    <mergeCell ref="AJ278:AJ279"/>
    <mergeCell ref="AL278:AL279"/>
    <mergeCell ref="AN278:AN279"/>
    <mergeCell ref="AO278:AO279"/>
    <mergeCell ref="AP278:AP279"/>
    <mergeCell ref="AQ278:AQ279"/>
    <mergeCell ref="AR278:AR279"/>
    <mergeCell ref="AB280:AB281"/>
    <mergeCell ref="O280:O281"/>
    <mergeCell ref="AC280:AC281"/>
    <mergeCell ref="AD280:AD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F280:AF281"/>
    <mergeCell ref="AG280:AG281"/>
    <mergeCell ref="AU276:AU277"/>
    <mergeCell ref="A278:A281"/>
    <mergeCell ref="B278:F281"/>
    <mergeCell ref="G278:G281"/>
    <mergeCell ref="H278:H281"/>
    <mergeCell ref="I278:I281"/>
    <mergeCell ref="J278:J281"/>
    <mergeCell ref="K278:K281"/>
    <mergeCell ref="L278:L281"/>
    <mergeCell ref="N278:N281"/>
    <mergeCell ref="O278:Q279"/>
    <mergeCell ref="R278:R279"/>
    <mergeCell ref="S278:S279"/>
    <mergeCell ref="T278:T279"/>
    <mergeCell ref="U278:U279"/>
    <mergeCell ref="V278:V279"/>
    <mergeCell ref="W278:W279"/>
    <mergeCell ref="X278:X279"/>
    <mergeCell ref="Y286:Y287"/>
    <mergeCell ref="Z286:Z287"/>
    <mergeCell ref="AA286:AA287"/>
    <mergeCell ref="AB286:AB287"/>
    <mergeCell ref="AC286:AC287"/>
    <mergeCell ref="AH282:AH283"/>
    <mergeCell ref="AI282:AI283"/>
    <mergeCell ref="AJ282:AJ283"/>
    <mergeCell ref="AL282:AL283"/>
    <mergeCell ref="AN282:AN283"/>
    <mergeCell ref="V282:V283"/>
    <mergeCell ref="W282:W283"/>
    <mergeCell ref="X282:X283"/>
    <mergeCell ref="Y282:Y283"/>
    <mergeCell ref="Z282:Z283"/>
    <mergeCell ref="AE286:AE287"/>
    <mergeCell ref="AF286:AF287"/>
    <mergeCell ref="AG286:AG287"/>
    <mergeCell ref="AH286:AH287"/>
    <mergeCell ref="AI286:AI287"/>
    <mergeCell ref="AJ286:AJ287"/>
    <mergeCell ref="AL286:AL287"/>
    <mergeCell ref="AN286:AN287"/>
    <mergeCell ref="AI284:AI285"/>
    <mergeCell ref="AJ284:AJ285"/>
    <mergeCell ref="AB282:AB283"/>
    <mergeCell ref="AC282:AC283"/>
    <mergeCell ref="AD282:AD283"/>
    <mergeCell ref="AE282:AE283"/>
    <mergeCell ref="AF282:AF283"/>
    <mergeCell ref="AG282:AG283"/>
    <mergeCell ref="AL284:AL285"/>
    <mergeCell ref="AO282:AO283"/>
    <mergeCell ref="AP282:AP283"/>
    <mergeCell ref="AQ282:AQ283"/>
    <mergeCell ref="AA282:AA283"/>
    <mergeCell ref="AD286:AD287"/>
    <mergeCell ref="AR282:AR283"/>
    <mergeCell ref="M283:M284"/>
    <mergeCell ref="O284:O285"/>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O282:Q283"/>
    <mergeCell ref="R282:R283"/>
    <mergeCell ref="S282:S283"/>
    <mergeCell ref="T282:T283"/>
    <mergeCell ref="U282:U283"/>
    <mergeCell ref="AO286:AO287"/>
    <mergeCell ref="AP286:AP287"/>
    <mergeCell ref="AQ286:AQ287"/>
    <mergeCell ref="AR286:AR287"/>
    <mergeCell ref="M287:M288"/>
    <mergeCell ref="O288:O289"/>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L288:AL289"/>
    <mergeCell ref="AN288:AN289"/>
    <mergeCell ref="AO288:AO289"/>
    <mergeCell ref="AR288:AR289"/>
    <mergeCell ref="R286:R287"/>
    <mergeCell ref="S286:S287"/>
    <mergeCell ref="T286:T287"/>
    <mergeCell ref="U286:U287"/>
    <mergeCell ref="V286:V287"/>
    <mergeCell ref="W286:W287"/>
    <mergeCell ref="X286:X287"/>
    <mergeCell ref="AN284:AN285"/>
    <mergeCell ref="AO284:AO285"/>
    <mergeCell ref="AP284:AP285"/>
    <mergeCell ref="AQ284:AQ285"/>
    <mergeCell ref="AR284:AR285"/>
    <mergeCell ref="AR292:AR293"/>
    <mergeCell ref="Z290:Z291"/>
    <mergeCell ref="AA290:AA291"/>
    <mergeCell ref="AB290:AB291"/>
    <mergeCell ref="AC290:AC291"/>
    <mergeCell ref="AD290:AD291"/>
    <mergeCell ref="AE290:AE291"/>
    <mergeCell ref="AF290:AF291"/>
    <mergeCell ref="AG290:AG291"/>
    <mergeCell ref="AH290:AH291"/>
    <mergeCell ref="AI290:AI291"/>
    <mergeCell ref="AJ290:AJ291"/>
    <mergeCell ref="AL290:AL291"/>
    <mergeCell ref="AN290:AN291"/>
    <mergeCell ref="AO290:AO291"/>
    <mergeCell ref="AP290:AP291"/>
    <mergeCell ref="AQ290:AQ291"/>
    <mergeCell ref="AR290:AR291"/>
    <mergeCell ref="AE288:AE289"/>
    <mergeCell ref="AF288:AF289"/>
    <mergeCell ref="AG288:AG289"/>
    <mergeCell ref="AH288:AH289"/>
    <mergeCell ref="AI288:AI289"/>
    <mergeCell ref="AJ288:AJ289"/>
    <mergeCell ref="AP288:AP289"/>
    <mergeCell ref="AQ288:AQ289"/>
    <mergeCell ref="AG292:AG293"/>
    <mergeCell ref="R290:R291"/>
    <mergeCell ref="S290:S291"/>
    <mergeCell ref="T290:T291"/>
    <mergeCell ref="U290:U291"/>
    <mergeCell ref="V290:V291"/>
    <mergeCell ref="W290:W291"/>
    <mergeCell ref="X290:X291"/>
    <mergeCell ref="Y290:Y291"/>
    <mergeCell ref="Z294:Z295"/>
    <mergeCell ref="AA294:AA295"/>
    <mergeCell ref="AB294:AB295"/>
    <mergeCell ref="AC294:AC295"/>
    <mergeCell ref="AD294:AD295"/>
    <mergeCell ref="AE294:AE295"/>
    <mergeCell ref="AF294:AF295"/>
    <mergeCell ref="AG294:AG295"/>
    <mergeCell ref="AH294:AH295"/>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H292:AH293"/>
    <mergeCell ref="AI292:AI293"/>
    <mergeCell ref="AJ292:AJ293"/>
    <mergeCell ref="AL292:AL293"/>
    <mergeCell ref="AN292:AN293"/>
    <mergeCell ref="AO292:AO293"/>
    <mergeCell ref="AP292:AP293"/>
    <mergeCell ref="Y294:Y295"/>
    <mergeCell ref="AQ292:AQ293"/>
    <mergeCell ref="X300:X301"/>
    <mergeCell ref="Y300:Y301"/>
    <mergeCell ref="Z300:Z301"/>
    <mergeCell ref="AA300:AA301"/>
    <mergeCell ref="AB300:AB301"/>
    <mergeCell ref="AC300:AC301"/>
    <mergeCell ref="AD300:AD301"/>
    <mergeCell ref="AE300:AE301"/>
    <mergeCell ref="AJ296:AJ297"/>
    <mergeCell ref="AL296:AL297"/>
    <mergeCell ref="AN296:AN297"/>
    <mergeCell ref="AO296:AO297"/>
    <mergeCell ref="AP296:AP297"/>
    <mergeCell ref="AQ296:AQ297"/>
    <mergeCell ref="Z296:Z297"/>
    <mergeCell ref="AA296:AA297"/>
    <mergeCell ref="AB296:AB297"/>
    <mergeCell ref="AC296:AC297"/>
    <mergeCell ref="AD296:AD297"/>
    <mergeCell ref="AM300:AM301"/>
    <mergeCell ref="AR296:AR297"/>
    <mergeCell ref="N298:N301"/>
    <mergeCell ref="O298:Q299"/>
    <mergeCell ref="R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I294:AI295"/>
    <mergeCell ref="AJ294:AJ295"/>
    <mergeCell ref="AL294:AL295"/>
    <mergeCell ref="AN294:AN295"/>
    <mergeCell ref="AO294:AO295"/>
    <mergeCell ref="AP294:AP295"/>
    <mergeCell ref="AQ294:AQ295"/>
    <mergeCell ref="AR294:AR295"/>
    <mergeCell ref="R296:R297"/>
    <mergeCell ref="S296:S297"/>
    <mergeCell ref="T296:T297"/>
    <mergeCell ref="U296:U297"/>
    <mergeCell ref="V296:V297"/>
    <mergeCell ref="W296:W297"/>
    <mergeCell ref="X296:X297"/>
    <mergeCell ref="Y296:Y297"/>
    <mergeCell ref="X302:X303"/>
    <mergeCell ref="Y302:Y303"/>
    <mergeCell ref="Z302:Z303"/>
    <mergeCell ref="A298:A301"/>
    <mergeCell ref="B298:F301"/>
    <mergeCell ref="G298:G301"/>
    <mergeCell ref="H298:H301"/>
    <mergeCell ref="I298:I301"/>
    <mergeCell ref="AE296:AE297"/>
    <mergeCell ref="AF296:AF297"/>
    <mergeCell ref="AG296:AG297"/>
    <mergeCell ref="AH296:AH297"/>
    <mergeCell ref="AI296:AI297"/>
    <mergeCell ref="R294:R295"/>
    <mergeCell ref="S294:S295"/>
    <mergeCell ref="T294:T295"/>
    <mergeCell ref="U294:U295"/>
    <mergeCell ref="V294:V295"/>
    <mergeCell ref="W294:W295"/>
    <mergeCell ref="X294:X295"/>
    <mergeCell ref="AF300:AF301"/>
    <mergeCell ref="AG300:AG301"/>
    <mergeCell ref="AH300:AH301"/>
    <mergeCell ref="AI300:AI301"/>
    <mergeCell ref="AE298:AE299"/>
    <mergeCell ref="AF298:AF299"/>
    <mergeCell ref="AG298:AG299"/>
    <mergeCell ref="AH298:AH299"/>
    <mergeCell ref="AI298:AI299"/>
    <mergeCell ref="A302:A305"/>
    <mergeCell ref="B302:F305"/>
    <mergeCell ref="G302:G305"/>
    <mergeCell ref="R302:R303"/>
    <mergeCell ref="S302:S303"/>
    <mergeCell ref="T302:T303"/>
    <mergeCell ref="U302:U303"/>
    <mergeCell ref="V302:V303"/>
    <mergeCell ref="W302:W303"/>
    <mergeCell ref="AL298:AL299"/>
    <mergeCell ref="AN298:AN299"/>
    <mergeCell ref="AO298:AO299"/>
    <mergeCell ref="AP298:AP299"/>
    <mergeCell ref="AQ298:AQ299"/>
    <mergeCell ref="AR298:AR299"/>
    <mergeCell ref="AU298:AU299"/>
    <mergeCell ref="M299:M300"/>
    <mergeCell ref="O300:O301"/>
    <mergeCell ref="P300:P301"/>
    <mergeCell ref="Q300:Q301"/>
    <mergeCell ref="R300:R301"/>
    <mergeCell ref="S300:S301"/>
    <mergeCell ref="T300:T301"/>
    <mergeCell ref="U300:U301"/>
    <mergeCell ref="V300:V301"/>
    <mergeCell ref="W300:W301"/>
    <mergeCell ref="AL300:AL301"/>
    <mergeCell ref="AN300:AN301"/>
    <mergeCell ref="AO300:AO301"/>
    <mergeCell ref="AP300:AP301"/>
    <mergeCell ref="AQ300:AQ301"/>
    <mergeCell ref="AR300:AR301"/>
    <mergeCell ref="AU300:AU301"/>
    <mergeCell ref="AJ300:AJ301"/>
    <mergeCell ref="AJ298:AJ299"/>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L304:AL305"/>
    <mergeCell ref="AN304:AN305"/>
    <mergeCell ref="AO304:AO305"/>
    <mergeCell ref="AP304:AP305"/>
    <mergeCell ref="AQ304:AQ305"/>
    <mergeCell ref="AR304:AR305"/>
    <mergeCell ref="AK302:AK303"/>
    <mergeCell ref="AK304:AK305"/>
    <mergeCell ref="AA302:AA303"/>
    <mergeCell ref="AB302:AB303"/>
    <mergeCell ref="AC302:AC303"/>
    <mergeCell ref="AD302:AD303"/>
    <mergeCell ref="AE302:AE303"/>
    <mergeCell ref="AF302:AF303"/>
    <mergeCell ref="AG302:AG303"/>
    <mergeCell ref="AH302:AH303"/>
    <mergeCell ref="AI302:AI303"/>
    <mergeCell ref="AJ302:AJ303"/>
    <mergeCell ref="AL302:AL303"/>
    <mergeCell ref="AN302:AN303"/>
    <mergeCell ref="AO302:AO303"/>
    <mergeCell ref="AP302:AP303"/>
    <mergeCell ref="AQ302:AQ303"/>
    <mergeCell ref="AR302:AR303"/>
    <mergeCell ref="AM302:AM303"/>
    <mergeCell ref="AM304:AM305"/>
    <mergeCell ref="AN306:AN307"/>
    <mergeCell ref="AO306:AO307"/>
    <mergeCell ref="AP306:AP307"/>
    <mergeCell ref="AQ306:AQ307"/>
    <mergeCell ref="AR306:AR307"/>
    <mergeCell ref="M307:M308"/>
    <mergeCell ref="O308:O309"/>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O306:Q307"/>
    <mergeCell ref="R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I310:AI311"/>
    <mergeCell ref="AJ310:AJ311"/>
    <mergeCell ref="AI308:AI309"/>
    <mergeCell ref="AJ308:AJ309"/>
    <mergeCell ref="AH306:AH307"/>
    <mergeCell ref="AI306:AI307"/>
    <mergeCell ref="AJ306:AJ307"/>
    <mergeCell ref="AJ312:AJ313"/>
    <mergeCell ref="AL312:AL313"/>
    <mergeCell ref="AN312:AN313"/>
    <mergeCell ref="AO312:AO313"/>
    <mergeCell ref="AP312:AP313"/>
    <mergeCell ref="AQ312:AQ313"/>
    <mergeCell ref="AR312:AR313"/>
    <mergeCell ref="AL310:AL311"/>
    <mergeCell ref="AN310:AN311"/>
    <mergeCell ref="AO310:AO311"/>
    <mergeCell ref="AP310:AP311"/>
    <mergeCell ref="AQ310:AQ311"/>
    <mergeCell ref="AR310:AR311"/>
    <mergeCell ref="M311:M312"/>
    <mergeCell ref="O312:O313"/>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M312:AM313"/>
    <mergeCell ref="X316:X317"/>
    <mergeCell ref="Y316:Y317"/>
    <mergeCell ref="Z316:Z317"/>
    <mergeCell ref="AA316:AA317"/>
    <mergeCell ref="AB316:AB317"/>
    <mergeCell ref="AC316:AC317"/>
    <mergeCell ref="AD316:AD317"/>
    <mergeCell ref="AE316:AE317"/>
    <mergeCell ref="AN308:AN309"/>
    <mergeCell ref="AO308:AO309"/>
    <mergeCell ref="AP308:AP309"/>
    <mergeCell ref="AQ308:AQ309"/>
    <mergeCell ref="AR308:AR309"/>
    <mergeCell ref="N310:N313"/>
    <mergeCell ref="O310:Q311"/>
    <mergeCell ref="R310:R311"/>
    <mergeCell ref="S310:S311"/>
    <mergeCell ref="T310:T311"/>
    <mergeCell ref="U310:U311"/>
    <mergeCell ref="V310:V311"/>
    <mergeCell ref="W310:W311"/>
    <mergeCell ref="X310:X311"/>
    <mergeCell ref="Y310:Y311"/>
    <mergeCell ref="Z310:Z311"/>
    <mergeCell ref="AA310:AA311"/>
    <mergeCell ref="AB310:AB311"/>
    <mergeCell ref="AC310:AC311"/>
    <mergeCell ref="AE312:AE313"/>
    <mergeCell ref="AF312:AF313"/>
    <mergeCell ref="AG312:AG313"/>
    <mergeCell ref="AH312:AH313"/>
    <mergeCell ref="AI312:AI313"/>
    <mergeCell ref="G314:G317"/>
    <mergeCell ref="H314:H317"/>
    <mergeCell ref="I314:I317"/>
    <mergeCell ref="J314:J317"/>
    <mergeCell ref="K314:K317"/>
    <mergeCell ref="L314:L317"/>
    <mergeCell ref="N314:N317"/>
    <mergeCell ref="O314:Q315"/>
    <mergeCell ref="R314:R315"/>
    <mergeCell ref="S314:S315"/>
    <mergeCell ref="T314:T315"/>
    <mergeCell ref="U314:U315"/>
    <mergeCell ref="V314:V315"/>
    <mergeCell ref="W314:W315"/>
    <mergeCell ref="V316:V317"/>
    <mergeCell ref="W316:W317"/>
    <mergeCell ref="AQ316:AQ317"/>
    <mergeCell ref="Z314:Z315"/>
    <mergeCell ref="AA314:AA315"/>
    <mergeCell ref="AB314:AB315"/>
    <mergeCell ref="AC314:AC315"/>
    <mergeCell ref="AD314:AD315"/>
    <mergeCell ref="AE314:AE315"/>
    <mergeCell ref="AF314:AF315"/>
    <mergeCell ref="AG314:AG315"/>
    <mergeCell ref="AH314:AH315"/>
    <mergeCell ref="AI314:AI315"/>
    <mergeCell ref="AJ314:AJ315"/>
    <mergeCell ref="AL314:AL315"/>
    <mergeCell ref="AN314:AN315"/>
    <mergeCell ref="AO314:AO315"/>
    <mergeCell ref="AP314:AP315"/>
    <mergeCell ref="A310:A313"/>
    <mergeCell ref="B310:F313"/>
    <mergeCell ref="G310:G313"/>
    <mergeCell ref="H310:H313"/>
    <mergeCell ref="I310:I313"/>
    <mergeCell ref="J310:J313"/>
    <mergeCell ref="K310:K313"/>
    <mergeCell ref="L310:L313"/>
    <mergeCell ref="AD310:AD311"/>
    <mergeCell ref="AE310:AE311"/>
    <mergeCell ref="AF310:AF311"/>
    <mergeCell ref="AG310:AG311"/>
    <mergeCell ref="AH310:AH311"/>
    <mergeCell ref="AA318:AA319"/>
    <mergeCell ref="AB318:AB319"/>
    <mergeCell ref="AC318:AC319"/>
    <mergeCell ref="AD318:AD319"/>
    <mergeCell ref="AE318:AE319"/>
    <mergeCell ref="AF318:AF319"/>
    <mergeCell ref="AG318:AG319"/>
    <mergeCell ref="AH318:AH319"/>
    <mergeCell ref="M315:M316"/>
    <mergeCell ref="A318:A321"/>
    <mergeCell ref="O316:O317"/>
    <mergeCell ref="P316:P317"/>
    <mergeCell ref="Q316:Q317"/>
    <mergeCell ref="R316:R317"/>
    <mergeCell ref="S316:S317"/>
    <mergeCell ref="T316:T317"/>
    <mergeCell ref="U316:U317"/>
    <mergeCell ref="A314:A317"/>
    <mergeCell ref="B314:F317"/>
    <mergeCell ref="AR322:AR323"/>
    <mergeCell ref="M323:M324"/>
    <mergeCell ref="O324:O325"/>
    <mergeCell ref="P324:P325"/>
    <mergeCell ref="Q324:Q325"/>
    <mergeCell ref="AH320:AH321"/>
    <mergeCell ref="AQ318:AQ319"/>
    <mergeCell ref="AR318:AR319"/>
    <mergeCell ref="M319:M320"/>
    <mergeCell ref="O320:O321"/>
    <mergeCell ref="P320:P321"/>
    <mergeCell ref="Q320:Q321"/>
    <mergeCell ref="R320:R321"/>
    <mergeCell ref="S320:S321"/>
    <mergeCell ref="T320:T321"/>
    <mergeCell ref="U320:U321"/>
    <mergeCell ref="X314:X315"/>
    <mergeCell ref="Y314:Y315"/>
    <mergeCell ref="AR316:AR317"/>
    <mergeCell ref="AQ314:AQ315"/>
    <mergeCell ref="AR314:AR315"/>
    <mergeCell ref="AM314:AM315"/>
    <mergeCell ref="AF316:AF317"/>
    <mergeCell ref="AG316:AG317"/>
    <mergeCell ref="AH316:AH317"/>
    <mergeCell ref="AI316:AI317"/>
    <mergeCell ref="AJ316:AJ317"/>
    <mergeCell ref="AL316:AL317"/>
    <mergeCell ref="AN316:AN317"/>
    <mergeCell ref="AO316:AO317"/>
    <mergeCell ref="AP316:AP317"/>
    <mergeCell ref="AM316:AM317"/>
    <mergeCell ref="W322:W323"/>
    <mergeCell ref="X320:X321"/>
    <mergeCell ref="Y320:Y321"/>
    <mergeCell ref="Z320:Z321"/>
    <mergeCell ref="AA320:AA321"/>
    <mergeCell ref="AB320:AB321"/>
    <mergeCell ref="AC320:AC321"/>
    <mergeCell ref="AD320:AD321"/>
    <mergeCell ref="AE320:AE321"/>
    <mergeCell ref="B318:F321"/>
    <mergeCell ref="G318:G321"/>
    <mergeCell ref="H318:H321"/>
    <mergeCell ref="I318:I321"/>
    <mergeCell ref="J318:J321"/>
    <mergeCell ref="K318:K321"/>
    <mergeCell ref="L318:L321"/>
    <mergeCell ref="N318:N321"/>
    <mergeCell ref="O318:Q319"/>
    <mergeCell ref="R318:R319"/>
    <mergeCell ref="S318:S319"/>
    <mergeCell ref="T318:T319"/>
    <mergeCell ref="U318:U319"/>
    <mergeCell ref="V318:V319"/>
    <mergeCell ref="W318:W319"/>
    <mergeCell ref="M327:M328"/>
    <mergeCell ref="A326:A329"/>
    <mergeCell ref="B326:F329"/>
    <mergeCell ref="G326:G329"/>
    <mergeCell ref="H326:H329"/>
    <mergeCell ref="I326:I329"/>
    <mergeCell ref="J326:J329"/>
    <mergeCell ref="K326:K329"/>
    <mergeCell ref="L326:L329"/>
    <mergeCell ref="N326:N329"/>
    <mergeCell ref="O326:Q327"/>
    <mergeCell ref="R326:R327"/>
    <mergeCell ref="S326:S327"/>
    <mergeCell ref="T326:T327"/>
    <mergeCell ref="U326:U327"/>
    <mergeCell ref="V320:V321"/>
    <mergeCell ref="W320:W321"/>
    <mergeCell ref="A322:A325"/>
    <mergeCell ref="B322:F325"/>
    <mergeCell ref="G322:G325"/>
    <mergeCell ref="H322:H325"/>
    <mergeCell ref="I322:I325"/>
    <mergeCell ref="J322:J325"/>
    <mergeCell ref="K322:K325"/>
    <mergeCell ref="L322:L325"/>
    <mergeCell ref="N322:N325"/>
    <mergeCell ref="O322:Q323"/>
    <mergeCell ref="R322:R323"/>
    <mergeCell ref="S322:S323"/>
    <mergeCell ref="T322:T323"/>
    <mergeCell ref="U322:U323"/>
    <mergeCell ref="V322:V323"/>
    <mergeCell ref="AF320:AF321"/>
    <mergeCell ref="AG320:AG321"/>
    <mergeCell ref="AQ320:AQ321"/>
    <mergeCell ref="X318:X319"/>
    <mergeCell ref="Y318:Y319"/>
    <mergeCell ref="AR320:AR321"/>
    <mergeCell ref="X322:X323"/>
    <mergeCell ref="Y322:Y323"/>
    <mergeCell ref="Z322:Z323"/>
    <mergeCell ref="AA322:AA323"/>
    <mergeCell ref="AP322:AP323"/>
    <mergeCell ref="AM320:AM321"/>
    <mergeCell ref="AM322:AM323"/>
    <mergeCell ref="AI320:AI321"/>
    <mergeCell ref="AJ320:AJ321"/>
    <mergeCell ref="AL320:AL321"/>
    <mergeCell ref="AN320:AN321"/>
    <mergeCell ref="AO320:AO321"/>
    <mergeCell ref="AP320:AP321"/>
    <mergeCell ref="AN322:AN323"/>
    <mergeCell ref="AO322:AO323"/>
    <mergeCell ref="AI322:AI323"/>
    <mergeCell ref="AJ322:AJ323"/>
    <mergeCell ref="AI318:AI319"/>
    <mergeCell ref="AJ318:AJ319"/>
    <mergeCell ref="AL318:AL319"/>
    <mergeCell ref="AN318:AN319"/>
    <mergeCell ref="AO318:AO319"/>
    <mergeCell ref="AP318:AP319"/>
    <mergeCell ref="Z318:Z319"/>
    <mergeCell ref="AM318:AM319"/>
    <mergeCell ref="AQ322:AQ323"/>
    <mergeCell ref="AN324:AN325"/>
    <mergeCell ref="AF328:AF329"/>
    <mergeCell ref="AG328:AG329"/>
    <mergeCell ref="AE324:AE325"/>
    <mergeCell ref="AB322:AB323"/>
    <mergeCell ref="AC322:AC323"/>
    <mergeCell ref="AD322:AD323"/>
    <mergeCell ref="AE322:AE323"/>
    <mergeCell ref="AF322:AF323"/>
    <mergeCell ref="AG322:AG323"/>
    <mergeCell ref="AH322:AH323"/>
    <mergeCell ref="AJ328:AJ329"/>
    <mergeCell ref="AF324:AF325"/>
    <mergeCell ref="AG324:AG325"/>
    <mergeCell ref="AH324:AH325"/>
    <mergeCell ref="AI324:AI325"/>
    <mergeCell ref="AJ324:AJ325"/>
    <mergeCell ref="AB326:AB327"/>
    <mergeCell ref="AC326:AC327"/>
    <mergeCell ref="AM324:AM325"/>
    <mergeCell ref="AM326:AM327"/>
    <mergeCell ref="AM328:AM329"/>
    <mergeCell ref="V326:V327"/>
    <mergeCell ref="O328:O329"/>
    <mergeCell ref="P328:P329"/>
    <mergeCell ref="Q328:Q329"/>
    <mergeCell ref="R328:R329"/>
    <mergeCell ref="S328:S329"/>
    <mergeCell ref="T328:T329"/>
    <mergeCell ref="U328:U329"/>
    <mergeCell ref="V328:V329"/>
    <mergeCell ref="AD326:AD327"/>
    <mergeCell ref="AE326:AE327"/>
    <mergeCell ref="AF326:AF327"/>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W326:W327"/>
    <mergeCell ref="X326:X327"/>
    <mergeCell ref="Y326:Y327"/>
    <mergeCell ref="Z326:Z327"/>
    <mergeCell ref="AA326:AA327"/>
    <mergeCell ref="W328:W329"/>
    <mergeCell ref="AO324:AO325"/>
    <mergeCell ref="AP324:AP325"/>
    <mergeCell ref="AQ324:AQ325"/>
    <mergeCell ref="AG326:AG327"/>
    <mergeCell ref="AH326:AH327"/>
    <mergeCell ref="AI326:AI327"/>
    <mergeCell ref="AJ326:AJ327"/>
    <mergeCell ref="AL326:AL327"/>
    <mergeCell ref="AN326:AN327"/>
    <mergeCell ref="AO326:AO327"/>
    <mergeCell ref="AP326:AP327"/>
    <mergeCell ref="AQ326:AQ327"/>
    <mergeCell ref="AR326:AR327"/>
    <mergeCell ref="AR324:AR325"/>
    <mergeCell ref="O332:O333"/>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H328:AH329"/>
    <mergeCell ref="AD328:AD329"/>
    <mergeCell ref="AE328:AE329"/>
    <mergeCell ref="AP330:AP331"/>
    <mergeCell ref="X328:X329"/>
    <mergeCell ref="Y328:Y329"/>
    <mergeCell ref="Z328:Z329"/>
    <mergeCell ref="AA328:AA329"/>
    <mergeCell ref="AB328:AB329"/>
    <mergeCell ref="AC328:AC329"/>
    <mergeCell ref="AR334:AR335"/>
    <mergeCell ref="M335:M336"/>
    <mergeCell ref="O336:O337"/>
    <mergeCell ref="P336:P337"/>
    <mergeCell ref="AL328:AL329"/>
    <mergeCell ref="AN328:AN329"/>
    <mergeCell ref="AO328:AO329"/>
    <mergeCell ref="AP328:AP329"/>
    <mergeCell ref="AQ328:AQ329"/>
    <mergeCell ref="AR328:AR329"/>
    <mergeCell ref="N330:N333"/>
    <mergeCell ref="O330:Q331"/>
    <mergeCell ref="R330:R331"/>
    <mergeCell ref="S330:S331"/>
    <mergeCell ref="T330:T331"/>
    <mergeCell ref="U330:U331"/>
    <mergeCell ref="V330:V331"/>
    <mergeCell ref="W330:W331"/>
    <mergeCell ref="X330:X331"/>
    <mergeCell ref="Y330:Y331"/>
    <mergeCell ref="AQ330:AQ331"/>
    <mergeCell ref="AR330:AR331"/>
    <mergeCell ref="AI328:AI329"/>
    <mergeCell ref="AO330:AO331"/>
    <mergeCell ref="Z330:Z331"/>
    <mergeCell ref="AA330:AA331"/>
    <mergeCell ref="AB330:AB331"/>
    <mergeCell ref="Z334:Z335"/>
    <mergeCell ref="AA334:AA335"/>
    <mergeCell ref="AB334:AB335"/>
    <mergeCell ref="AC334:AC335"/>
    <mergeCell ref="AD334:AD335"/>
    <mergeCell ref="AE334:AE335"/>
    <mergeCell ref="AF334:AF335"/>
    <mergeCell ref="AG334:AG335"/>
    <mergeCell ref="AH334:AH335"/>
    <mergeCell ref="AI334:AI335"/>
    <mergeCell ref="AJ334:AJ335"/>
    <mergeCell ref="AL334:AL335"/>
    <mergeCell ref="AN334:AN335"/>
    <mergeCell ref="AO334:AO335"/>
    <mergeCell ref="AC330:AC331"/>
    <mergeCell ref="AD330:AD331"/>
    <mergeCell ref="AE330:AE331"/>
    <mergeCell ref="AF330:AF331"/>
    <mergeCell ref="AG330:AG331"/>
    <mergeCell ref="AH330:AH331"/>
    <mergeCell ref="AI330:AI331"/>
    <mergeCell ref="AJ330:AJ331"/>
    <mergeCell ref="AL330:AL331"/>
    <mergeCell ref="AN330:AN331"/>
    <mergeCell ref="AM330:AM331"/>
    <mergeCell ref="AQ334:AQ335"/>
    <mergeCell ref="AD332:AD333"/>
    <mergeCell ref="AE332:AE333"/>
    <mergeCell ref="AF332:AF333"/>
    <mergeCell ref="AG332:AG333"/>
    <mergeCell ref="AH332:AH333"/>
    <mergeCell ref="AI332:AI333"/>
    <mergeCell ref="AJ332:AJ333"/>
    <mergeCell ref="AL332:AL333"/>
    <mergeCell ref="AN332:AN333"/>
    <mergeCell ref="AO332:AO333"/>
    <mergeCell ref="AP332:AP333"/>
    <mergeCell ref="AQ332:AQ333"/>
    <mergeCell ref="AK334:AK335"/>
    <mergeCell ref="AR332:AR333"/>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N336:AN337"/>
    <mergeCell ref="AM332:AM333"/>
    <mergeCell ref="H334:H337"/>
    <mergeCell ref="I334:I337"/>
    <mergeCell ref="J334:J337"/>
    <mergeCell ref="K334:K337"/>
    <mergeCell ref="L334:L337"/>
    <mergeCell ref="N334:N337"/>
    <mergeCell ref="O334:Q335"/>
    <mergeCell ref="R334:R335"/>
    <mergeCell ref="S334:S335"/>
    <mergeCell ref="T334:T335"/>
    <mergeCell ref="U334:U335"/>
    <mergeCell ref="V334:V335"/>
    <mergeCell ref="W334:W335"/>
    <mergeCell ref="X334:X335"/>
    <mergeCell ref="AL336:AL337"/>
    <mergeCell ref="Y334:Y335"/>
    <mergeCell ref="AP334:AP335"/>
    <mergeCell ref="AM334:AM335"/>
    <mergeCell ref="AM336:AM337"/>
    <mergeCell ref="T338:T339"/>
    <mergeCell ref="U338:U339"/>
    <mergeCell ref="V338:V339"/>
    <mergeCell ref="W338:W339"/>
    <mergeCell ref="X338:X339"/>
    <mergeCell ref="Q336:Q337"/>
    <mergeCell ref="R336:R337"/>
    <mergeCell ref="S336:S337"/>
    <mergeCell ref="T336:T337"/>
    <mergeCell ref="U336:U337"/>
    <mergeCell ref="V336:V337"/>
    <mergeCell ref="W336:W337"/>
    <mergeCell ref="X336:X337"/>
    <mergeCell ref="A330:A333"/>
    <mergeCell ref="B330:F333"/>
    <mergeCell ref="G330:G333"/>
    <mergeCell ref="H330:H333"/>
    <mergeCell ref="I330:I333"/>
    <mergeCell ref="J330:J333"/>
    <mergeCell ref="K330:K333"/>
    <mergeCell ref="L330:L333"/>
    <mergeCell ref="A338:A341"/>
    <mergeCell ref="B338:F341"/>
    <mergeCell ref="G338:G341"/>
    <mergeCell ref="H338:H341"/>
    <mergeCell ref="I338:I341"/>
    <mergeCell ref="J338:J341"/>
    <mergeCell ref="K338:K341"/>
    <mergeCell ref="L338:L341"/>
    <mergeCell ref="M331:M332"/>
    <mergeCell ref="B334:F337"/>
    <mergeCell ref="G334:G337"/>
    <mergeCell ref="AO340:AO341"/>
    <mergeCell ref="AP340:AP341"/>
    <mergeCell ref="AQ340:AQ341"/>
    <mergeCell ref="AR340:AR341"/>
    <mergeCell ref="A342:A345"/>
    <mergeCell ref="B342:F345"/>
    <mergeCell ref="G342:G345"/>
    <mergeCell ref="H342:H345"/>
    <mergeCell ref="I342:I345"/>
    <mergeCell ref="J342:J345"/>
    <mergeCell ref="K342:K345"/>
    <mergeCell ref="L342:L345"/>
    <mergeCell ref="N342:N345"/>
    <mergeCell ref="O342:Q343"/>
    <mergeCell ref="R342:R343"/>
    <mergeCell ref="S342:S343"/>
    <mergeCell ref="T342:T343"/>
    <mergeCell ref="U342:U343"/>
    <mergeCell ref="V342:V343"/>
    <mergeCell ref="W342:W343"/>
    <mergeCell ref="X342:X343"/>
    <mergeCell ref="Y342:Y343"/>
    <mergeCell ref="Z342:Z343"/>
    <mergeCell ref="AA342:AA343"/>
    <mergeCell ref="AB342:AB343"/>
    <mergeCell ref="AC342:AC343"/>
    <mergeCell ref="N338:N341"/>
    <mergeCell ref="O338:Q339"/>
    <mergeCell ref="R338:R339"/>
    <mergeCell ref="S338:S339"/>
    <mergeCell ref="AN338:AN339"/>
    <mergeCell ref="AO338:AO339"/>
    <mergeCell ref="AP338:AP339"/>
    <mergeCell ref="AQ338:AQ339"/>
    <mergeCell ref="AR338:AR339"/>
    <mergeCell ref="A334:A337"/>
    <mergeCell ref="M339:M340"/>
    <mergeCell ref="O340:O341"/>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O336:AO337"/>
    <mergeCell ref="AP336:AP337"/>
    <mergeCell ref="AQ336:AQ337"/>
    <mergeCell ref="AR336:AR337"/>
    <mergeCell ref="AJ340:AJ341"/>
    <mergeCell ref="AL340:AL341"/>
    <mergeCell ref="AN340:AN341"/>
    <mergeCell ref="AI344:AI345"/>
    <mergeCell ref="AJ344:AJ345"/>
    <mergeCell ref="AL344:AL345"/>
    <mergeCell ref="AN344:AN345"/>
    <mergeCell ref="AO344:AO345"/>
    <mergeCell ref="AP344:AP345"/>
    <mergeCell ref="AQ344:AQ345"/>
    <mergeCell ref="AR344:AR345"/>
    <mergeCell ref="AK340:AK341"/>
    <mergeCell ref="AK342:AK343"/>
    <mergeCell ref="AK344:AK345"/>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L338:AL339"/>
    <mergeCell ref="AH342:AH343"/>
    <mergeCell ref="AI342:AI343"/>
    <mergeCell ref="AJ342:AJ343"/>
    <mergeCell ref="AL342:AL343"/>
    <mergeCell ref="AN342:AN343"/>
    <mergeCell ref="AO342:AO343"/>
    <mergeCell ref="AP342:AP343"/>
    <mergeCell ref="AQ342:AQ343"/>
    <mergeCell ref="AR342:AR343"/>
    <mergeCell ref="M343:M344"/>
    <mergeCell ref="O344:O345"/>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M342:AM343"/>
    <mergeCell ref="AM344:AM345"/>
    <mergeCell ref="AD342:AD343"/>
    <mergeCell ref="AE342:AE343"/>
    <mergeCell ref="AF342:AF343"/>
    <mergeCell ref="AG342:AG343"/>
    <mergeCell ref="AC346:AC347"/>
    <mergeCell ref="AQ348:AQ349"/>
    <mergeCell ref="AR348:AR349"/>
    <mergeCell ref="AM346:AM347"/>
    <mergeCell ref="AM348:AM349"/>
    <mergeCell ref="AE348:AE349"/>
    <mergeCell ref="AF348:AF349"/>
    <mergeCell ref="AG348:AG349"/>
    <mergeCell ref="AH348:AH349"/>
    <mergeCell ref="AI348:AI349"/>
    <mergeCell ref="AJ348:AJ349"/>
    <mergeCell ref="AL348:AL349"/>
    <mergeCell ref="AN348:AN349"/>
    <mergeCell ref="AO348:AO349"/>
    <mergeCell ref="AP348:AP349"/>
    <mergeCell ref="AD346:AD347"/>
    <mergeCell ref="AE346:AE347"/>
    <mergeCell ref="AF346:AF347"/>
    <mergeCell ref="AG346:AG347"/>
    <mergeCell ref="AH346:AH347"/>
    <mergeCell ref="AI346:AI347"/>
    <mergeCell ref="AJ346:AJ347"/>
    <mergeCell ref="AL346:AL347"/>
    <mergeCell ref="AN346:AN347"/>
    <mergeCell ref="AO346:AO347"/>
    <mergeCell ref="AP346:AP347"/>
    <mergeCell ref="AK346:AK347"/>
    <mergeCell ref="AK348:AK349"/>
    <mergeCell ref="N346:N349"/>
    <mergeCell ref="O346:Q347"/>
    <mergeCell ref="R346:R347"/>
    <mergeCell ref="S346:S347"/>
    <mergeCell ref="T346:T347"/>
    <mergeCell ref="U346:U347"/>
    <mergeCell ref="V346:V347"/>
    <mergeCell ref="W346:W347"/>
    <mergeCell ref="AQ346:AQ347"/>
    <mergeCell ref="AR346:AR347"/>
    <mergeCell ref="M347:M348"/>
    <mergeCell ref="O348:O349"/>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X346:X347"/>
    <mergeCell ref="Y346:Y347"/>
    <mergeCell ref="Z346:Z347"/>
    <mergeCell ref="AA346:AA347"/>
    <mergeCell ref="AB346:AB347"/>
    <mergeCell ref="AJ352:AJ353"/>
    <mergeCell ref="AL352:AL353"/>
    <mergeCell ref="AN352:AN353"/>
    <mergeCell ref="AO352:AO353"/>
    <mergeCell ref="AP352:AP353"/>
    <mergeCell ref="AK350:AK351"/>
    <mergeCell ref="AK352:AK353"/>
    <mergeCell ref="M351:M352"/>
    <mergeCell ref="O352:O353"/>
    <mergeCell ref="P352:P353"/>
    <mergeCell ref="Q352:Q353"/>
    <mergeCell ref="R352:R353"/>
    <mergeCell ref="S352:S353"/>
    <mergeCell ref="T352:T353"/>
    <mergeCell ref="U352:U353"/>
    <mergeCell ref="V352:V353"/>
    <mergeCell ref="W352:W353"/>
    <mergeCell ref="X350:X351"/>
    <mergeCell ref="Y350:Y351"/>
    <mergeCell ref="L350:L353"/>
    <mergeCell ref="N350:N353"/>
    <mergeCell ref="O350:Q351"/>
    <mergeCell ref="R350:R351"/>
    <mergeCell ref="S350:S351"/>
    <mergeCell ref="T350:T351"/>
    <mergeCell ref="U350:U351"/>
    <mergeCell ref="V350:V351"/>
    <mergeCell ref="W350:W351"/>
    <mergeCell ref="AQ352:AQ353"/>
    <mergeCell ref="AR352:AR353"/>
    <mergeCell ref="Z350:Z351"/>
    <mergeCell ref="AA350:AA351"/>
    <mergeCell ref="AB350:AB351"/>
    <mergeCell ref="AC350:AC351"/>
    <mergeCell ref="AD350:AD351"/>
    <mergeCell ref="AE350:AE351"/>
    <mergeCell ref="AF350:AF351"/>
    <mergeCell ref="AG350:AG351"/>
    <mergeCell ref="AH350:AH351"/>
    <mergeCell ref="AI350:AI351"/>
    <mergeCell ref="AJ350:AJ351"/>
    <mergeCell ref="AL350:AL351"/>
    <mergeCell ref="AN350:AN351"/>
    <mergeCell ref="AO350:AO351"/>
    <mergeCell ref="AP350:AP351"/>
    <mergeCell ref="AQ350:AQ351"/>
    <mergeCell ref="AR350:AR351"/>
    <mergeCell ref="AM350:AM351"/>
    <mergeCell ref="AG352:AG353"/>
    <mergeCell ref="AH352:AH353"/>
    <mergeCell ref="AI352:AI353"/>
    <mergeCell ref="A358:A361"/>
    <mergeCell ref="A346:A349"/>
    <mergeCell ref="B346:F349"/>
    <mergeCell ref="G346:G349"/>
    <mergeCell ref="H346:H349"/>
    <mergeCell ref="I346:I349"/>
    <mergeCell ref="J346:J349"/>
    <mergeCell ref="K346:K349"/>
    <mergeCell ref="L346:L349"/>
    <mergeCell ref="AA354:AA355"/>
    <mergeCell ref="AB354:AB355"/>
    <mergeCell ref="AC354:AC355"/>
    <mergeCell ref="AD354:AD355"/>
    <mergeCell ref="AE354:AE355"/>
    <mergeCell ref="AF354:AF355"/>
    <mergeCell ref="X352:X353"/>
    <mergeCell ref="Y352:Y353"/>
    <mergeCell ref="Z352:Z353"/>
    <mergeCell ref="AA352:AA353"/>
    <mergeCell ref="AB352:AB353"/>
    <mergeCell ref="AC352:AC353"/>
    <mergeCell ref="AD352:AD353"/>
    <mergeCell ref="AE352:AE353"/>
    <mergeCell ref="AF352:AF353"/>
    <mergeCell ref="A350:A353"/>
    <mergeCell ref="B350:F353"/>
    <mergeCell ref="G350:G353"/>
    <mergeCell ref="H350:H353"/>
    <mergeCell ref="I350:I353"/>
    <mergeCell ref="J350:J353"/>
    <mergeCell ref="K350:K353"/>
    <mergeCell ref="B358:F361"/>
    <mergeCell ref="AN354:AN355"/>
    <mergeCell ref="AO354:AO355"/>
    <mergeCell ref="AP354:AP355"/>
    <mergeCell ref="A354:A357"/>
    <mergeCell ref="B354:F357"/>
    <mergeCell ref="G354:G357"/>
    <mergeCell ref="H354:H357"/>
    <mergeCell ref="I354:I357"/>
    <mergeCell ref="J354:J357"/>
    <mergeCell ref="K354:K357"/>
    <mergeCell ref="L354:L357"/>
    <mergeCell ref="N354:N357"/>
    <mergeCell ref="O354:Q355"/>
    <mergeCell ref="R354:R355"/>
    <mergeCell ref="S354:S355"/>
    <mergeCell ref="T354:T355"/>
    <mergeCell ref="U354:U355"/>
    <mergeCell ref="V354:V355"/>
    <mergeCell ref="W354:W355"/>
    <mergeCell ref="G358:G361"/>
    <mergeCell ref="H358:H361"/>
    <mergeCell ref="I358:I361"/>
    <mergeCell ref="J358:J361"/>
    <mergeCell ref="K358:K361"/>
    <mergeCell ref="L358:L361"/>
    <mergeCell ref="N358:N361"/>
    <mergeCell ref="O358:Q359"/>
    <mergeCell ref="R358:R359"/>
    <mergeCell ref="S358:S359"/>
    <mergeCell ref="T358:T359"/>
    <mergeCell ref="U358:U359"/>
    <mergeCell ref="V358:V359"/>
    <mergeCell ref="W358:W359"/>
    <mergeCell ref="AQ354:AQ355"/>
    <mergeCell ref="AP356:AP357"/>
    <mergeCell ref="AQ356:AQ357"/>
    <mergeCell ref="AP358:AP359"/>
    <mergeCell ref="AQ358:AQ359"/>
    <mergeCell ref="AP360:AP361"/>
    <mergeCell ref="AQ360:AQ361"/>
    <mergeCell ref="AE358:AE359"/>
    <mergeCell ref="AF358:AF359"/>
    <mergeCell ref="AG358:AG359"/>
    <mergeCell ref="AH358:AH359"/>
    <mergeCell ref="AI358:AI359"/>
    <mergeCell ref="AJ358:AJ359"/>
    <mergeCell ref="AG354:AG355"/>
    <mergeCell ref="AH354:AH355"/>
    <mergeCell ref="AI354:AI355"/>
    <mergeCell ref="AJ354:AJ355"/>
    <mergeCell ref="AL354:AL355"/>
    <mergeCell ref="AR354:AR355"/>
    <mergeCell ref="M355:M356"/>
    <mergeCell ref="O356:O357"/>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X354:X355"/>
    <mergeCell ref="Y354:Y355"/>
    <mergeCell ref="Z354:Z355"/>
    <mergeCell ref="AK354:AK355"/>
    <mergeCell ref="AR356:AR357"/>
    <mergeCell ref="AF356:AF357"/>
    <mergeCell ref="AG356:AG357"/>
    <mergeCell ref="AH356:AH357"/>
    <mergeCell ref="AI356:AI357"/>
    <mergeCell ref="AJ356:AJ357"/>
    <mergeCell ref="AL356:AL357"/>
    <mergeCell ref="AN356:AN357"/>
    <mergeCell ref="AO356:AO357"/>
    <mergeCell ref="AR364:AR365"/>
    <mergeCell ref="AI362:AI363"/>
    <mergeCell ref="AJ362:AJ363"/>
    <mergeCell ref="AL362:AL363"/>
    <mergeCell ref="AN362:AN363"/>
    <mergeCell ref="AO362:AO363"/>
    <mergeCell ref="AP362:AP363"/>
    <mergeCell ref="AQ362:AQ363"/>
    <mergeCell ref="AR362:AR363"/>
    <mergeCell ref="AK356:AK357"/>
    <mergeCell ref="A362:A365"/>
    <mergeCell ref="B362:F365"/>
    <mergeCell ref="G362:G365"/>
    <mergeCell ref="H362:H365"/>
    <mergeCell ref="I362:I365"/>
    <mergeCell ref="J362:J365"/>
    <mergeCell ref="K362:K365"/>
    <mergeCell ref="L362:L365"/>
    <mergeCell ref="N362:N365"/>
    <mergeCell ref="O362:Q363"/>
    <mergeCell ref="R362:R363"/>
    <mergeCell ref="S362:S363"/>
    <mergeCell ref="T362:T363"/>
    <mergeCell ref="U362:U363"/>
    <mergeCell ref="V362:V363"/>
    <mergeCell ref="W362:W363"/>
    <mergeCell ref="M363:M364"/>
    <mergeCell ref="O364:O365"/>
    <mergeCell ref="P364:P365"/>
    <mergeCell ref="Q364:Q365"/>
    <mergeCell ref="R364:R365"/>
    <mergeCell ref="S364:S365"/>
    <mergeCell ref="T364:T365"/>
    <mergeCell ref="U364:U365"/>
    <mergeCell ref="V364:V365"/>
    <mergeCell ref="W364:W365"/>
    <mergeCell ref="X362:X363"/>
    <mergeCell ref="Y362:Y363"/>
    <mergeCell ref="Z362:Z363"/>
    <mergeCell ref="AA362:AA363"/>
    <mergeCell ref="AB362:AB363"/>
    <mergeCell ref="AC362:AC363"/>
    <mergeCell ref="AD362:AD363"/>
    <mergeCell ref="AE362:AE363"/>
    <mergeCell ref="AF362:AF363"/>
    <mergeCell ref="AL358:AL359"/>
    <mergeCell ref="AN358:AN359"/>
    <mergeCell ref="AO358:AO359"/>
    <mergeCell ref="AH364:AH365"/>
    <mergeCell ref="AI364:AI365"/>
    <mergeCell ref="AJ364:AJ365"/>
    <mergeCell ref="AL364:AL365"/>
    <mergeCell ref="AN364:AN365"/>
    <mergeCell ref="AO364:AO365"/>
    <mergeCell ref="AN360:AN361"/>
    <mergeCell ref="AO360:AO361"/>
    <mergeCell ref="Z364:Z365"/>
    <mergeCell ref="AA364:AA365"/>
    <mergeCell ref="AB364:AB365"/>
    <mergeCell ref="AC364:AC365"/>
    <mergeCell ref="AD364:AD365"/>
    <mergeCell ref="AP364:AP365"/>
    <mergeCell ref="AQ364:AQ365"/>
    <mergeCell ref="AK358:AK359"/>
    <mergeCell ref="AK360:AK361"/>
    <mergeCell ref="AK362:AK363"/>
    <mergeCell ref="AG360:AG361"/>
    <mergeCell ref="AH360:AH361"/>
    <mergeCell ref="AI360:AI361"/>
    <mergeCell ref="AJ360:AJ361"/>
    <mergeCell ref="AL360:AL361"/>
    <mergeCell ref="AG362:AG363"/>
    <mergeCell ref="AH362:AH363"/>
    <mergeCell ref="AR358:AR359"/>
    <mergeCell ref="M359:M360"/>
    <mergeCell ref="O360:O361"/>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R360:AR361"/>
    <mergeCell ref="X358:X359"/>
    <mergeCell ref="Y358:Y359"/>
    <mergeCell ref="Z358:Z359"/>
    <mergeCell ref="AA358:AA359"/>
    <mergeCell ref="AB358:AB359"/>
    <mergeCell ref="AC358:AC359"/>
    <mergeCell ref="AD358:AD359"/>
    <mergeCell ref="AP370:AP371"/>
    <mergeCell ref="AN366:AN367"/>
    <mergeCell ref="AO366:AO367"/>
    <mergeCell ref="AP366:AP367"/>
    <mergeCell ref="X370:X371"/>
    <mergeCell ref="AK364:AK365"/>
    <mergeCell ref="O366:Q367"/>
    <mergeCell ref="R366:R367"/>
    <mergeCell ref="S366:S367"/>
    <mergeCell ref="T366:T367"/>
    <mergeCell ref="U366:U367"/>
    <mergeCell ref="V366:V367"/>
    <mergeCell ref="W366:W367"/>
    <mergeCell ref="X366:X367"/>
    <mergeCell ref="Y366:Y367"/>
    <mergeCell ref="Z366:Z367"/>
    <mergeCell ref="AA366:AA367"/>
    <mergeCell ref="AB366:AB367"/>
    <mergeCell ref="AE364:AE365"/>
    <mergeCell ref="AF364:AF365"/>
    <mergeCell ref="AG364:AG365"/>
    <mergeCell ref="AL366:AL367"/>
    <mergeCell ref="X364:X365"/>
    <mergeCell ref="Y364:Y365"/>
    <mergeCell ref="AL370:AL371"/>
    <mergeCell ref="AN370:AN371"/>
    <mergeCell ref="AO370:AO371"/>
    <mergeCell ref="AK368:AK369"/>
    <mergeCell ref="AQ370:AQ371"/>
    <mergeCell ref="AD368:AD369"/>
    <mergeCell ref="AE368:AE369"/>
    <mergeCell ref="AF368:AF369"/>
    <mergeCell ref="AG368:AG369"/>
    <mergeCell ref="AH368:AH369"/>
    <mergeCell ref="AI368:AI369"/>
    <mergeCell ref="AJ368:AJ369"/>
    <mergeCell ref="AL368:AL369"/>
    <mergeCell ref="AN368:AN369"/>
    <mergeCell ref="AO368:AO369"/>
    <mergeCell ref="AP368:AP369"/>
    <mergeCell ref="AQ368:AQ369"/>
    <mergeCell ref="AH370:AH371"/>
    <mergeCell ref="AI370:AI371"/>
    <mergeCell ref="A366:A369"/>
    <mergeCell ref="B366:F369"/>
    <mergeCell ref="G366:G369"/>
    <mergeCell ref="H366:H369"/>
    <mergeCell ref="I366:I369"/>
    <mergeCell ref="J366:J369"/>
    <mergeCell ref="K366:K369"/>
    <mergeCell ref="L366:L369"/>
    <mergeCell ref="AC366:AC367"/>
    <mergeCell ref="AD366:AD367"/>
    <mergeCell ref="AE366:AE367"/>
    <mergeCell ref="AF366:AF367"/>
    <mergeCell ref="AG366:AG367"/>
    <mergeCell ref="AH366:AH367"/>
    <mergeCell ref="AI366:AI367"/>
    <mergeCell ref="AJ366:AJ367"/>
    <mergeCell ref="AQ366:AQ367"/>
    <mergeCell ref="AR366:AR367"/>
    <mergeCell ref="M367:M368"/>
    <mergeCell ref="O368:O369"/>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N366:N369"/>
    <mergeCell ref="AK366:AK367"/>
    <mergeCell ref="AR368:AR369"/>
    <mergeCell ref="A374:A377"/>
    <mergeCell ref="B374:F377"/>
    <mergeCell ref="G374:G377"/>
    <mergeCell ref="H374:H377"/>
    <mergeCell ref="I374:I377"/>
    <mergeCell ref="J374:J377"/>
    <mergeCell ref="K374:K377"/>
    <mergeCell ref="L374:L377"/>
    <mergeCell ref="N374:N377"/>
    <mergeCell ref="O374:Q375"/>
    <mergeCell ref="R374:R375"/>
    <mergeCell ref="S374:S375"/>
    <mergeCell ref="T374:T375"/>
    <mergeCell ref="U374:U375"/>
    <mergeCell ref="V374:V375"/>
    <mergeCell ref="W374:W375"/>
    <mergeCell ref="A378:A381"/>
    <mergeCell ref="B378:F381"/>
    <mergeCell ref="G378:G381"/>
    <mergeCell ref="H378:H381"/>
    <mergeCell ref="I378:I381"/>
    <mergeCell ref="J378:J381"/>
    <mergeCell ref="K378:K381"/>
    <mergeCell ref="L378:L381"/>
    <mergeCell ref="N378:N381"/>
    <mergeCell ref="O378:Q379"/>
    <mergeCell ref="R378:R379"/>
    <mergeCell ref="R376:R377"/>
    <mergeCell ref="S376:S377"/>
    <mergeCell ref="T376:T377"/>
    <mergeCell ref="U376:U377"/>
    <mergeCell ref="V376:V377"/>
    <mergeCell ref="A370:A373"/>
    <mergeCell ref="B370:F373"/>
    <mergeCell ref="G370:G373"/>
    <mergeCell ref="H370:H373"/>
    <mergeCell ref="I370:I373"/>
    <mergeCell ref="J370:J373"/>
    <mergeCell ref="K370:K373"/>
    <mergeCell ref="L370:L373"/>
    <mergeCell ref="N370:N373"/>
    <mergeCell ref="O370:Q371"/>
    <mergeCell ref="R370:R371"/>
    <mergeCell ref="S370:S371"/>
    <mergeCell ref="T370:T371"/>
    <mergeCell ref="U370:U371"/>
    <mergeCell ref="V370:V371"/>
    <mergeCell ref="W370:W371"/>
    <mergeCell ref="R372:R373"/>
    <mergeCell ref="S372:S373"/>
    <mergeCell ref="T372:T373"/>
    <mergeCell ref="U372:U373"/>
    <mergeCell ref="V372:V373"/>
    <mergeCell ref="W372:W373"/>
    <mergeCell ref="Q372:Q373"/>
    <mergeCell ref="M371:M372"/>
    <mergeCell ref="O372:O373"/>
    <mergeCell ref="P372:P373"/>
    <mergeCell ref="AR378:AR379"/>
    <mergeCell ref="M379:M380"/>
    <mergeCell ref="O380:O381"/>
    <mergeCell ref="P380:P381"/>
    <mergeCell ref="Q380:Q381"/>
    <mergeCell ref="R380:R381"/>
    <mergeCell ref="S380:S381"/>
    <mergeCell ref="T380:T381"/>
    <mergeCell ref="U380:U381"/>
    <mergeCell ref="V380:V381"/>
    <mergeCell ref="W380:W381"/>
    <mergeCell ref="X380:X381"/>
    <mergeCell ref="Y380:Y381"/>
    <mergeCell ref="Z380:Z381"/>
    <mergeCell ref="AC378:AC379"/>
    <mergeCell ref="AD378:AD379"/>
    <mergeCell ref="AE378:AE379"/>
    <mergeCell ref="AF378:AF379"/>
    <mergeCell ref="AG378:AG379"/>
    <mergeCell ref="AQ380:AQ381"/>
    <mergeCell ref="AR380:AR381"/>
    <mergeCell ref="AH378:AH379"/>
    <mergeCell ref="AJ380:AJ381"/>
    <mergeCell ref="AL380:AL381"/>
    <mergeCell ref="AN380:AN381"/>
    <mergeCell ref="S378:S379"/>
    <mergeCell ref="T378:T379"/>
    <mergeCell ref="U378:U379"/>
    <mergeCell ref="V378:V379"/>
    <mergeCell ref="W378:W379"/>
    <mergeCell ref="X378:X379"/>
    <mergeCell ref="Y378:Y379"/>
    <mergeCell ref="AH374:AH375"/>
    <mergeCell ref="AI374:AI375"/>
    <mergeCell ref="AJ374:AJ375"/>
    <mergeCell ref="AL374:AL375"/>
    <mergeCell ref="AR370:AR371"/>
    <mergeCell ref="M375:M376"/>
    <mergeCell ref="O376:O377"/>
    <mergeCell ref="P376:P377"/>
    <mergeCell ref="Z370:Z371"/>
    <mergeCell ref="AA370:AA371"/>
    <mergeCell ref="AB370:AB371"/>
    <mergeCell ref="AC370:AC371"/>
    <mergeCell ref="AD370:AD371"/>
    <mergeCell ref="AN374:AN375"/>
    <mergeCell ref="AO374:AO375"/>
    <mergeCell ref="AP374:AP375"/>
    <mergeCell ref="AQ374:AQ375"/>
    <mergeCell ref="AR374:AR375"/>
    <mergeCell ref="X374:X375"/>
    <mergeCell ref="Y374:Y375"/>
    <mergeCell ref="Z374:Z375"/>
    <mergeCell ref="AA374:AA375"/>
    <mergeCell ref="AB374:AB375"/>
    <mergeCell ref="AC374:AC375"/>
    <mergeCell ref="AD374:AD375"/>
    <mergeCell ref="AE370:AE371"/>
    <mergeCell ref="AF370:AF371"/>
    <mergeCell ref="AG370:AG371"/>
    <mergeCell ref="X372:X373"/>
    <mergeCell ref="Y372:Y373"/>
    <mergeCell ref="Q376:Q377"/>
    <mergeCell ref="AJ370:AJ371"/>
    <mergeCell ref="Z372:Z373"/>
    <mergeCell ref="AA372:AA373"/>
    <mergeCell ref="AB372:AB373"/>
    <mergeCell ref="AC372:AC373"/>
    <mergeCell ref="AD372:AD373"/>
    <mergeCell ref="AE372:AE373"/>
    <mergeCell ref="AF372:AF373"/>
    <mergeCell ref="AG372:AG373"/>
    <mergeCell ref="AH372:AH373"/>
    <mergeCell ref="AQ372:AQ373"/>
    <mergeCell ref="AR372:AR373"/>
    <mergeCell ref="Y370:Y371"/>
    <mergeCell ref="AO376:AO377"/>
    <mergeCell ref="AP376:AP377"/>
    <mergeCell ref="AQ376:AQ377"/>
    <mergeCell ref="AR376:AR377"/>
    <mergeCell ref="AH376:AH377"/>
    <mergeCell ref="AI376:AI377"/>
    <mergeCell ref="AJ376:AJ377"/>
    <mergeCell ref="AL376:AL377"/>
    <mergeCell ref="AN376:AN377"/>
    <mergeCell ref="AK370:AK371"/>
    <mergeCell ref="AK372:AK373"/>
    <mergeCell ref="AI372:AI373"/>
    <mergeCell ref="AJ372:AJ373"/>
    <mergeCell ref="AL372:AL373"/>
    <mergeCell ref="AN372:AN373"/>
    <mergeCell ref="AO372:AO373"/>
    <mergeCell ref="AP372:AP373"/>
    <mergeCell ref="AE374:AE375"/>
    <mergeCell ref="AF374:AF375"/>
    <mergeCell ref="AG374:AG375"/>
    <mergeCell ref="W376:W377"/>
    <mergeCell ref="X376:X377"/>
    <mergeCell ref="Y376:Y377"/>
    <mergeCell ref="Z376:Z377"/>
    <mergeCell ref="AA376:AA377"/>
    <mergeCell ref="AB376:AB377"/>
    <mergeCell ref="AC376:AC377"/>
    <mergeCell ref="AD376:AD377"/>
    <mergeCell ref="AE376:AE377"/>
    <mergeCell ref="AF376:AF377"/>
    <mergeCell ref="AG376:AG377"/>
    <mergeCell ref="AQ388:AQ389"/>
    <mergeCell ref="AQ384:AQ385"/>
    <mergeCell ref="AP380:AP381"/>
    <mergeCell ref="AQ382:AQ383"/>
    <mergeCell ref="AI378:AI379"/>
    <mergeCell ref="AJ378:AJ379"/>
    <mergeCell ref="AL378:AL379"/>
    <mergeCell ref="AN378:AN379"/>
    <mergeCell ref="AO378:AO379"/>
    <mergeCell ref="AP378:AP379"/>
    <mergeCell ref="AQ378:AQ379"/>
    <mergeCell ref="Z378:Z379"/>
    <mergeCell ref="AA378:AA379"/>
    <mergeCell ref="AB378:AB379"/>
    <mergeCell ref="AR388:AR389"/>
    <mergeCell ref="Z386:Z387"/>
    <mergeCell ref="AA386:AA387"/>
    <mergeCell ref="AB386:AB387"/>
    <mergeCell ref="AC386:AC387"/>
    <mergeCell ref="AD386:AD387"/>
    <mergeCell ref="AE386:AE387"/>
    <mergeCell ref="AF386:AF387"/>
    <mergeCell ref="AG386:AG387"/>
    <mergeCell ref="AH386:AH387"/>
    <mergeCell ref="AI386:AI387"/>
    <mergeCell ref="AJ386:AJ387"/>
    <mergeCell ref="AL386:AL387"/>
    <mergeCell ref="AN386:AN387"/>
    <mergeCell ref="AO386:AO387"/>
    <mergeCell ref="AP386:AP387"/>
    <mergeCell ref="AQ386:AQ387"/>
    <mergeCell ref="AR386:AR387"/>
    <mergeCell ref="AM386:AM387"/>
    <mergeCell ref="AF388:AF389"/>
    <mergeCell ref="AG388:AG389"/>
    <mergeCell ref="AH388:AH389"/>
    <mergeCell ref="AI388:AI389"/>
    <mergeCell ref="AJ388:AJ389"/>
    <mergeCell ref="AL388:AL389"/>
    <mergeCell ref="AN388:AN389"/>
    <mergeCell ref="AO388:AO389"/>
    <mergeCell ref="AP388:AP389"/>
    <mergeCell ref="AM388:AM389"/>
    <mergeCell ref="AR384:AR385"/>
    <mergeCell ref="AG380:AG381"/>
    <mergeCell ref="AA380:AA381"/>
    <mergeCell ref="AB380:AB381"/>
    <mergeCell ref="AC380:AC381"/>
    <mergeCell ref="AD380:AD381"/>
    <mergeCell ref="AE380:AE381"/>
    <mergeCell ref="AF380:AF381"/>
    <mergeCell ref="AH380:AH381"/>
    <mergeCell ref="AE384:AE385"/>
    <mergeCell ref="AF384:AF385"/>
    <mergeCell ref="AG384:AG385"/>
    <mergeCell ref="AH384:AH385"/>
    <mergeCell ref="AI384:AI385"/>
    <mergeCell ref="AJ384:AJ385"/>
    <mergeCell ref="AL384:AL385"/>
    <mergeCell ref="AN384:AN385"/>
    <mergeCell ref="AO384:AO385"/>
    <mergeCell ref="AP384:AP385"/>
    <mergeCell ref="AD382:AD383"/>
    <mergeCell ref="AE382:AE383"/>
    <mergeCell ref="AF382:AF383"/>
    <mergeCell ref="AG382:AG383"/>
    <mergeCell ref="AH382:AH383"/>
    <mergeCell ref="AI382:AI383"/>
    <mergeCell ref="AJ382:AJ383"/>
    <mergeCell ref="AL382:AL383"/>
    <mergeCell ref="AN382:AN383"/>
    <mergeCell ref="AO382:AO383"/>
    <mergeCell ref="AP382:AP383"/>
    <mergeCell ref="AI380:AI381"/>
    <mergeCell ref="AO380:AO381"/>
    <mergeCell ref="AR382:AR383"/>
    <mergeCell ref="Z384:Z385"/>
    <mergeCell ref="AA384:AA385"/>
    <mergeCell ref="AB384:AB385"/>
    <mergeCell ref="AC384:AC385"/>
    <mergeCell ref="AD384:AD385"/>
    <mergeCell ref="Y386:Y387"/>
    <mergeCell ref="A382:A385"/>
    <mergeCell ref="B382:F385"/>
    <mergeCell ref="G382:G385"/>
    <mergeCell ref="H382:H385"/>
    <mergeCell ref="I382:I385"/>
    <mergeCell ref="J382:J385"/>
    <mergeCell ref="K382:K385"/>
    <mergeCell ref="L382:L385"/>
    <mergeCell ref="Q384:Q385"/>
    <mergeCell ref="R384:R385"/>
    <mergeCell ref="S384:S385"/>
    <mergeCell ref="T384:T385"/>
    <mergeCell ref="U384:U385"/>
    <mergeCell ref="V384:V385"/>
    <mergeCell ref="W384:W385"/>
    <mergeCell ref="X384:X385"/>
    <mergeCell ref="Y384:Y385"/>
    <mergeCell ref="A386:A389"/>
    <mergeCell ref="B386:F389"/>
    <mergeCell ref="G386:G389"/>
    <mergeCell ref="H386:H389"/>
    <mergeCell ref="I386:I389"/>
    <mergeCell ref="J386:J389"/>
    <mergeCell ref="K386:K389"/>
    <mergeCell ref="L386:L389"/>
    <mergeCell ref="AE390:AE391"/>
    <mergeCell ref="M387:M388"/>
    <mergeCell ref="O388:O389"/>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N386:N389"/>
    <mergeCell ref="O386:Q387"/>
    <mergeCell ref="R386:R387"/>
    <mergeCell ref="S386:S387"/>
    <mergeCell ref="T386:T387"/>
    <mergeCell ref="U386:U387"/>
    <mergeCell ref="V386:V387"/>
    <mergeCell ref="W386:W387"/>
    <mergeCell ref="X386:X387"/>
    <mergeCell ref="N382:N385"/>
    <mergeCell ref="O382:Q383"/>
    <mergeCell ref="R382:R383"/>
    <mergeCell ref="S382:S383"/>
    <mergeCell ref="T382:T383"/>
    <mergeCell ref="U382:U383"/>
    <mergeCell ref="V382:V383"/>
    <mergeCell ref="W382:W383"/>
    <mergeCell ref="X382:X383"/>
    <mergeCell ref="Y382:Y383"/>
    <mergeCell ref="Z382:Z383"/>
    <mergeCell ref="AA382:AA383"/>
    <mergeCell ref="AB382:AB383"/>
    <mergeCell ref="AC382:AC383"/>
    <mergeCell ref="M383:M384"/>
    <mergeCell ref="O384:O385"/>
    <mergeCell ref="P384:P385"/>
    <mergeCell ref="AJ390:AJ391"/>
    <mergeCell ref="AL390:AL391"/>
    <mergeCell ref="AN390:AN391"/>
    <mergeCell ref="AO390:AO391"/>
    <mergeCell ref="AP390:AP391"/>
    <mergeCell ref="A390:A393"/>
    <mergeCell ref="B390:F393"/>
    <mergeCell ref="G390:G393"/>
    <mergeCell ref="H390:H393"/>
    <mergeCell ref="I390:I393"/>
    <mergeCell ref="J390:J393"/>
    <mergeCell ref="K390:K393"/>
    <mergeCell ref="L390:L393"/>
    <mergeCell ref="N390:N393"/>
    <mergeCell ref="O390:Q391"/>
    <mergeCell ref="R390:R391"/>
    <mergeCell ref="S390:S391"/>
    <mergeCell ref="T390:T391"/>
    <mergeCell ref="U390:U391"/>
    <mergeCell ref="V390:V391"/>
    <mergeCell ref="W390:W391"/>
    <mergeCell ref="AM390:AM391"/>
    <mergeCell ref="AM392:AM393"/>
    <mergeCell ref="AG392:AG393"/>
    <mergeCell ref="AH392:AH393"/>
    <mergeCell ref="AI392:AI393"/>
    <mergeCell ref="AJ392:AJ393"/>
    <mergeCell ref="Z390:Z391"/>
    <mergeCell ref="AA390:AA391"/>
    <mergeCell ref="AB390:AB391"/>
    <mergeCell ref="AC390:AC391"/>
    <mergeCell ref="AD390:AD391"/>
    <mergeCell ref="AR392:AR393"/>
    <mergeCell ref="A394:A397"/>
    <mergeCell ref="B394:F397"/>
    <mergeCell ref="G394:G397"/>
    <mergeCell ref="H394:H397"/>
    <mergeCell ref="I394:I397"/>
    <mergeCell ref="J394:J397"/>
    <mergeCell ref="K394:K397"/>
    <mergeCell ref="L394:L397"/>
    <mergeCell ref="N394:N397"/>
    <mergeCell ref="O394:Q395"/>
    <mergeCell ref="R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O394:AO395"/>
    <mergeCell ref="AP394:AP395"/>
    <mergeCell ref="AQ394:AQ395"/>
    <mergeCell ref="AR394:AR395"/>
    <mergeCell ref="AC396:AC397"/>
    <mergeCell ref="AD396:AD397"/>
    <mergeCell ref="AQ390:AQ391"/>
    <mergeCell ref="AR390:AR391"/>
    <mergeCell ref="M391:M392"/>
    <mergeCell ref="O392:O393"/>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L392:AL393"/>
    <mergeCell ref="AN392:AN393"/>
    <mergeCell ref="AO392:AO393"/>
    <mergeCell ref="AP392:AP393"/>
    <mergeCell ref="AQ392:AQ393"/>
    <mergeCell ref="X390:X391"/>
    <mergeCell ref="Y390:Y391"/>
    <mergeCell ref="AF390:AF391"/>
    <mergeCell ref="AG390:AG391"/>
    <mergeCell ref="AH390:AH391"/>
    <mergeCell ref="AI390:AI391"/>
    <mergeCell ref="A398:A401"/>
    <mergeCell ref="B398:F401"/>
    <mergeCell ref="G398:G401"/>
    <mergeCell ref="H398:H401"/>
    <mergeCell ref="I398:I401"/>
    <mergeCell ref="J398:J401"/>
    <mergeCell ref="K398:K401"/>
    <mergeCell ref="L398:L401"/>
    <mergeCell ref="N398:N401"/>
    <mergeCell ref="O398:Q399"/>
    <mergeCell ref="R398:R399"/>
    <mergeCell ref="S398:S399"/>
    <mergeCell ref="T398:T399"/>
    <mergeCell ref="U398:U399"/>
    <mergeCell ref="V398:V399"/>
    <mergeCell ref="W398:W399"/>
    <mergeCell ref="AN394:AN395"/>
    <mergeCell ref="M395:M396"/>
    <mergeCell ref="O396:O397"/>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H394:AH395"/>
    <mergeCell ref="AI394:AI395"/>
    <mergeCell ref="AJ394:AJ395"/>
    <mergeCell ref="AH396:AH397"/>
    <mergeCell ref="AI396:AI397"/>
    <mergeCell ref="AJ396:AJ397"/>
    <mergeCell ref="AL396:AL397"/>
    <mergeCell ref="M399:M400"/>
    <mergeCell ref="O400:O401"/>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A398:AA399"/>
    <mergeCell ref="AB398:AB399"/>
    <mergeCell ref="AC398:AC399"/>
    <mergeCell ref="AD398:AD399"/>
    <mergeCell ref="Z398:Z399"/>
    <mergeCell ref="AF400:AF401"/>
    <mergeCell ref="AL394:AL395"/>
    <mergeCell ref="AG394:AG395"/>
    <mergeCell ref="AO396:AO397"/>
    <mergeCell ref="AP396:AP397"/>
    <mergeCell ref="AQ396:AQ397"/>
    <mergeCell ref="AR396:AR397"/>
    <mergeCell ref="AC402:AC403"/>
    <mergeCell ref="AD402:AD403"/>
    <mergeCell ref="AE402:AE403"/>
    <mergeCell ref="AF402:AF403"/>
    <mergeCell ref="AG402:AG403"/>
    <mergeCell ref="AH402:AH403"/>
    <mergeCell ref="AI402:AI403"/>
    <mergeCell ref="AJ402:AJ403"/>
    <mergeCell ref="AL402:AL403"/>
    <mergeCell ref="AN402:AN403"/>
    <mergeCell ref="AO402:AO403"/>
    <mergeCell ref="AP402:AP403"/>
    <mergeCell ref="AQ402:AQ403"/>
    <mergeCell ref="AR402:AR403"/>
    <mergeCell ref="AI400:AI401"/>
    <mergeCell ref="AJ400:AJ401"/>
    <mergeCell ref="AG398:AG399"/>
    <mergeCell ref="AH398:AH399"/>
    <mergeCell ref="AI398:AI399"/>
    <mergeCell ref="AJ398:AJ399"/>
    <mergeCell ref="AL398:AL399"/>
    <mergeCell ref="AE396:AE397"/>
    <mergeCell ref="AF396:AF397"/>
    <mergeCell ref="AG396:AG397"/>
    <mergeCell ref="AR398:AR399"/>
    <mergeCell ref="AE400:AE401"/>
    <mergeCell ref="AO400:AO401"/>
    <mergeCell ref="AP400:AP401"/>
    <mergeCell ref="AR400:AR401"/>
    <mergeCell ref="N402:N405"/>
    <mergeCell ref="O402:Q403"/>
    <mergeCell ref="R402:R403"/>
    <mergeCell ref="S402:S403"/>
    <mergeCell ref="T402:T403"/>
    <mergeCell ref="U402:U403"/>
    <mergeCell ref="V402:V403"/>
    <mergeCell ref="W402:W403"/>
    <mergeCell ref="X402:X403"/>
    <mergeCell ref="Y402:Y403"/>
    <mergeCell ref="Z402:Z403"/>
    <mergeCell ref="AA402:AA403"/>
    <mergeCell ref="AB402:AB403"/>
    <mergeCell ref="O404:O405"/>
    <mergeCell ref="P404:P405"/>
    <mergeCell ref="Q404:Q405"/>
    <mergeCell ref="R404:R405"/>
    <mergeCell ref="S404:S405"/>
    <mergeCell ref="T404:T405"/>
    <mergeCell ref="U404:U405"/>
    <mergeCell ref="V404:V405"/>
    <mergeCell ref="W404:W405"/>
    <mergeCell ref="AE398:AE399"/>
    <mergeCell ref="AF398:AF399"/>
    <mergeCell ref="X398:X399"/>
    <mergeCell ref="Y398:Y399"/>
    <mergeCell ref="AP406:AP407"/>
    <mergeCell ref="AQ406:AQ407"/>
    <mergeCell ref="AD404:AD405"/>
    <mergeCell ref="AE404:AE405"/>
    <mergeCell ref="AF404:AF405"/>
    <mergeCell ref="AG404:AG405"/>
    <mergeCell ref="AH404:AH405"/>
    <mergeCell ref="AI404:AI405"/>
    <mergeCell ref="AJ404:AJ405"/>
    <mergeCell ref="AL404:AL405"/>
    <mergeCell ref="AN404:AN405"/>
    <mergeCell ref="AO404:AO405"/>
    <mergeCell ref="AP404:AP405"/>
    <mergeCell ref="AQ404:AQ405"/>
    <mergeCell ref="AN398:AN399"/>
    <mergeCell ref="AO398:AO399"/>
    <mergeCell ref="AP398:AP399"/>
    <mergeCell ref="AQ398:AQ399"/>
    <mergeCell ref="AL400:AL401"/>
    <mergeCell ref="AN400:AN401"/>
    <mergeCell ref="AH400:AH401"/>
    <mergeCell ref="AQ400:AQ401"/>
    <mergeCell ref="AR406:AR407"/>
    <mergeCell ref="M407:M408"/>
    <mergeCell ref="O408:O409"/>
    <mergeCell ref="P408:P409"/>
    <mergeCell ref="Z406:Z407"/>
    <mergeCell ref="AA406:AA407"/>
    <mergeCell ref="AB406:AB407"/>
    <mergeCell ref="AC406:AC407"/>
    <mergeCell ref="AD406:AD407"/>
    <mergeCell ref="AE406:AE407"/>
    <mergeCell ref="AF406:AF407"/>
    <mergeCell ref="AG406:AG407"/>
    <mergeCell ref="AH406:AH407"/>
    <mergeCell ref="M403:M404"/>
    <mergeCell ref="AR404:AR405"/>
    <mergeCell ref="Y408:Y409"/>
    <mergeCell ref="Z408:Z409"/>
    <mergeCell ref="AJ408:AJ409"/>
    <mergeCell ref="AA408:AA409"/>
    <mergeCell ref="AB408:AB409"/>
    <mergeCell ref="AC408:AC409"/>
    <mergeCell ref="AI406:AI407"/>
    <mergeCell ref="AJ406:AJ407"/>
    <mergeCell ref="AL406:AL407"/>
    <mergeCell ref="AN406:AN407"/>
    <mergeCell ref="X404:X405"/>
    <mergeCell ref="Y404:Y405"/>
    <mergeCell ref="Z404:Z405"/>
    <mergeCell ref="AA404:AA405"/>
    <mergeCell ref="AB404:AB405"/>
    <mergeCell ref="AC404:AC405"/>
    <mergeCell ref="AO406:AO407"/>
    <mergeCell ref="N406:N409"/>
    <mergeCell ref="O406:Q407"/>
    <mergeCell ref="R406:R407"/>
    <mergeCell ref="S406:S407"/>
    <mergeCell ref="T406:T407"/>
    <mergeCell ref="U406:U407"/>
    <mergeCell ref="V406:V407"/>
    <mergeCell ref="W406:W407"/>
    <mergeCell ref="X406:X407"/>
    <mergeCell ref="T408:T409"/>
    <mergeCell ref="U408:U409"/>
    <mergeCell ref="V408:V409"/>
    <mergeCell ref="W408:W409"/>
    <mergeCell ref="X408:X409"/>
    <mergeCell ref="Q408:Q409"/>
    <mergeCell ref="R408:R409"/>
    <mergeCell ref="S408:S409"/>
    <mergeCell ref="A402:A405"/>
    <mergeCell ref="B402:F405"/>
    <mergeCell ref="G402:G405"/>
    <mergeCell ref="H402:H405"/>
    <mergeCell ref="I402:I405"/>
    <mergeCell ref="J402:J405"/>
    <mergeCell ref="K402:K405"/>
    <mergeCell ref="L402:L405"/>
    <mergeCell ref="A410:A413"/>
    <mergeCell ref="B410:F413"/>
    <mergeCell ref="G410:G413"/>
    <mergeCell ref="H410:H413"/>
    <mergeCell ref="I410:I413"/>
    <mergeCell ref="J410:J413"/>
    <mergeCell ref="K410:K413"/>
    <mergeCell ref="L410:L413"/>
    <mergeCell ref="A406:A409"/>
    <mergeCell ref="B406:F409"/>
    <mergeCell ref="G406:G409"/>
    <mergeCell ref="H406:H409"/>
    <mergeCell ref="I406:I409"/>
    <mergeCell ref="J406:J409"/>
    <mergeCell ref="K406:K409"/>
    <mergeCell ref="L406:L409"/>
    <mergeCell ref="M411:M412"/>
    <mergeCell ref="O412:O413"/>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N410:N413"/>
    <mergeCell ref="O410:Q411"/>
    <mergeCell ref="R410:R411"/>
    <mergeCell ref="S410:S411"/>
    <mergeCell ref="T410:T411"/>
    <mergeCell ref="U410:U411"/>
    <mergeCell ref="V410:V411"/>
    <mergeCell ref="W410:W411"/>
    <mergeCell ref="X410:X411"/>
    <mergeCell ref="AN396:AN397"/>
    <mergeCell ref="AG400:AG401"/>
    <mergeCell ref="AO408:AO409"/>
    <mergeCell ref="AP408:AP409"/>
    <mergeCell ref="AQ408:AQ409"/>
    <mergeCell ref="AR408:AR409"/>
    <mergeCell ref="Y406:Y407"/>
    <mergeCell ref="AO412:AO413"/>
    <mergeCell ref="AP412:AP413"/>
    <mergeCell ref="AQ412:AQ413"/>
    <mergeCell ref="AR412:AR413"/>
    <mergeCell ref="AN410:AN411"/>
    <mergeCell ref="AO410:AO411"/>
    <mergeCell ref="AP410:AP411"/>
    <mergeCell ref="AQ410:AQ411"/>
    <mergeCell ref="AR410:AR411"/>
    <mergeCell ref="AD412:AD413"/>
    <mergeCell ref="AL408:AL409"/>
    <mergeCell ref="AN408:AN409"/>
    <mergeCell ref="AD408:AD409"/>
    <mergeCell ref="AE408:AE409"/>
    <mergeCell ref="AF408:AF409"/>
    <mergeCell ref="AG408:AG409"/>
    <mergeCell ref="AH408:AH409"/>
    <mergeCell ref="AI408:AI409"/>
    <mergeCell ref="AE412:AE413"/>
    <mergeCell ref="AF412:AF413"/>
    <mergeCell ref="AG412:AG413"/>
    <mergeCell ref="AH412:AH413"/>
    <mergeCell ref="AI412:AI413"/>
    <mergeCell ref="AJ412:AJ413"/>
    <mergeCell ref="AL412:AL413"/>
    <mergeCell ref="AN412:AN413"/>
    <mergeCell ref="AK412:AK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L410:AL411"/>
    <mergeCell ref="AM42:AM43"/>
    <mergeCell ref="AM44:AM45"/>
    <mergeCell ref="AM56:AM57"/>
    <mergeCell ref="AM58:AM59"/>
    <mergeCell ref="AM60:AM61"/>
    <mergeCell ref="AM62:AM63"/>
    <mergeCell ref="AM64:AM65"/>
    <mergeCell ref="AM66:AM67"/>
    <mergeCell ref="AM102:AM103"/>
    <mergeCell ref="AM68:AM69"/>
    <mergeCell ref="AM70:AM71"/>
    <mergeCell ref="AM46:AM47"/>
    <mergeCell ref="AM104:AM105"/>
    <mergeCell ref="AM106:AM107"/>
    <mergeCell ref="AM108:AM109"/>
    <mergeCell ref="AM110:AM111"/>
    <mergeCell ref="AM112:AM113"/>
    <mergeCell ref="AM116:AM117"/>
    <mergeCell ref="AM118:AM119"/>
    <mergeCell ref="AM120:AM121"/>
    <mergeCell ref="AM122:AM123"/>
    <mergeCell ref="AM80:AM81"/>
    <mergeCell ref="AM82:AM83"/>
    <mergeCell ref="AM84:AM85"/>
    <mergeCell ref="AM86:AM87"/>
    <mergeCell ref="AM88:AM89"/>
    <mergeCell ref="AM90:AM91"/>
    <mergeCell ref="AM92:AM93"/>
    <mergeCell ref="AM94:AM95"/>
    <mergeCell ref="AM96:AM97"/>
    <mergeCell ref="AM98:AM99"/>
    <mergeCell ref="AM100:AM101"/>
    <mergeCell ref="AM260:AM261"/>
    <mergeCell ref="AM262:AM263"/>
    <mergeCell ref="AM210:AM211"/>
    <mergeCell ref="AM212:AM213"/>
    <mergeCell ref="AM214:AM215"/>
    <mergeCell ref="AM216:AM217"/>
    <mergeCell ref="AM172:AM173"/>
    <mergeCell ref="AM174:AM175"/>
    <mergeCell ref="AM176:AM177"/>
    <mergeCell ref="AM178:AM179"/>
    <mergeCell ref="AM180:AM181"/>
    <mergeCell ref="AM182:AM183"/>
    <mergeCell ref="AM184:AM185"/>
    <mergeCell ref="AM186:AM187"/>
    <mergeCell ref="AM188:AM189"/>
    <mergeCell ref="AM190:AM191"/>
    <mergeCell ref="AM192:AM193"/>
    <mergeCell ref="AM236:AM237"/>
    <mergeCell ref="AM238:AM239"/>
    <mergeCell ref="AM240:AM241"/>
    <mergeCell ref="AM242:AM243"/>
    <mergeCell ref="AM126:AM127"/>
    <mergeCell ref="AM128:AM129"/>
    <mergeCell ref="AM130:AM131"/>
    <mergeCell ref="AM132:AM133"/>
    <mergeCell ref="AM134:AM135"/>
    <mergeCell ref="AM244:AM245"/>
    <mergeCell ref="AM246:AM247"/>
    <mergeCell ref="AM248:AM249"/>
    <mergeCell ref="AM250:AM251"/>
    <mergeCell ref="AM252:AM253"/>
    <mergeCell ref="AM254:AM255"/>
    <mergeCell ref="AM256:AM257"/>
    <mergeCell ref="AM258:AM259"/>
    <mergeCell ref="AM138:AM139"/>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4:AM165"/>
    <mergeCell ref="AM166:AM167"/>
    <mergeCell ref="AM168:AM169"/>
    <mergeCell ref="AM170:AM171"/>
    <mergeCell ref="AM234:AM235"/>
    <mergeCell ref="AM206:AM207"/>
    <mergeCell ref="AM208:AM209"/>
    <mergeCell ref="AM232:AM233"/>
    <mergeCell ref="AM396:AM397"/>
    <mergeCell ref="AM398:AM399"/>
    <mergeCell ref="AM400:AM401"/>
    <mergeCell ref="AM402:AM403"/>
    <mergeCell ref="AM404:AM405"/>
    <mergeCell ref="AM406:AM407"/>
    <mergeCell ref="AM408:AM409"/>
    <mergeCell ref="AM410:AM411"/>
    <mergeCell ref="AM412:AM413"/>
    <mergeCell ref="AM352:AM353"/>
    <mergeCell ref="AM354:AM355"/>
    <mergeCell ref="AM356:AM357"/>
    <mergeCell ref="AM358:AM359"/>
    <mergeCell ref="AM360:AM361"/>
    <mergeCell ref="AM362:AM363"/>
    <mergeCell ref="AM364:AM365"/>
    <mergeCell ref="AM366:AM367"/>
    <mergeCell ref="AM368:AM369"/>
    <mergeCell ref="AM370:AM371"/>
    <mergeCell ref="AM372:AM373"/>
    <mergeCell ref="AM374:AM375"/>
    <mergeCell ref="AM376:AM377"/>
    <mergeCell ref="AM378:AM379"/>
    <mergeCell ref="AM380:AM381"/>
    <mergeCell ref="AM382:AM383"/>
    <mergeCell ref="AM384:AM385"/>
    <mergeCell ref="AM394:AM395"/>
    <mergeCell ref="AM338:AM339"/>
    <mergeCell ref="AM340:AM341"/>
    <mergeCell ref="AM282:AM283"/>
    <mergeCell ref="AM284:AM285"/>
    <mergeCell ref="AM286:AM287"/>
    <mergeCell ref="AM288:AM289"/>
    <mergeCell ref="AM290:AM291"/>
    <mergeCell ref="AM292:AM293"/>
    <mergeCell ref="AM294:AM295"/>
    <mergeCell ref="AM296:AM297"/>
    <mergeCell ref="AM298:AM299"/>
    <mergeCell ref="AK336:AK337"/>
    <mergeCell ref="AK338:AK339"/>
    <mergeCell ref="AM306:AM307"/>
    <mergeCell ref="AM308:AM309"/>
    <mergeCell ref="AM310:AM311"/>
    <mergeCell ref="AL308:AL309"/>
    <mergeCell ref="AL306:AL307"/>
    <mergeCell ref="AL324:AL325"/>
    <mergeCell ref="AL322:AL323"/>
    <mergeCell ref="AK126:AK127"/>
    <mergeCell ref="AK128:AK129"/>
    <mergeCell ref="AK130:AK131"/>
    <mergeCell ref="AK132:AK133"/>
    <mergeCell ref="AK134:AK135"/>
    <mergeCell ref="AK136:AK137"/>
    <mergeCell ref="AK92:AK93"/>
    <mergeCell ref="AK58:AK59"/>
    <mergeCell ref="AK60:AK61"/>
    <mergeCell ref="AK62:AK63"/>
    <mergeCell ref="AK64:AK65"/>
    <mergeCell ref="AK66:AK67"/>
    <mergeCell ref="AK68:AK69"/>
    <mergeCell ref="AK70:AK71"/>
    <mergeCell ref="AK72:AK73"/>
    <mergeCell ref="AK74:AK75"/>
    <mergeCell ref="AK76:AK77"/>
    <mergeCell ref="AK78:AK79"/>
    <mergeCell ref="AK80:AK81"/>
    <mergeCell ref="AK82:AK83"/>
    <mergeCell ref="AK84:AK85"/>
    <mergeCell ref="AK102:AK103"/>
    <mergeCell ref="AK104:AK105"/>
    <mergeCell ref="AK106:AK107"/>
    <mergeCell ref="AK108:AK109"/>
    <mergeCell ref="AK110:AK111"/>
    <mergeCell ref="AK116:AK117"/>
    <mergeCell ref="AK118:AK119"/>
    <mergeCell ref="AK120:AK121"/>
    <mergeCell ref="AK122:AK123"/>
    <mergeCell ref="AK124:AK125"/>
    <mergeCell ref="AK150:AK151"/>
    <mergeCell ref="AK152:AK153"/>
    <mergeCell ref="AK154:AK155"/>
    <mergeCell ref="AK156:AK157"/>
    <mergeCell ref="AK158:AK159"/>
    <mergeCell ref="AK176:AK177"/>
    <mergeCell ref="AK234:AK235"/>
    <mergeCell ref="AK236:AK237"/>
    <mergeCell ref="AK238:AK239"/>
    <mergeCell ref="AK240:AK241"/>
    <mergeCell ref="AK242:AK243"/>
    <mergeCell ref="AK244:AK245"/>
    <mergeCell ref="AK246:AK247"/>
    <mergeCell ref="AK206:AK207"/>
    <mergeCell ref="AK208:AK209"/>
    <mergeCell ref="AK210:AK211"/>
    <mergeCell ref="AK212:AK213"/>
    <mergeCell ref="AK214:AK215"/>
    <mergeCell ref="AK216:AK217"/>
    <mergeCell ref="AK218:AK219"/>
    <mergeCell ref="AK220:AK221"/>
    <mergeCell ref="AK222:AK223"/>
    <mergeCell ref="AK224:AK225"/>
    <mergeCell ref="AK226:AK227"/>
    <mergeCell ref="AK232:AK233"/>
    <mergeCell ref="AK188:AK189"/>
    <mergeCell ref="AK190:AK191"/>
    <mergeCell ref="AK180:AK181"/>
    <mergeCell ref="AK228:AK229"/>
    <mergeCell ref="AK184:AK185"/>
    <mergeCell ref="AK168:AK169"/>
    <mergeCell ref="AK170:AK171"/>
    <mergeCell ref="AK252:AK253"/>
    <mergeCell ref="AK254:AK255"/>
    <mergeCell ref="AK256:AK257"/>
    <mergeCell ref="AK258:AK259"/>
    <mergeCell ref="AK260:AK261"/>
    <mergeCell ref="AK262:AK263"/>
    <mergeCell ref="AK264:AK265"/>
    <mergeCell ref="AK266:AK267"/>
    <mergeCell ref="AK320:AK321"/>
    <mergeCell ref="AK322:AK323"/>
    <mergeCell ref="AK324:AK325"/>
    <mergeCell ref="AK326:AK327"/>
    <mergeCell ref="AK328:AK329"/>
    <mergeCell ref="AK330:AK331"/>
    <mergeCell ref="AK332:AK333"/>
    <mergeCell ref="AK288:AK289"/>
    <mergeCell ref="AK290:AK291"/>
    <mergeCell ref="AK292:AK293"/>
    <mergeCell ref="AK294:AK295"/>
    <mergeCell ref="AK296:AK297"/>
    <mergeCell ref="AK298:AK299"/>
    <mergeCell ref="AK300:AK301"/>
    <mergeCell ref="AK282:AK283"/>
    <mergeCell ref="AK284:AK285"/>
    <mergeCell ref="AK286:AK287"/>
    <mergeCell ref="BH30:BH31"/>
    <mergeCell ref="BI30:BI31"/>
    <mergeCell ref="BJ30:BJ31"/>
    <mergeCell ref="BF34:BF35"/>
    <mergeCell ref="BG34:BG35"/>
    <mergeCell ref="BH34:BH35"/>
    <mergeCell ref="AK408:AK409"/>
    <mergeCell ref="AK410:AK411"/>
    <mergeCell ref="AK374:AK375"/>
    <mergeCell ref="AK376:AK377"/>
    <mergeCell ref="AK378:AK379"/>
    <mergeCell ref="AK380:AK381"/>
    <mergeCell ref="AK382:AK383"/>
    <mergeCell ref="AK384:AK385"/>
    <mergeCell ref="AK386:AK387"/>
    <mergeCell ref="AK388:AK389"/>
    <mergeCell ref="AK390:AK391"/>
    <mergeCell ref="AK392:AK393"/>
    <mergeCell ref="AK394:AK395"/>
    <mergeCell ref="AK396:AK397"/>
    <mergeCell ref="AK398:AK399"/>
    <mergeCell ref="AK400:AK401"/>
    <mergeCell ref="AK402:AK403"/>
    <mergeCell ref="AK404:AK405"/>
    <mergeCell ref="AK406:AK407"/>
    <mergeCell ref="AK306:AK307"/>
    <mergeCell ref="AK308:AK309"/>
    <mergeCell ref="AK310:AK311"/>
    <mergeCell ref="AK312:AK313"/>
    <mergeCell ref="AK314:AK315"/>
    <mergeCell ref="AK316:AK317"/>
    <mergeCell ref="AK318:AK319"/>
    <mergeCell ref="BF14:BF15"/>
    <mergeCell ref="BG14:BG15"/>
    <mergeCell ref="BH14:BH15"/>
    <mergeCell ref="BI14:BI15"/>
    <mergeCell ref="BJ14:BJ15"/>
    <mergeCell ref="AX18:AX19"/>
    <mergeCell ref="AY18:AY19"/>
    <mergeCell ref="AZ18:AZ19"/>
    <mergeCell ref="BA18:BA19"/>
    <mergeCell ref="BB18:BB19"/>
    <mergeCell ref="BD18:BD19"/>
    <mergeCell ref="BE18:BE19"/>
    <mergeCell ref="BF18:BF19"/>
    <mergeCell ref="BG18:BG19"/>
    <mergeCell ref="BH18:BH19"/>
    <mergeCell ref="BI18:BI19"/>
    <mergeCell ref="BJ18:BJ19"/>
    <mergeCell ref="BC18:BC19"/>
    <mergeCell ref="BI34:BI35"/>
    <mergeCell ref="BJ34:BJ35"/>
    <mergeCell ref="BF22:BF23"/>
    <mergeCell ref="BG22:BG23"/>
    <mergeCell ref="BH22:BH23"/>
    <mergeCell ref="BI22:BI23"/>
    <mergeCell ref="BJ22:BJ23"/>
    <mergeCell ref="BF26:BF27"/>
    <mergeCell ref="BG26:BG27"/>
    <mergeCell ref="BH26:BH27"/>
    <mergeCell ref="BI26:BI27"/>
    <mergeCell ref="BJ26:BJ27"/>
    <mergeCell ref="AY46:AY47"/>
    <mergeCell ref="AZ46:AZ47"/>
    <mergeCell ref="BA46:BA47"/>
    <mergeCell ref="BB46:BB47"/>
    <mergeCell ref="BC46:BC47"/>
    <mergeCell ref="BD46:BD47"/>
    <mergeCell ref="BE46:BE47"/>
    <mergeCell ref="BF46:BF47"/>
    <mergeCell ref="BG46:BG47"/>
    <mergeCell ref="BH46:BH47"/>
    <mergeCell ref="BI46:BI47"/>
    <mergeCell ref="BJ46:BJ47"/>
    <mergeCell ref="BE42:BE43"/>
    <mergeCell ref="BF42:BF43"/>
    <mergeCell ref="BG42:BG43"/>
    <mergeCell ref="BH42:BH43"/>
    <mergeCell ref="BI42:BI43"/>
    <mergeCell ref="BJ42:BJ43"/>
    <mergeCell ref="BF30:BF31"/>
    <mergeCell ref="BG30:BG31"/>
    <mergeCell ref="AL11:AM11"/>
    <mergeCell ref="AX14:AX15"/>
    <mergeCell ref="AY14:AY15"/>
    <mergeCell ref="AZ14:AZ15"/>
    <mergeCell ref="BA14:BA15"/>
    <mergeCell ref="BB14:BB15"/>
    <mergeCell ref="BC14:BC15"/>
    <mergeCell ref="BD14:BD15"/>
    <mergeCell ref="BE14:BE15"/>
    <mergeCell ref="AX22:AX23"/>
    <mergeCell ref="AY22:AY23"/>
    <mergeCell ref="AZ22:AZ23"/>
    <mergeCell ref="BA22:BA23"/>
    <mergeCell ref="BB22:BB23"/>
    <mergeCell ref="BC22:BC23"/>
    <mergeCell ref="BD22:BD23"/>
    <mergeCell ref="BE22:BE23"/>
    <mergeCell ref="AL12:AM12"/>
    <mergeCell ref="AM14:AM15"/>
    <mergeCell ref="AM16:AM17"/>
    <mergeCell ref="AU14:AU15"/>
    <mergeCell ref="AU16:AU17"/>
    <mergeCell ref="AU18:AU19"/>
    <mergeCell ref="AU20:AU21"/>
    <mergeCell ref="AU22:AU23"/>
    <mergeCell ref="AY13:BD13"/>
    <mergeCell ref="AV15:AV16"/>
    <mergeCell ref="AP22:AP23"/>
    <mergeCell ref="AQ22:AQ23"/>
    <mergeCell ref="AR22:AR23"/>
    <mergeCell ref="AN18:AN19"/>
    <mergeCell ref="AO18:AO19"/>
    <mergeCell ref="AX30:AX31"/>
    <mergeCell ref="AY30:AY31"/>
    <mergeCell ref="AZ30:AZ31"/>
    <mergeCell ref="BA30:BA31"/>
    <mergeCell ref="BB30:BB31"/>
    <mergeCell ref="BC30:BC31"/>
    <mergeCell ref="BD30:BD31"/>
    <mergeCell ref="BE30:BE31"/>
    <mergeCell ref="AX34:AX35"/>
    <mergeCell ref="AY34:AY35"/>
    <mergeCell ref="AZ34:AZ35"/>
    <mergeCell ref="BA34:BA35"/>
    <mergeCell ref="BB34:BB35"/>
    <mergeCell ref="BC34:BC35"/>
    <mergeCell ref="BD34:BD35"/>
    <mergeCell ref="BE34:BE35"/>
    <mergeCell ref="AX26:AX27"/>
    <mergeCell ref="AY26:AY27"/>
    <mergeCell ref="AZ26:AZ27"/>
    <mergeCell ref="BA26:BA27"/>
    <mergeCell ref="BB26:BB27"/>
    <mergeCell ref="BC26:BC27"/>
    <mergeCell ref="BD26:BD27"/>
    <mergeCell ref="BE26:BE27"/>
    <mergeCell ref="AX50:AX51"/>
    <mergeCell ref="AY50:AY51"/>
    <mergeCell ref="AZ50:AZ51"/>
    <mergeCell ref="BA50:BA51"/>
    <mergeCell ref="BB50:BB51"/>
    <mergeCell ref="BC50:BC51"/>
    <mergeCell ref="BD50:BD51"/>
    <mergeCell ref="BE50:BE51"/>
    <mergeCell ref="BF50:BF51"/>
    <mergeCell ref="BG50:BG51"/>
    <mergeCell ref="BH50:BH51"/>
    <mergeCell ref="BI50:BI51"/>
    <mergeCell ref="BJ50:BJ51"/>
    <mergeCell ref="AY38:AY39"/>
    <mergeCell ref="AZ38:AZ39"/>
    <mergeCell ref="BA38:BA39"/>
    <mergeCell ref="BB38:BB39"/>
    <mergeCell ref="BC38:BC39"/>
    <mergeCell ref="BD38:BD39"/>
    <mergeCell ref="BE38:BE39"/>
    <mergeCell ref="BF38:BF39"/>
    <mergeCell ref="BG38:BG39"/>
    <mergeCell ref="BH38:BH39"/>
    <mergeCell ref="BI38:BI39"/>
    <mergeCell ref="BJ38:BJ39"/>
    <mergeCell ref="AX42:AX43"/>
    <mergeCell ref="AY42:AY43"/>
    <mergeCell ref="AZ42:AZ43"/>
    <mergeCell ref="BA42:BA43"/>
    <mergeCell ref="BB42:BB43"/>
    <mergeCell ref="BC42:BC43"/>
    <mergeCell ref="BD42:BD43"/>
    <mergeCell ref="AY62:AY63"/>
    <mergeCell ref="AZ62:AZ63"/>
    <mergeCell ref="BA62:BA63"/>
    <mergeCell ref="BB62:BB63"/>
    <mergeCell ref="BC62:BC63"/>
    <mergeCell ref="BD62:BD63"/>
    <mergeCell ref="BE62:BE63"/>
    <mergeCell ref="BF62:BF63"/>
    <mergeCell ref="BG62:BG63"/>
    <mergeCell ref="BH62:BH63"/>
    <mergeCell ref="BI62:BI63"/>
    <mergeCell ref="BJ62:BJ63"/>
    <mergeCell ref="AX66:AX67"/>
    <mergeCell ref="AY66:AY67"/>
    <mergeCell ref="AZ66:AZ67"/>
    <mergeCell ref="BA66:BA67"/>
    <mergeCell ref="BB66:BB67"/>
    <mergeCell ref="BC66:BC67"/>
    <mergeCell ref="BD66:BD67"/>
    <mergeCell ref="BE66:BE67"/>
    <mergeCell ref="BF66:BF67"/>
    <mergeCell ref="BG66:BG67"/>
    <mergeCell ref="BH66:BH67"/>
    <mergeCell ref="BI66:BI67"/>
    <mergeCell ref="BJ66:BJ67"/>
    <mergeCell ref="AX62:AX63"/>
    <mergeCell ref="AX54:AX55"/>
    <mergeCell ref="AY54:AY55"/>
    <mergeCell ref="AZ54:AZ55"/>
    <mergeCell ref="BA54:BA55"/>
    <mergeCell ref="BB54:BB55"/>
    <mergeCell ref="BC54:BC55"/>
    <mergeCell ref="BD54:BD55"/>
    <mergeCell ref="BE54:BE55"/>
    <mergeCell ref="BF54:BF55"/>
    <mergeCell ref="BG54:BG55"/>
    <mergeCell ref="BH54:BH55"/>
    <mergeCell ref="BI54:BI55"/>
    <mergeCell ref="BJ54:BJ55"/>
    <mergeCell ref="AX58:AX59"/>
    <mergeCell ref="AY58:AY59"/>
    <mergeCell ref="AZ58:AZ59"/>
    <mergeCell ref="BA58:BA59"/>
    <mergeCell ref="BB58:BB59"/>
    <mergeCell ref="BC58:BC59"/>
    <mergeCell ref="BD58:BD59"/>
    <mergeCell ref="BE58:BE59"/>
    <mergeCell ref="BF58:BF59"/>
    <mergeCell ref="BG58:BG59"/>
    <mergeCell ref="BH58:BH59"/>
    <mergeCell ref="BI58:BI59"/>
    <mergeCell ref="BJ58:BJ59"/>
    <mergeCell ref="AY78:AY79"/>
    <mergeCell ref="AZ78:AZ79"/>
    <mergeCell ref="BA78:BA79"/>
    <mergeCell ref="BB78:BB79"/>
    <mergeCell ref="BC78:BC79"/>
    <mergeCell ref="BD78:BD79"/>
    <mergeCell ref="BE78:BE79"/>
    <mergeCell ref="BF78:BF79"/>
    <mergeCell ref="BG78:BG79"/>
    <mergeCell ref="BH78:BH79"/>
    <mergeCell ref="BI78:BI79"/>
    <mergeCell ref="BJ78:BJ79"/>
    <mergeCell ref="AX82:AX83"/>
    <mergeCell ref="AY82:AY83"/>
    <mergeCell ref="AZ82:AZ83"/>
    <mergeCell ref="BA82:BA83"/>
    <mergeCell ref="BB82:BB83"/>
    <mergeCell ref="BC82:BC83"/>
    <mergeCell ref="BD82:BD83"/>
    <mergeCell ref="BE82:BE83"/>
    <mergeCell ref="BF82:BF83"/>
    <mergeCell ref="BG82:BG83"/>
    <mergeCell ref="BH82:BH83"/>
    <mergeCell ref="BI82:BI83"/>
    <mergeCell ref="BJ82:BJ83"/>
    <mergeCell ref="AX70:AX71"/>
    <mergeCell ref="AY70:AY71"/>
    <mergeCell ref="AZ70:AZ71"/>
    <mergeCell ref="BA70:BA71"/>
    <mergeCell ref="BB70:BB71"/>
    <mergeCell ref="BC70:BC71"/>
    <mergeCell ref="BD70:BD71"/>
    <mergeCell ref="BE70:BE71"/>
    <mergeCell ref="BF70:BF71"/>
    <mergeCell ref="BG70:BG71"/>
    <mergeCell ref="BH70:BH71"/>
    <mergeCell ref="BI70:BI71"/>
    <mergeCell ref="BJ70:BJ71"/>
    <mergeCell ref="AX74:AX75"/>
    <mergeCell ref="AY74:AY75"/>
    <mergeCell ref="AZ74:AZ75"/>
    <mergeCell ref="BA74:BA75"/>
    <mergeCell ref="BB74:BB75"/>
    <mergeCell ref="BC74:BC75"/>
    <mergeCell ref="BD74:BD75"/>
    <mergeCell ref="BE74:BE75"/>
    <mergeCell ref="BF74:BF75"/>
    <mergeCell ref="BG74:BG75"/>
    <mergeCell ref="BH74:BH75"/>
    <mergeCell ref="BI74:BI75"/>
    <mergeCell ref="BJ74:BJ75"/>
    <mergeCell ref="AY94:AY95"/>
    <mergeCell ref="AZ94:AZ95"/>
    <mergeCell ref="BA94:BA95"/>
    <mergeCell ref="BB94:BB95"/>
    <mergeCell ref="BC94:BC95"/>
    <mergeCell ref="BD94:BD95"/>
    <mergeCell ref="BE94:BE95"/>
    <mergeCell ref="BF94:BF95"/>
    <mergeCell ref="BG94:BG95"/>
    <mergeCell ref="BH94:BH95"/>
    <mergeCell ref="BI94:BI95"/>
    <mergeCell ref="BJ94:BJ95"/>
    <mergeCell ref="AX98:AX99"/>
    <mergeCell ref="AY98:AY99"/>
    <mergeCell ref="AZ98:AZ99"/>
    <mergeCell ref="BA98:BA99"/>
    <mergeCell ref="BB98:BB99"/>
    <mergeCell ref="BC98:BC99"/>
    <mergeCell ref="BD98:BD99"/>
    <mergeCell ref="BE98:BE99"/>
    <mergeCell ref="BF98:BF99"/>
    <mergeCell ref="BG98:BG99"/>
    <mergeCell ref="BH98:BH99"/>
    <mergeCell ref="BI98:BI99"/>
    <mergeCell ref="BJ98:BJ99"/>
    <mergeCell ref="AY86:AY87"/>
    <mergeCell ref="AZ86:AZ87"/>
    <mergeCell ref="BA86:BA87"/>
    <mergeCell ref="BB86:BB87"/>
    <mergeCell ref="BC86:BC87"/>
    <mergeCell ref="BD86:BD87"/>
    <mergeCell ref="BE86:BE87"/>
    <mergeCell ref="BF86:BF87"/>
    <mergeCell ref="BG86:BG87"/>
    <mergeCell ref="BH86:BH87"/>
    <mergeCell ref="BI86:BI87"/>
    <mergeCell ref="BJ86:BJ87"/>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AX114:AX115"/>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AX110:AX111"/>
    <mergeCell ref="AX102:AX103"/>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AX106:AX107"/>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AX130:AX131"/>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AX122:AX123"/>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AX146:AX147"/>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AX142:AX143"/>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AX138:AX139"/>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AX162:AX163"/>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AX158:AX159"/>
    <mergeCell ref="AX150:AX151"/>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AX154:AX155"/>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AX174:AX17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AX178:AX179"/>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AX166:AX167"/>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AX170:AX171"/>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AX190:AX19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AX194:AX195"/>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AX186:AX187"/>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AX182:AX183"/>
    <mergeCell ref="AX206:AX207"/>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AX210:AX211"/>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AX198:AX199"/>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AX202:AX203"/>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AX222:AX22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AX226:AX227"/>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AX214:AX215"/>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AX218:AX219"/>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AX238:AX23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AX242:AX243"/>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AX230:AX231"/>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AX234:AX235"/>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AX258:AX259"/>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AX254:AX255"/>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AX250:AX251"/>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AX270:AX27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AX274:AX275"/>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AX262:AX263"/>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AX266:AX267"/>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AX286:AX28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AX290:AX291"/>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AX278:AX279"/>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AX282:AX283"/>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AX302:AX30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AX306:AX307"/>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AX294:AX295"/>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AX298:AX299"/>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AX318:AX31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AX322:AX323"/>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AX310:AX311"/>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AX314:AX315"/>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AX334:AX33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AX338:AX339"/>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AX326:AX327"/>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AX330:AX331"/>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AX350:AX35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AX354:AX355"/>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AX342:AX343"/>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AX346:AX347"/>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AX366:AX36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AX370:AX371"/>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AX358:AX359"/>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AX362:AX363"/>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AX382:AX38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AX386:AX387"/>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AX374:AX375"/>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AX378:AX379"/>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J394:BJ395"/>
    <mergeCell ref="AX398:AX399"/>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AX402:AX403"/>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AX410:AX411"/>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AX390:AX39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AX394:AX395"/>
    <mergeCell ref="AY394:AY395"/>
    <mergeCell ref="AZ394:AZ395"/>
    <mergeCell ref="BA394:BA395"/>
    <mergeCell ref="BB394:BB395"/>
    <mergeCell ref="BC394:BC395"/>
    <mergeCell ref="AY6:BA6"/>
    <mergeCell ref="AY7:BA7"/>
    <mergeCell ref="BB6:BD6"/>
    <mergeCell ref="BB7:BD7"/>
    <mergeCell ref="BE6:BG6"/>
    <mergeCell ref="BE7:BG7"/>
    <mergeCell ref="BH6:BJ6"/>
    <mergeCell ref="BH7:BJ7"/>
    <mergeCell ref="BB8:BD8"/>
    <mergeCell ref="AY8:BA8"/>
    <mergeCell ref="BE8:BG8"/>
    <mergeCell ref="BH8:BJ8"/>
    <mergeCell ref="AJ7:AP7"/>
    <mergeCell ref="AX406:AX40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D394:BD395"/>
    <mergeCell ref="BE394:BE395"/>
    <mergeCell ref="BF394:BF395"/>
    <mergeCell ref="BG394:BG395"/>
    <mergeCell ref="BH394:BH395"/>
    <mergeCell ref="BI394:BI395"/>
    <mergeCell ref="AW62:AW65"/>
    <mergeCell ref="AW66:AW69"/>
    <mergeCell ref="AV67:AV68"/>
    <mergeCell ref="AW70:AW73"/>
    <mergeCell ref="AV71:AV72"/>
    <mergeCell ref="AW74:AW77"/>
    <mergeCell ref="AW78:AW81"/>
    <mergeCell ref="AV79:AV80"/>
    <mergeCell ref="AV111:AV112"/>
    <mergeCell ref="AV99:AV100"/>
    <mergeCell ref="AV87:AV88"/>
    <mergeCell ref="AV75:AV76"/>
    <mergeCell ref="AP1:AQ1"/>
    <mergeCell ref="AW14:AW17"/>
    <mergeCell ref="AW18:AW21"/>
    <mergeCell ref="AV19:AV20"/>
    <mergeCell ref="AW22:AW25"/>
    <mergeCell ref="AV23:AV24"/>
    <mergeCell ref="AW26:AW29"/>
    <mergeCell ref="AV27:AV28"/>
    <mergeCell ref="AR96:AR97"/>
    <mergeCell ref="AR86:AR87"/>
    <mergeCell ref="AR90:AR91"/>
    <mergeCell ref="AR92:AR93"/>
    <mergeCell ref="AR70:AR71"/>
    <mergeCell ref="AP64:AP65"/>
    <mergeCell ref="AQ64:AQ65"/>
    <mergeCell ref="AR64:AR65"/>
    <mergeCell ref="AQ56:AQ57"/>
    <mergeCell ref="AR56:AR57"/>
    <mergeCell ref="AQ60:AQ61"/>
    <mergeCell ref="AR60:AR61"/>
    <mergeCell ref="AV63:AV64"/>
    <mergeCell ref="AV51:AV52"/>
    <mergeCell ref="AW202:AW205"/>
    <mergeCell ref="AV203:AV204"/>
    <mergeCell ref="AW206:AW209"/>
    <mergeCell ref="AW210:AW213"/>
    <mergeCell ref="AV211:AV212"/>
    <mergeCell ref="AW214:AW217"/>
    <mergeCell ref="AV215:AV216"/>
    <mergeCell ref="AW218:AW221"/>
    <mergeCell ref="AV219:AV220"/>
    <mergeCell ref="AW222:AW225"/>
    <mergeCell ref="AV223:AV224"/>
    <mergeCell ref="AW226:AW229"/>
    <mergeCell ref="AV227:AV228"/>
    <mergeCell ref="AW230:AW233"/>
    <mergeCell ref="AW234:AW237"/>
    <mergeCell ref="AV235:AV236"/>
    <mergeCell ref="AW162:AW165"/>
    <mergeCell ref="AW98:AW101"/>
    <mergeCell ref="AW102:AW105"/>
    <mergeCell ref="AV103:AV104"/>
    <mergeCell ref="AW106:AW109"/>
    <mergeCell ref="AV107:AV108"/>
    <mergeCell ref="AW110:AW113"/>
    <mergeCell ref="AW114:AW117"/>
    <mergeCell ref="AV115:AV116"/>
    <mergeCell ref="AW118:AW121"/>
    <mergeCell ref="AV119:AV120"/>
    <mergeCell ref="AW50:AW53"/>
    <mergeCell ref="AW54:AW57"/>
    <mergeCell ref="AV55:AV56"/>
    <mergeCell ref="AW310:AW313"/>
    <mergeCell ref="AV311:AV312"/>
    <mergeCell ref="AW314:AW317"/>
    <mergeCell ref="AV315:AV316"/>
    <mergeCell ref="AW238:AW241"/>
    <mergeCell ref="AV239:AV240"/>
    <mergeCell ref="AW166:AW169"/>
    <mergeCell ref="AV167:AV168"/>
    <mergeCell ref="AW170:AW173"/>
    <mergeCell ref="AV171:AV172"/>
    <mergeCell ref="AW174:AW177"/>
    <mergeCell ref="AV175:AV176"/>
    <mergeCell ref="AW178:AW181"/>
    <mergeCell ref="AV179:AV180"/>
    <mergeCell ref="AW182:AW185"/>
    <mergeCell ref="AW186:AW189"/>
    <mergeCell ref="AV187:AV188"/>
    <mergeCell ref="AW190:AW193"/>
    <mergeCell ref="AV191:AV192"/>
    <mergeCell ref="AW194:AW197"/>
    <mergeCell ref="AV195:AV196"/>
    <mergeCell ref="AW198:AW201"/>
    <mergeCell ref="AV199:AV200"/>
    <mergeCell ref="AW386:AW389"/>
    <mergeCell ref="AV387:AV388"/>
    <mergeCell ref="AW242:AW245"/>
    <mergeCell ref="AV243:AV244"/>
    <mergeCell ref="AW246:AW249"/>
    <mergeCell ref="AV247:AV248"/>
    <mergeCell ref="AW250:AW253"/>
    <mergeCell ref="AV251:AV252"/>
    <mergeCell ref="AW254:AW257"/>
    <mergeCell ref="AW258:AW261"/>
    <mergeCell ref="AV259:AV260"/>
    <mergeCell ref="AW262:AW265"/>
    <mergeCell ref="AV263:AV264"/>
    <mergeCell ref="AW266:AW269"/>
    <mergeCell ref="AV267:AV268"/>
    <mergeCell ref="AW270:AW273"/>
    <mergeCell ref="AV271:AV272"/>
    <mergeCell ref="AW274:AW277"/>
    <mergeCell ref="AV275:AV276"/>
    <mergeCell ref="AW278:AW281"/>
    <mergeCell ref="AW282:AW285"/>
    <mergeCell ref="AV283:AV284"/>
    <mergeCell ref="AW286:AW289"/>
    <mergeCell ref="AV287:AV288"/>
    <mergeCell ref="AW290:AW293"/>
    <mergeCell ref="AV291:AV292"/>
    <mergeCell ref="AW294:AW297"/>
    <mergeCell ref="AV295:AV296"/>
    <mergeCell ref="AW298:AW301"/>
    <mergeCell ref="AV299:AV300"/>
    <mergeCell ref="AW302:AW305"/>
    <mergeCell ref="AW306:AW309"/>
    <mergeCell ref="AV351:AV352"/>
    <mergeCell ref="AW354:AW357"/>
    <mergeCell ref="AV355:AV356"/>
    <mergeCell ref="AW358:AW361"/>
    <mergeCell ref="AV359:AV360"/>
    <mergeCell ref="AW362:AW365"/>
    <mergeCell ref="AV363:AV364"/>
    <mergeCell ref="AW366:AW369"/>
    <mergeCell ref="AV367:AV368"/>
    <mergeCell ref="AW370:AW373"/>
    <mergeCell ref="AV371:AV372"/>
    <mergeCell ref="AW374:AW377"/>
    <mergeCell ref="AV375:AV376"/>
    <mergeCell ref="AW378:AW381"/>
    <mergeCell ref="AV379:AV380"/>
    <mergeCell ref="AW382:AW385"/>
    <mergeCell ref="AV383:AV384"/>
    <mergeCell ref="AU80:AU81"/>
    <mergeCell ref="AU82:AU83"/>
    <mergeCell ref="AU84:AU85"/>
    <mergeCell ref="AW390:AW393"/>
    <mergeCell ref="AV391:AV392"/>
    <mergeCell ref="AW394:AW397"/>
    <mergeCell ref="AV395:AV396"/>
    <mergeCell ref="AW398:AW401"/>
    <mergeCell ref="AV399:AV400"/>
    <mergeCell ref="AW402:AW405"/>
    <mergeCell ref="AV403:AV404"/>
    <mergeCell ref="AW406:AW409"/>
    <mergeCell ref="AV407:AV408"/>
    <mergeCell ref="AW410:AW413"/>
    <mergeCell ref="AV411:AV412"/>
    <mergeCell ref="AW318:AW321"/>
    <mergeCell ref="AV319:AV320"/>
    <mergeCell ref="AW322:AW325"/>
    <mergeCell ref="AV323:AV324"/>
    <mergeCell ref="AW326:AW329"/>
    <mergeCell ref="AV327:AV328"/>
    <mergeCell ref="AW330:AW333"/>
    <mergeCell ref="AV331:AV332"/>
    <mergeCell ref="AW334:AW337"/>
    <mergeCell ref="AV335:AV336"/>
    <mergeCell ref="AW338:AW341"/>
    <mergeCell ref="AV339:AV340"/>
    <mergeCell ref="AW342:AW345"/>
    <mergeCell ref="AV343:AV344"/>
    <mergeCell ref="AW346:AW349"/>
    <mergeCell ref="AV347:AV348"/>
    <mergeCell ref="AW350:AW353"/>
    <mergeCell ref="AU30:AU31"/>
    <mergeCell ref="AW30:AW33"/>
    <mergeCell ref="AV31:AV32"/>
    <mergeCell ref="AU32:AU33"/>
    <mergeCell ref="AU34:AU35"/>
    <mergeCell ref="AW34:AW37"/>
    <mergeCell ref="AV35:AV36"/>
    <mergeCell ref="AU36:AU37"/>
    <mergeCell ref="AU42:AU43"/>
    <mergeCell ref="AU44:AU45"/>
    <mergeCell ref="AU46:AU47"/>
    <mergeCell ref="AU48:AU49"/>
    <mergeCell ref="AU50:AU51"/>
    <mergeCell ref="AU52:AU53"/>
    <mergeCell ref="AU54:AU55"/>
    <mergeCell ref="AU56:AU57"/>
    <mergeCell ref="AU58:AU59"/>
    <mergeCell ref="AW42:AW45"/>
    <mergeCell ref="AV43:AV44"/>
    <mergeCell ref="AW46:AW49"/>
    <mergeCell ref="AV47:AV48"/>
    <mergeCell ref="AW58:AW61"/>
    <mergeCell ref="AV59:AV60"/>
    <mergeCell ref="AU86:AU87"/>
    <mergeCell ref="AX86:AX87"/>
    <mergeCell ref="AX78:AX79"/>
    <mergeCell ref="AX46:AX47"/>
    <mergeCell ref="AV39:AV40"/>
    <mergeCell ref="AW82:AW85"/>
    <mergeCell ref="AV83:AV84"/>
    <mergeCell ref="AW86:AW89"/>
    <mergeCell ref="AU88:AU89"/>
    <mergeCell ref="AU90:AU91"/>
    <mergeCell ref="AU92:AU93"/>
    <mergeCell ref="AU94:AU95"/>
    <mergeCell ref="AU96:AU97"/>
    <mergeCell ref="AU98:AU99"/>
    <mergeCell ref="AU100:AU101"/>
    <mergeCell ref="AU102:AU103"/>
    <mergeCell ref="AU104:AU105"/>
    <mergeCell ref="AX94:AX95"/>
    <mergeCell ref="AW90:AW93"/>
    <mergeCell ref="AV91:AV92"/>
    <mergeCell ref="AW94:AW97"/>
    <mergeCell ref="AV95:AV96"/>
    <mergeCell ref="AU60:AU61"/>
    <mergeCell ref="AU62:AU63"/>
    <mergeCell ref="AU64:AU65"/>
    <mergeCell ref="AU66:AU67"/>
    <mergeCell ref="AU68:AU69"/>
    <mergeCell ref="AU70:AU71"/>
    <mergeCell ref="AU72:AU73"/>
    <mergeCell ref="AU74:AU75"/>
    <mergeCell ref="AU76:AU77"/>
    <mergeCell ref="AU78:AU79"/>
    <mergeCell ref="AU106:AU107"/>
    <mergeCell ref="AU108:AU109"/>
    <mergeCell ref="AU110:AU111"/>
    <mergeCell ref="AU112:AU113"/>
    <mergeCell ref="AU114:AU115"/>
    <mergeCell ref="AU116:AU117"/>
    <mergeCell ref="AU118:AU119"/>
    <mergeCell ref="AU122:AU123"/>
    <mergeCell ref="AU126:AU127"/>
    <mergeCell ref="AU128:AU129"/>
    <mergeCell ref="AU130:AU131"/>
    <mergeCell ref="AU132:AU133"/>
    <mergeCell ref="AU134:AU135"/>
    <mergeCell ref="AX134:AX135"/>
    <mergeCell ref="AU136:AU137"/>
    <mergeCell ref="AU138:AU139"/>
    <mergeCell ref="AU140:AU141"/>
    <mergeCell ref="AX126:AX127"/>
    <mergeCell ref="AU120:AU121"/>
    <mergeCell ref="AX118:AX119"/>
    <mergeCell ref="AU124:AU125"/>
    <mergeCell ref="AU190:AU191"/>
    <mergeCell ref="AU192:AU193"/>
    <mergeCell ref="AU146:AU147"/>
    <mergeCell ref="AU148:AU149"/>
    <mergeCell ref="AU150:AU151"/>
    <mergeCell ref="AU152:AU153"/>
    <mergeCell ref="AU154:AU155"/>
    <mergeCell ref="AU156:AU157"/>
    <mergeCell ref="AU158:AU159"/>
    <mergeCell ref="AV159:AV160"/>
    <mergeCell ref="AU160:AU161"/>
    <mergeCell ref="AW122:AW125"/>
    <mergeCell ref="AW126:AW129"/>
    <mergeCell ref="AV127:AV128"/>
    <mergeCell ref="AW130:AW133"/>
    <mergeCell ref="AV131:AV132"/>
    <mergeCell ref="AW134:AW137"/>
    <mergeCell ref="AW138:AW141"/>
    <mergeCell ref="AV139:AV140"/>
    <mergeCell ref="AW142:AW145"/>
    <mergeCell ref="AV143:AV144"/>
    <mergeCell ref="AW146:AW149"/>
    <mergeCell ref="AW150:AW153"/>
    <mergeCell ref="AV151:AV152"/>
    <mergeCell ref="AW154:AW157"/>
    <mergeCell ref="AV155:AV156"/>
    <mergeCell ref="AW158:AW161"/>
    <mergeCell ref="AU144:AU145"/>
    <mergeCell ref="AU142:AU143"/>
    <mergeCell ref="AV135:AV136"/>
    <mergeCell ref="AV123:AV124"/>
    <mergeCell ref="AV147:AV148"/>
    <mergeCell ref="AU194:AU195"/>
    <mergeCell ref="AU196:AU197"/>
    <mergeCell ref="AU198:AU199"/>
    <mergeCell ref="AU200:AU201"/>
    <mergeCell ref="AV207:AV208"/>
    <mergeCell ref="AU208:AU209"/>
    <mergeCell ref="AU210:AU211"/>
    <mergeCell ref="AU212:AU213"/>
    <mergeCell ref="AU214:AU215"/>
    <mergeCell ref="AU216:AU217"/>
    <mergeCell ref="AU218:AU219"/>
    <mergeCell ref="AU220:AU221"/>
    <mergeCell ref="AU222:AU223"/>
    <mergeCell ref="AU224:AU225"/>
    <mergeCell ref="AV231:AV232"/>
    <mergeCell ref="AU232:AU233"/>
    <mergeCell ref="AV163:AV164"/>
    <mergeCell ref="AU162:AU163"/>
    <mergeCell ref="AU164:AU165"/>
    <mergeCell ref="AU166:AU167"/>
    <mergeCell ref="AU168:AU169"/>
    <mergeCell ref="AU170:AU171"/>
    <mergeCell ref="AU172:AU173"/>
    <mergeCell ref="AU174:AU175"/>
    <mergeCell ref="AU176:AU177"/>
    <mergeCell ref="AU178:AU179"/>
    <mergeCell ref="AU180:AU181"/>
    <mergeCell ref="AU182:AU183"/>
    <mergeCell ref="AV183:AV184"/>
    <mergeCell ref="AU184:AU185"/>
    <mergeCell ref="AU186:AU187"/>
    <mergeCell ref="AU188:AU189"/>
    <mergeCell ref="AU234:AU235"/>
    <mergeCell ref="AU236:AU237"/>
    <mergeCell ref="AU238:AU239"/>
    <mergeCell ref="AU240:AU241"/>
    <mergeCell ref="AU242:AU243"/>
    <mergeCell ref="AU244:AU245"/>
    <mergeCell ref="AU246:AU247"/>
    <mergeCell ref="AU248:AU249"/>
    <mergeCell ref="AU250:AU251"/>
    <mergeCell ref="AU252:AU253"/>
    <mergeCell ref="AU254:AU255"/>
    <mergeCell ref="AV255:AV256"/>
    <mergeCell ref="AU256:AU257"/>
    <mergeCell ref="AU258:AU259"/>
    <mergeCell ref="AU260:AU261"/>
    <mergeCell ref="AU262:AU263"/>
    <mergeCell ref="AU264:AU265"/>
    <mergeCell ref="AU336:AU337"/>
    <mergeCell ref="AU340:AU341"/>
    <mergeCell ref="AU338:AU339"/>
    <mergeCell ref="AU266:AU267"/>
    <mergeCell ref="AU268:AU269"/>
    <mergeCell ref="AU270:AU271"/>
    <mergeCell ref="AU272:AU273"/>
    <mergeCell ref="AV279:AV280"/>
    <mergeCell ref="AU280:AU281"/>
    <mergeCell ref="AU282:AU283"/>
    <mergeCell ref="AU284:AU285"/>
    <mergeCell ref="AU286:AU287"/>
    <mergeCell ref="AU288:AU289"/>
    <mergeCell ref="AU290:AU291"/>
    <mergeCell ref="AU292:AU293"/>
    <mergeCell ref="AU294:AU295"/>
    <mergeCell ref="AU296:AU297"/>
    <mergeCell ref="AV303:AV304"/>
    <mergeCell ref="AU304:AU305"/>
    <mergeCell ref="AU302:AU303"/>
    <mergeCell ref="AV307:AV308"/>
    <mergeCell ref="AU278:AU279"/>
    <mergeCell ref="AU274:AU275"/>
    <mergeCell ref="AU400:AU401"/>
    <mergeCell ref="AU402:AU403"/>
    <mergeCell ref="AU404:AU405"/>
    <mergeCell ref="AU406:AU407"/>
    <mergeCell ref="AU408:AU409"/>
    <mergeCell ref="AU412:AU413"/>
    <mergeCell ref="AU410:AU411"/>
    <mergeCell ref="AU342:AU343"/>
    <mergeCell ref="AU346:AU347"/>
    <mergeCell ref="AU348:AU349"/>
    <mergeCell ref="AU350:AU351"/>
    <mergeCell ref="AU352:AU353"/>
    <mergeCell ref="AU354:AU355"/>
    <mergeCell ref="AU356:AU357"/>
    <mergeCell ref="AU358:AU359"/>
    <mergeCell ref="AU360:AU361"/>
    <mergeCell ref="AU362:AU363"/>
    <mergeCell ref="AU364:AU365"/>
    <mergeCell ref="AU366:AU367"/>
    <mergeCell ref="AU368:AU369"/>
    <mergeCell ref="AU370:AU371"/>
    <mergeCell ref="AU372:AU373"/>
    <mergeCell ref="AU376:AU377"/>
    <mergeCell ref="AU374:AU375"/>
    <mergeCell ref="AU344:AU345"/>
    <mergeCell ref="AU380:AU381"/>
    <mergeCell ref="AU378:AU379"/>
    <mergeCell ref="AS211:AS212"/>
    <mergeCell ref="AS215:AS216"/>
    <mergeCell ref="AS219:AS220"/>
    <mergeCell ref="AS235:AS236"/>
    <mergeCell ref="AS239:AS240"/>
    <mergeCell ref="AS243:AS244"/>
    <mergeCell ref="AS247:AS248"/>
    <mergeCell ref="AS251:AS252"/>
    <mergeCell ref="AU382:AU383"/>
    <mergeCell ref="AU384:AU385"/>
    <mergeCell ref="AU386:AU387"/>
    <mergeCell ref="AU388:AU389"/>
    <mergeCell ref="AU390:AU391"/>
    <mergeCell ref="AU392:AU393"/>
    <mergeCell ref="AU394:AU395"/>
    <mergeCell ref="AU396:AU397"/>
    <mergeCell ref="AU398:AU399"/>
    <mergeCell ref="AU306:AU307"/>
    <mergeCell ref="AU308:AU309"/>
    <mergeCell ref="AU310:AU311"/>
    <mergeCell ref="AU312:AU313"/>
    <mergeCell ref="AU314:AU315"/>
    <mergeCell ref="AU316:AU317"/>
    <mergeCell ref="AU318:AU319"/>
    <mergeCell ref="AU320:AU321"/>
    <mergeCell ref="AU322:AU323"/>
    <mergeCell ref="AU324:AU325"/>
    <mergeCell ref="AU326:AU327"/>
    <mergeCell ref="AU328:AU329"/>
    <mergeCell ref="AU330:AU331"/>
    <mergeCell ref="AU332:AU333"/>
    <mergeCell ref="AU334:AU335"/>
    <mergeCell ref="AS135:AS136"/>
    <mergeCell ref="AS139:AS140"/>
    <mergeCell ref="AS143:AS144"/>
    <mergeCell ref="AS147:AS148"/>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55:AS256"/>
    <mergeCell ref="AS259:AS260"/>
    <mergeCell ref="AS263:AS264"/>
    <mergeCell ref="AS267:AS268"/>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271:AS272"/>
    <mergeCell ref="AS399:AS400"/>
    <mergeCell ref="AS403:AS404"/>
    <mergeCell ref="AS407:AS408"/>
    <mergeCell ref="AS411:AS412"/>
    <mergeCell ref="AS331:AS332"/>
    <mergeCell ref="AS335:AS336"/>
    <mergeCell ref="AS339:AS340"/>
    <mergeCell ref="AS343:AS344"/>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395:AS396"/>
  </mergeCells>
  <phoneticPr fontId="12"/>
  <conditionalFormatting sqref="T14:T413">
    <cfRule type="expression" dxfId="24" priority="18444">
      <formula>AU14=""</formula>
    </cfRule>
  </conditionalFormatting>
  <conditionalFormatting sqref="U14:U413">
    <cfRule type="expression" dxfId="23" priority="87">
      <formula>U14&lt;N14</formula>
    </cfRule>
  </conditionalFormatting>
  <conditionalFormatting sqref="U16:U413">
    <cfRule type="expression" dxfId="22" priority="86">
      <formula>U16&lt;N14</formula>
    </cfRule>
  </conditionalFormatting>
  <conditionalFormatting sqref="V14:AG413">
    <cfRule type="expression" dxfId="21" priority="18440">
      <formula>OR($T14="",$T14=" ")</formula>
    </cfRule>
  </conditionalFormatting>
  <conditionalFormatting sqref="AA14:AA413 AC14:AC413">
    <cfRule type="expression" dxfId="20" priority="1">
      <formula>AND($S14="令和６年度の算定予定",OR($AA14&lt;&gt;7,$AC14&lt;&gt;3))</formula>
    </cfRule>
  </conditionalFormatting>
  <conditionalFormatting sqref="AF14:AF413">
    <cfRule type="expression" dxfId="19" priority="2">
      <formula>AND(S14="令和６年度の算定予定",AF14&gt;10)</formula>
    </cfRule>
  </conditionalFormatting>
  <conditionalFormatting sqref="AM14:AM413">
    <cfRule type="expression" dxfId="18" priority="92">
      <formula>AND($S14="令和６年度の算定予定",AND($AL14&lt;&gt;"",$AL14&lt;&gt;0))</formula>
    </cfRule>
  </conditionalFormatting>
  <conditionalFormatting sqref="AN14:AN413">
    <cfRule type="expression" dxfId="17" priority="18382">
      <formula>AND(S14="令和６年度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O14:AO413">
    <cfRule type="expression" dxfId="16" priority="18351">
      <formula>AND(S14="令和６年度の算定予定",OR(T14="新加算Ⅴ（７）",T14="新加算Ⅴ（９）",T14="新加算Ⅴ（10）",T14="新加算Ⅴ（12）",T14="新加算Ⅴ（13）",T14="新加算Ⅴ（14）"))</formula>
    </cfRule>
  </conditionalFormatting>
  <conditionalFormatting sqref="AP14:AP413">
    <cfRule type="expression" dxfId="15" priority="18349">
      <formula>AND(S14="令和６年度の算定予定",OR(T14="新加算Ⅰ",T14="新加算Ⅱ",T14="新加算Ⅲ",T14="新加算Ⅴ（１）",T14="新加算Ⅴ（３）",T14="新加算Ⅴ（８）"))</formula>
    </cfRule>
  </conditionalFormatting>
  <conditionalFormatting sqref="AQ11">
    <cfRule type="expression" dxfId="14" priority="18451">
      <formula>$AQ$11="○"</formula>
    </cfRule>
  </conditionalFormatting>
  <conditionalFormatting sqref="AR14:AR413">
    <cfRule type="expression" dxfId="13" priority="18433">
      <formula>AND(S14="令和６年度の算定予定",OR(T14="新加算Ⅰ",T14="新加算Ⅴ（１）",T14="新加算Ⅴ（２）",T14="新加算Ⅴ（５）",T14="新加算Ⅴ（７）",T14="新加算Ⅴ（10）"))</formula>
    </cfRule>
  </conditionalFormatting>
  <conditionalFormatting sqref="AS11">
    <cfRule type="expression" dxfId="12" priority="89">
      <formula>$AQ$11&lt;&gt;"×"</formula>
    </cfRule>
  </conditionalFormatting>
  <conditionalFormatting sqref="AQ14:AQ413">
    <cfRule type="expression" dxfId="11" priority="18511">
      <formula>AND(S14="令和６年度の算定予定",OR(T14="新加算Ⅰ",T14="新加算Ⅱ",T14="新加算Ⅴ（１）",T14="新加算Ⅴ（２）",T14="新加算Ⅴ（３）",T14="新加算Ⅴ（４）",T14="新加算Ⅴ（５）",T14="新加算Ⅴ（６）",T14="新加算Ⅴ（７）",T14="新加算Ⅴ（９）",T14="新加算Ⅴ（10）",T14="新加算Ⅴ（12）"))</formula>
    </cfRule>
  </conditionalFormatting>
  <dataValidations xWindow="1541" yWindow="635" count="6">
    <dataValidation type="list" allowBlank="1" showInputMessage="1" showErrorMessage="1" sqref="AR22:AR23 AR14:AR15 AR18:AR19 AR26:AR27 AR34:AR35 AR30:AR31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FDD347A3-3C37-421C-8411-22982A189D48}">
      <formula1>INDIRECT(AX14)</formula1>
    </dataValidation>
    <dataValidation type="list" allowBlank="1" showInputMessage="1" showErrorMessage="1" sqref="T14:T15 T354:T355 T338:T339 T346:T347 T322:T323 T330:T331 T314:T315 T306:T307 T294:T295 T302:T303 T286:T287 T270:T271 T278:T279 T254:T255 T262:T263 T246:T247 T238:T239 T226:T227 T234:T235 T218:T219 T202:T203 T210:T211 T186:T187 T194:T195 T178:T179 T170:T171 T158:T159 T166:T167 T150:T151 T134:T135 T142:T143 T118:T119 T126:T127 T110:T111 T102:T103 T90:T91 T98:T99 T82:T83 T66:T67 T74:T75 T50:T51 T58:T59 T42:T43 T26:T27 T34:T35 T18:T19 T406:T407 T390:T391 T398:T399 T382:T383 T374:T375 T362:T363 T370:T371 T402:T403 T410:T411 T386:T387 T394:T395 T378:T379 T358:T359 T366:T367 T350:T351 T334:T335 T342:T343 T318:T319 T326:T327 T310:T311 T290:T291 T298:T299 T282:T283 T266:T267 T274:T275 T250:T251 T258:T259 T242:T243 T222:T223 T230:T231 T214:T215 T198:T199 T206:T207 T182:T183 T190:T191 T174:T175 T154:T155 T162:T163 T146:T147 T130:T131 T138:T139 T114:T115 T122:T123 T106:T107 T86:T87 T94:T95 T78:T79 T62:T63 T70:T71 T46:T47 T54:T55 T38:T39 T22:T23 T30:T31" xr:uid="{A826CE90-5ABB-4A39-8634-C728A7FE6DC9}">
      <formula1>$AY14:$BD14</formula1>
    </dataValidation>
    <dataValidation type="list" imeMode="halfAlpha" allowBlank="1" showDropDown="1" showInputMessage="1" showErrorMessage="1" error="このセルには１～３または６～12_x000a_の数字しか入力できません。" sqref="Y14:Y15 AC14:AC15 Y18:Y19 AC18:AC19 Y22:Y23 AC22:AC23 Y26:Y27 AC26:AC27 Y30:Y31 AC30:AC31 Y34:Y35 AC34:AC35 Y38:Y39 AC38:AC39 Y42:Y43 AC42:AC43 Y46:Y47 AC46:AC47 Y50:Y51 AC50:AC51 Y54:Y55 AC54:AC55 Y58:Y59 AC58:AC59 Y62:Y63 AC62:AC63 Y66:Y67 AC66:AC67 Y70:Y71 AC70:AC71 Y74:Y75 AC74:AC75 Y78:Y79 AC78:AC79 Y82:Y83 AC82:AC83 Y86:Y87 AC86:AC87 Y90:Y91 AC90:AC91 Y94:Y95 AC94:AC95 Y98:Y99 AC98:AC99 Y102:Y103 AC102:AC103 Y106:Y107 AC106:AC107 Y110:Y111 AC110:AC111 Y114:Y115 AC114:AC115 Y118:Y119 AC118:AC119 Y122:Y123 AC122:AC123 Y126:Y127 AC126:AC127 Y130:Y131 AC130:AC131 Y134:Y135 AC134:AC135 Y138:Y139 AC138:AC139 Y142:Y143 AC142:AC143 Y146:Y147 AC146:AC147 Y150:Y151 AC150:AC151 Y154:Y155 AC154:AC155 Y158:Y159 AC158:AC159 Y162:Y163 AC162:AC163 Y166:Y167 AC166:AC167 Y170:Y171 AC170:AC171 Y174:Y175 AC174:AC175 Y178:Y179 AC178:AC179 Y182:Y183 AC182:AC183 Y186:Y187 AC186:AC187 Y190:Y191 AC190:AC191 Y194:Y195 AC194:AC195 Y198:Y199 AC198:AC199 Y202:Y203 AC202:AC203 Y206:Y207 AC206:AC207 Y210:Y211 AC210:AC211 Y214:Y215 AC214:AC215 Y218:Y219 AC218:AC219 Y222:Y223 AC222:AC223 Y226:Y227 AC226:AC227 Y230:Y231 AC230:AC231 Y234:Y235 AC234:AC235 Y238:Y239 AC238:AC239 Y242:Y243 AC242:AC243 Y246:Y247 AC246:AC247 Y250:Y251 AC250:AC251 Y254:Y255 AC254:AC255 Y258:Y259 AC258:AC259 Y262:Y263 AC262:AC263 Y266:Y267 AC266:AC267 Y270:Y271 AC270:AC271 Y274:Y275 AC274:AC275 Y278:Y279 AC278:AC279 Y282:Y283 AC282:AC283 Y286:Y287 AC286:AC287 Y290:Y291 AC290:AC291 Y294:Y295 AC294:AC295 Y298:Y299 AC298:AC299 Y302:Y303 AC302:AC303 Y306:Y307 AC306:AC307 Y310:Y311 AC310:AC311 Y314:Y315 AC314:AC315 Y318:Y319 AC318:AC319 Y322:Y323 AC322:AC323 Y326:Y327 AC326:AC327 Y330:Y331 AC330:AC331 Y334:Y335 AC334:AC335 Y338:Y339 AC338:AC339 Y342:Y343 AC342:AC343 Y346:Y347 AC346:AC347 Y350:Y351 AC350:AC351 Y354:Y355 AC354:AC355 Y358:Y359 AC358:AC359 Y362:Y363 AC362:AC363 Y366:Y367 AC366:AC367 Y370:Y371 AC370:AC371 Y374:Y375 AC374:AC375 Y378:Y379 AC378:AC379 Y382:Y383 AC382:AC383 Y386:Y387 AC386:AC387 Y390:Y391 AC390:AC391 Y394:Y395 AC394:AC395 Y398:Y399 AC398:AC399 Y402:Y403 AC402:AC403 Y406:Y407 AC406:AC407 Y410:Y411 AC410:AC411" xr:uid="{5CE824E4-2397-43B8-9DD1-1390F6832B64}">
      <formula1>"1,2,3,6,7,8,9,10,11,12"</formula1>
    </dataValidation>
    <dataValidation type="list" imeMode="halfAlpha" allowBlank="1" showDropDown="1" showInputMessage="1" showErrorMessage="1" error="このセルには６または７しか入力できません。" sqref="W14:W15 AA14:AA15 W18:W19 AA18:AA19 W22:W23 AA22:AA23 W26:W27 AA26:AA27 W30:W31 AA30:AA31 W34:W35 AA34:AA35 W38:W39 AA38:AA39 W42:W43 AA42:AA43 W46:W47 AA46:AA47 W50:W51 AA50:AA51 W54:W55 AA54:AA55 W58:W59 AA58:AA59 W62:W63 AA62:AA63 W66:W67 AA66:AA67 W70:W71 AA70:AA71 W74:W75 AA74:AA75 W78:W79 AA78:AA79 W82:W83 AA82:AA83 W86:W87 AA86:AA87 W90:W91 AA90:AA91 W94:W95 AA94:AA95 W98:W99 AA98:AA99 W102:W103 AA102:AA103 W106:W107 AA106:AA107 W110:W111 AA110:AA111 W114:W115 AA114:AA115 W118:W119 AA118:AA119 W122:W123 AA122:AA123 W126:W127 AA126:AA127 W130:W131 AA130:AA131 W134:W135 AA134:AA135 W138:W139 AA138:AA139 W142:W143 AA142:AA143 W146:W147 AA146:AA147 W150:W151 AA150:AA151 W154:W155 AA154:AA155 W158:W159 AA158:AA159 W162:W163 AA162:AA163 W166:W167 AA166:AA167 W170:W171 AA170:AA171 W174:W175 AA174:AA175 W178:W179 AA178:AA179 W182:W183 AA182:AA183 W186:W187 AA186:AA187 W190:W191 AA190:AA191 W194:W195 AA194:AA195 W198:W199 AA198:AA199 W202:W203 AA202:AA203 W206:W207 AA206:AA207 W210:W211 AA210:AA211 W214:W215 AA214:AA215 W218:W219 AA218:AA219 W222:W223 AA222:AA223 W226:W227 AA226:AA227 W230:W231 AA230:AA231 W234:W235 AA234:AA235 W238:W239 AA238:AA239 W242:W243 AA242:AA243 W246:W247 AA246:AA247 W250:W251 AA250:AA251 W254:W255 AA254:AA255 W258:W259 AA258:AA259 W262:W263 AA262:AA263 W266:W267 AA266:AA267 W270:W271 AA270:AA271 W274:W275 AA274:AA275 W278:W279 AA278:AA279 W282:W283 AA282:AA283 W286:W287 AA286:AA287 W290:W291 AA290:AA291 W294:W295 AA294:AA295 W298:W299 AA298:AA299 W302:W303 AA302:AA303 W306:W307 AA306:AA307 W310:W311 AA310:AA311 W314:W315 AA314:AA315 W318:W319 AA318:AA319 W322:W323 AA322:AA323 W326:W327 AA326:AA327 W330:W331 AA330:AA331 W334:W335 AA334:AA335 W338:W339 AA338:AA339 W342:W343 AA342:AA343 W346:W347 AA346:AA347 W350:W351 AA350:AA351 W354:W355 AA354:AA355 W358:W359 AA358:AA359 W362:W363 AA362:AA363 W366:W367 AA366:AA367 W370:W371 AA370:AA371 W374:W375 AA374:AA375 W378:W379 AA378:AA379 W382:W383 AA382:AA383 W386:W387 AA386:AA387 W390:W391 AA390:AA391 W394:W395 AA394:AA395 W398:W399 AA398:AA399 W402:W403 AA402:AA403 W406:W407 AA406:AA407 W410:W411 AA410:AA411" xr:uid="{83C68AA0-3972-408D-AEAE-D497DB1751F1}">
      <formula1>"6,7"</formula1>
    </dataValidation>
    <dataValidation type="whole" operator="greaterThanOrEqual" allowBlank="1" showInputMessage="1" showErrorMessage="1" prompt="要件を満たす職員数を記入してください。" sqref="AQ14:AQ15 AQ18:AQ19 AQ22:AQ23 AQ26:AQ27 AQ30:AQ31 AQ34:AQ35 AQ38:AQ39 AQ42:AQ43 AQ46:AQ47 AQ50:AQ51 AQ54:AQ55 AQ58:AQ59 AQ62:AQ63 AQ66:AQ67 AQ70:AQ71 AQ74:AQ75 AQ78:AQ79 AQ82:AQ83 AQ86:AQ87 AQ90:AQ91 AQ94:AQ95 AQ98:AQ99 AQ102:AQ103 AQ106:AQ107 AQ110:AQ111 AQ114:AQ115 AQ118:AQ119 AQ122:AQ123 AQ126:AQ127 AQ130:AQ131 AQ134:AQ135 AQ138:AQ139 AQ142:AQ143 AQ146:AQ147 AQ150:AQ151 AQ154:AQ155 AQ158:AQ159 AQ162:AQ163 AQ166:AQ167 AQ170:AQ171 AQ174:AQ175 AQ178:AQ179 AQ182:AQ183 AQ186:AQ187 AQ190:AQ191 AQ194:AQ195 AQ198:AQ199 AQ202:AQ203 AQ206:AQ207 AQ210:AQ211 AQ214:AQ215 AQ218:AQ219 AQ222:AQ223 AQ226:AQ227 AQ230:AQ231 AQ234:AQ235 AQ238:AQ239 AQ242:AQ243 AQ246:AQ247 AQ250:AQ251 AQ254:AQ255 AQ258:AQ259 AQ262:AQ263 AQ266:AQ267 AQ270:AQ271 AQ274:AQ275 AQ278:AQ279 AQ282:AQ283 AQ286:AQ287 AQ290:AQ291 AQ294:AQ295 AQ298:AQ299 AQ302:AQ303 AQ306:AQ307 AQ310:AQ311 AQ314:AQ315 AQ318:AQ319 AQ322:AQ323 AQ326:AQ327 AQ330:AQ331 AQ334:AQ335 AQ338:AQ339 AQ342:AQ343 AQ346:AQ347 AQ350:AQ351 AQ354:AQ355 AQ358:AQ359 AQ362:AQ363 AQ366:AQ367 AQ370:AQ371 AQ374:AQ375 AQ378:AQ379 AQ382:AQ383 AQ386:AQ387 AQ390:AQ391 AQ394:AQ395 AQ398:AQ399 AQ402:AQ403 AQ406:AQ407 AQ410:AQ411" xr:uid="{E00B36F6-BF2B-49FB-9B12-23EF6C1320BF}">
      <formula1>0</formula1>
    </dataValidation>
    <dataValidation imeMode="halfAlpha" allowBlank="1" showInputMessage="1" showErrorMessage="1" sqref="B14 AA16 M303 AC16 M297 M295 AV17:AV19 AV21 AV14:AV15 M21 W16 Y16 B18 AC400 M15 AA228 AC228 M17 M19 W228 Y228 B22 B298 M413 M25 M23 M411 B34 M301 M299 B26 M37 M35 M29 M27 W400 Y400 AA404 AC404 W404 Y404 B30 AA408 AC408 M33 M31 W408 Y408 AA412 AC412 W412 Y412 AA20 AC20 W20 Y20 AA24 AC24 W24 Y24 B38 B306 M41 M39 M309 M307 AA232 AC232 W232 Y232 B42 AA236 AC236 M45 M43 AA28 AC28 W28 Y28 W236 Y236 B46 B310 M49 M47 AA240 B58 AA40 AC40 B50 M61 M59 M53 M51 W40 Y40 AA32 AC32 W32 Y32 B54 AA44 AC44 M57 M55 W44 Y44 M313 M311 AC240 W240 Y240 AA244 AC244 B314 M317 M315 W244 Y244 AA248 AC248 W248 Y248 B62 B318 AA252 M65 M63 AC252 B74 AA48 AC48 B66 M77 M75 M69 M67 W48 Y48 B70 AA52 AC52 M73 M71 W52 Y52 M321 M319 W252 Y252 B330 AA256 AC256 B322 M333 M331 M325 M323 W256 Y256 B78 AA56 AC56 M81 M79 W56 Y56 AA60 AC60 W60 Y60 B82 AA260 AC260 M85 M83 AA64 AC64 W64 Y64 W260 Y260 B86 B326 AA264 M89 M87 AC264 B98 M329 M327 B90 M101 M99 M93 M91 W264 Y264 AA68 AC68 W68 Y68 B94 AA268 AC268 M97 M95 W268 Y268 AA72 AC72 W72 Y72 AA76 AC76 W76 Y76 AA80 AC80 W80 Y80 AA84 AC84 W84 Y84 B102 M105 M103 AA272 AC272 W272 Y272 AA276 AC276 W276 Y276 B106 AA280 M109 M107 AC280 W280 Y280 B110 AA88 AC88 M113 M111 W88 Y88 AA92 AC92 W92 Y92 B114 AA96 AC96 M117 M115 W96 Y96 B126 B334 AA284 B118 M129 M127 M121 M119 AC284 AA100 AC100 W100 Y100 B122 M337 M335 M125 M123 B346 B338 M349 M347 M341 M339 W284 Y284 B342 AA288 AC288 M345 M343 W288 Y288 B130 AA292 M133 M131 AC292 B142 B134 M145 M143 M137 M135 W292 Y292 B138 AA296 AC296 M141 M139 W296 Y296 AA300 AC300 W300 Y300 B350 AA304 AC304 M353 M351 W304 Y304 AA308 AC308 W308 Y308 B146 B354 AA312 M149 M147 AC312 M357 M355 W312 Y312 B150 AA316 AC316 M153 M151 W316 Y316 B358 AA320 AC320 B154 M361 M359 M157 M155 W320 Y320 B166 B370 AA324 B158 M169 M167 M161 M159 AC324 B362 M373 M371 B162 M365 M363 M165 M163 W324 Y324 AA328 AC328 W328 Y328 B366 AA332 AC332 M369 M367 AA36 W332 Y332 AA336 AC336 W336 B170 M173 M171 Y336 AC36 W36 AA340 Y36 AC340 W340 Y340 B174 AA344 M177 M175 AC344 W344 Y344 B178 B374 M181 M179 M377 M375 B182 AA348 M185 M183 B194 B378 B186 M197 M195 M189 M187 M381 M379 B190 M193 M191 B382 AC348 M385 M383 W348 Y348 AA352 AC352 W352 Y352 B386 AA356 AC356 AA104 AC104 W104 Y104 B198 AA108 AC108 M201 M199 W108 Y108 B210 AA112 AC112 B202 M213 M211 M205 M203 W112 Y112 B206 AA116 AC116 M209 M207 W116 Y116 AA120 AC120 W120 Y120 AA124 AC124 W124 Y124 AA128 AC128 W128 Y128 AA132 AC132 W132 Y132 B214 AA136 AC136 M217 M215 W136 Y136 AA140 AC140 W140 Y140 B218 AA144 AC144 M221 M219 W144 Y144 AA148 AC148 W148 Y148 B222 AA152 AC152 M225 M223 W152 Y152 B234 AA156 AC156 B226 M237 M235 M229 M227 W156 Y156 AA160 AC160 W160 Y160 B230 AA164 AC164 M233 M231 W164 Y164 M389 M387 W356 Y356 B398 AA360 AC360 B390 M401 M399 M393 M391 W360 Y360 B238 M241 M239 AA364 AC364 W364 Y364 B394 AA368 AC368 B242 M397 M395 M245 M243 W368 Y368 AA372 AC372 W372 Y372 B246 AA376 AC376 M249 M247 W376 Y376 AA380 AC380 W380 Y380 B250 AA384 AC384 M253 M251 W384 Y384 B262 AA388 AC388 B254 M265 M263 M257 M255 W388 Y388 B402 AA392 AC392 B258 M405 M403 M261 M259 W392 Y392 AA396 AC396 B406 M409 M407 W396 Y396 AA168 AC168 W168 Y168 AA172 AC172 W172 Y172 AA176 AC176 W176 Y176 B266 AA180 AC180 M269 M267 W180 Y180 B278 AA184 AC184 B270 M281 M279 M273 M271 W184 Y184 B274 AA188 AC188 M277 M275 W188 Y188 AA192 AC192 W192 Y192 AA196 AC196 W196 Y196 AA200 AC200 W200 Y200 AA204 AC204 W204 Y204 B282 AA208 AC208 M285 M283 W208 Y208 AA212 AC212 W212 Y212 B286 AA216 AC216 M289 M287 W216 Y216 AA220 AC220 W220 Y220 B290 AA224 AC224 M293 M291 W224 Y224 B302 B410 AA400 B294 M305 G294:M294 G302:M302 G290:M290 G286:M286 G282:M282 G274:M274 G270:M270 G278:M278 G266:M266 G406:M406 G258:M258 G402:M402 G254:M254 G262:M262 G250:M250 G246:M246 G242:M242 G394:M394 G238:M238 G390:M390 G398:M398 G230:M230 G226:M226 G234:M234 G222:M222 G218:M218 G214:M214 G206:M206 G202:M202 G210:M210 G198:M198 G386:M386 G382:M382 G190:M190 G378:M378 G186:M186 G194:M194 G182:M182 G374:M374 G178:M178 G174:M174 G170:M170 G366:M366 G162:M162 G362:M362 G370:M370 G158:M158 G166:M166 G154:M154 G358:M358 G150:M150 G354:M354 G146:M146 G350:M350 G138:M138 G134:M134 G142:M142 G130:M130 G342:M342 G338:M338 G346:M346 G122:M122 G334:M334 G118:M118 G126:M126 G114:M114 G110:M110 G106:M106 G102:M102 G94:M94 G90:M90 G98:M98 G326:M326 G86:M86 G82:M82 G78:M78 G322:M322 G330:M330 G70:M70 G66:M66 G74:M74 G318:M318 G62:M62 G314:M314 G54:M54 G50:M50 G58:M58 G310:M310 G46:M46 G42:M42 G306:M306 G38:M38 G30:M30 G26:M26 G34:M34 G298:M298 G22:M22 G18:M18 G14:M14 G410:M410" xr:uid="{2544E444-DE88-484A-968D-583595080413}"/>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【参考】数式用!$AK$2:$AK$3</xm:f>
          </x14:formula1>
          <xm:sqref>AM26:AM27 AO86:AO87 AO90:AO91 AO94:AO95 AO98:AO99 AO102:AO103 AO106:AO107 AO110:AO111 AO114:AO115 AO118:AO119 AO122:AO123 AO126:AO127 AO130:AO131 AO134:AO135 AO138:AO139 AO142:AO143 AO146:AO147 AO150:AO151 AO154:AO155 AO158:AO159 AO162:AO163 AO166:AO167 AO170:AO171 AO174:AO175 AO178:AO179 AO182:AO183 AO186:AO187 AO190:AO191 AO194:AO195 AO198:AO199 AO202:AO203 AO206:AO207 AO210:AO211 AO214:AO215 AO218:AO219 AO222:AO223 AO226:AO227 AO230:AO231 AO234:AO235 AO238:AO239 AO242:AO243 AO246:AO247 AO250:AO251 AO254:AO255 AM38:AM39 AM42:AM43 AM46:AM47 AM50:AM51 AM54:AM55 AM58:AM59 AM62:AM63 AM66:AM67 AM70:AM71 AM74:AM75 AM78:AM79 AM82:AM83 AM86:AM87 AM90:AM91 AM94:AM95 AM98:AM99 AM102:AM103 AM106:AM107 AM110:AM111 AM114:AM115 AM118:AM119 AM122:AM123 AM126:AM127 AM130:AM131 AM134:AM135 AM138:AM139 AM142:AM143 AM146:AM147 AM150:AM151 AM154:AM155 AM158:AM159 AM162:AM163 AM166:AM167 AM170:AM171 AM174:AM175 AM178:AM179 AM182:AM183 AM186:AM187 AM190:AM191 AM194:AM195 AM198:AM199 AM202:AM203 AM206:AM207 AM210:AM211 AM214:AM215 AM218:AM219 AM222:AM223 AM226:AM227 AM230:AM231 AM234:AM235 AM238:AM239 AM242:AM243 AM246:AM247 AM250:AM251 AM254:AM255 AM258:AM259 AM262:AM263 AM266:AM267 AM270:AM271 AM274:AM275 AM278:AM279 AM282:AM283 AM286:AM287 AM290:AM291 AM294:AM295 AO258:AO259 AO262:AO263 AO266:AO267 AO270:AO271 AO274:AO275 AO278:AO279 AO282:AO283 AO286:AO287 AO290:AO291 AO294:AO295 AO298:AO299 AO302:AO303 AO306:AO307 AO310:AO311 AO314:AO315 AO318:AO319 AO322:AO323 AO326:AO327 AO330:AO331 AO334:AO335 AO338:AO339 AO342:AO343 AO346:AO347 AO350:AO351 AO354:AO355 AO358:AO359 AO362:AO363 AO366:AO367 AO370:AO371 AO374:AO375 AO378:AO379 AO382:AO383 AO386:AO387 AO390:AO391 AO394:AO395 AO398:AO399 AO402:AO403 AO406:AO407 AO410:AO411 AM298:AM299 AM302:AM303 AM306:AM307 AM310:AM311 AM314:AM315 AM318:AM319 AM322:AM323 AM326:AM327 AM330:AM331 AM334:AM335 AM338:AM339 AM342:AM343 AM346:AM347 AM350:AM351 AM354:AM355 AM358:AM359 AM362:AM363 AM366:AM367 AM370:AM371 AM374:AM375 AM378:AM379 AM382:AM383 AM386:AM387 AM390:AM391 AM394:AM395 AM398:AM399 AM402:AM403 AM406:AM407 AM410:AM411 AO26:AO27 AM18:AM19 AO18:AO19 AO22:AO23 AM22:AM23 AM30:AM31 AO14:AO15 AM14:AM15 AO34:AO35 AM34:AM35 AO30:AO31 AO38:AO39 AO42:AO43 AO46:AO47 AO50:AO51 AO54:AO55 AO58:AO59 AO62:AO63 AO66:AO67 AO70:AO71 AO74:AO75 AO78:AO79 AO82:AO83</xm:sqref>
        </x14:dataValidation>
        <x14:dataValidation type="list" allowBlank="1" showInputMessage="1" showErrorMessage="1" xr:uid="{E7B5FD0E-3B4F-4B36-A6EB-8803286441D0}">
          <x14:formula1>
            <xm:f>【参考】数式用!$AM$2:$AM$6</xm:f>
          </x14:formula1>
          <xm:sqref>T16 T412 T408 T404 T400 T396 T384 T392 T388 T380 T376 T372 T368 T356 T364 T360 T352 T348 T344 T340 T336 T332 T328 T316 T324 T320 T312 T308 T304 T300 T288 T296 T292 T284 T280 T276 T272 T268 T264 T260 T248 T256 T252 T244 T240 T236 T232 T220 T228 T224 T216 T212 T208 T204 T200 T196 T192 T180 T188 T184 T176 T172 T168 T164 T152 T160 T156 T148 T144 T140 T136 T132 T128 T124 T112 T120 T116 T108 T104 T100 T96 T84 T92 T88 T80 T76 T72 T68 T64 T60 T56 T44 T52 T48 T40 T36 T32 T20 T28 T24</xm:sqref>
        </x14:dataValidation>
        <x14:dataValidation type="list" allowBlank="1" showInputMessage="1" showErrorMessage="1" xr:uid="{CB329F56-E438-42AB-9CA1-1D259A8F842A}">
          <x14:formula1>
            <xm:f>【参考】数式用!$AK$5:$AK$7</xm:f>
          </x14:formula1>
          <xm:sqref>AN26:AN27 AP86:AP87 AP90:AP91 AP94:AP95 AP98:AP99 AP102:AP103 AP106:AP107 AP110:AP111 AP114:AP115 AP118:AP119 AP122:AP123 AP126:AP127 AP130:AP131 AP134:AP135 AP138:AP139 AP142:AP143 AP146:AP147 AP150:AP151 AP154:AP155 AP158:AP159 AP162:AP163 AP166:AP167 AP170:AP171 AP174:AP175 AP178:AP179 AP182:AP183 AP186:AP187 AP190:AP191 AP194:AP195 AP198:AP199 AP202:AP203 AP206:AP207 AP210:AP211 AP214:AP215 AP218:AP219 AP222:AP223 AP226:AP227 AP230:AP231 AP234:AP235 AP238:AP239 AP242:AP243 AP246:AP247 AP250:AP251 AP254:AP255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AP258:AP259 AP262:AP263 AP266:AP267 AP270:AP271 AP274:AP275 AP278:AP279 AP282:AP283 AP286:AP287 AP290:AP291 AP294:AP295 AP298:AP299 AP302:AP303 AP306:AP307 AP310:AP311 AP314:AP315 AP318:AP319 AP322:AP323 AP326:AP327 AP330:AP331 AP334:AP335 AP338:AP339 AP342:AP343 AP346:AP347 AP350:AP351 AP354:AP355 AP358:AP359 AP362:AP363 AP366:AP367 AP370:AP371 AP374:AP375 AP378:AP379 AP382:AP383 AP386:AP387 AP390:AP391 AP394:AP395 AP398:AP399 AP402:AP403 AP406:AP407 AP410:AP411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 AP30:AP31 AP22:AP23 AP18:AP19 AP26:AP27 AN18:AN19 AN22:AN23 AN30:AN31 AP34:AP35 AN34:AN35 AP14:AP15 AN14:AN15 AP38:AP39 AP42:AP43 AP46:AP47 AP50:AP51 AP54:AP55 AP58:AP59 AP62:AP63 AP66:AP67 AP70:AP71 AP74:AP75 AP78:AP79 AP82:AP83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G414"/>
  <sheetViews>
    <sheetView view="pageBreakPreview" zoomScale="84" zoomScaleNormal="85" zoomScaleSheetLayoutView="84" zoomScalePageLayoutView="70" workbookViewId="0">
      <selection activeCell="T16" sqref="T16:T17"/>
    </sheetView>
  </sheetViews>
  <sheetFormatPr defaultColWidth="2.5" defaultRowHeight="17.25"/>
  <cols>
    <col min="1" max="1" width="5.625" style="87" customWidth="1"/>
    <col min="2" max="6" width="2.625" style="504" customWidth="1"/>
    <col min="7" max="7" width="13.125" style="87" customWidth="1"/>
    <col min="8" max="8" width="8.5" style="87" customWidth="1"/>
    <col min="9" max="9" width="9.375" style="585" customWidth="1"/>
    <col min="10" max="10" width="14.5" style="87" customWidth="1"/>
    <col min="11" max="11" width="16.625" style="197" customWidth="1"/>
    <col min="12" max="12" width="14.5" style="509" customWidth="1"/>
    <col min="13" max="13" width="15" style="509" customWidth="1"/>
    <col min="14" max="14" width="5.875" style="509" customWidth="1"/>
    <col min="15" max="15" width="2.625" style="508" customWidth="1"/>
    <col min="16" max="16" width="15.125" style="508" customWidth="1"/>
    <col min="17" max="17" width="2.375" style="509" customWidth="1"/>
    <col min="18" max="18" width="7.375" style="509" customWidth="1"/>
    <col min="19" max="19" width="18"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10" style="197" customWidth="1"/>
    <col min="27" max="28" width="2.875" style="197" customWidth="1"/>
    <col min="29" max="29" width="3.5" style="197" customWidth="1"/>
    <col min="30" max="31" width="2.875" style="197" customWidth="1"/>
    <col min="32" max="32" width="3.625" style="197" customWidth="1"/>
    <col min="33" max="33" width="6.125" style="197" customWidth="1"/>
    <col min="34" max="34" width="15.875" style="509" customWidth="1"/>
    <col min="35" max="36" width="14.375" style="509" customWidth="1"/>
    <col min="37" max="37" width="9.125" style="509" customWidth="1"/>
    <col min="38" max="38" width="14.375" style="509" customWidth="1"/>
    <col min="39" max="39" width="8.625" style="509" customWidth="1"/>
    <col min="40" max="40" width="11.375" style="87" customWidth="1"/>
    <col min="41" max="41" width="9.875" style="87" customWidth="1"/>
    <col min="42" max="42" width="11.125" style="344" customWidth="1"/>
    <col min="43" max="43" width="12" style="581" customWidth="1"/>
    <col min="44" max="44" width="21.375" style="344" customWidth="1"/>
    <col min="45" max="45" width="61" style="344" customWidth="1"/>
    <col min="46" max="46" width="8.375" style="344" customWidth="1"/>
    <col min="47" max="47" width="17.875" style="341" hidden="1" customWidth="1"/>
    <col min="48" max="48" width="10.875" style="341" hidden="1" customWidth="1"/>
    <col min="49" max="49" width="6.5" style="341" hidden="1" customWidth="1"/>
    <col min="50" max="50" width="19.625" style="341" hidden="1" customWidth="1"/>
    <col min="51" max="51" width="8.125" style="341" hidden="1" customWidth="1"/>
    <col min="52" max="54" width="7.375" style="341" hidden="1" customWidth="1"/>
    <col min="55" max="55" width="8.625" style="341" hidden="1" customWidth="1"/>
    <col min="56" max="56" width="8.375" style="494" hidden="1" customWidth="1"/>
    <col min="57" max="59" width="7.375" style="341" hidden="1" customWidth="1"/>
    <col min="60" max="62" width="6.625" style="87" customWidth="1"/>
    <col min="63" max="16384" width="2.5" style="87"/>
  </cols>
  <sheetData>
    <row r="1" spans="1:59" ht="30" customHeight="1">
      <c r="A1" s="582" t="s">
        <v>2106</v>
      </c>
      <c r="B1" s="395"/>
      <c r="C1" s="395"/>
      <c r="D1" s="395"/>
      <c r="E1" s="395"/>
      <c r="F1" s="395"/>
      <c r="G1" s="86"/>
      <c r="H1" s="86"/>
      <c r="I1" s="583"/>
      <c r="J1" s="86"/>
      <c r="K1" s="85"/>
      <c r="L1" s="397"/>
      <c r="M1" s="511"/>
      <c r="N1" s="397"/>
      <c r="O1" s="510"/>
      <c r="P1" s="510"/>
      <c r="Q1" s="511"/>
      <c r="R1" s="397"/>
      <c r="S1" s="511"/>
      <c r="T1" s="510"/>
      <c r="U1" s="511"/>
      <c r="V1" s="195"/>
      <c r="W1" s="512"/>
      <c r="X1" s="512"/>
      <c r="Y1" s="512"/>
      <c r="Z1" s="512"/>
      <c r="AA1" s="512"/>
      <c r="AB1" s="512"/>
      <c r="AC1" s="512"/>
      <c r="AD1" s="512"/>
      <c r="AE1" s="512"/>
      <c r="AF1" s="512"/>
      <c r="AG1" s="512"/>
      <c r="AH1" s="513"/>
      <c r="AI1" s="511"/>
      <c r="AJ1" s="513"/>
      <c r="AK1" s="513"/>
      <c r="AL1" s="513"/>
      <c r="AM1" s="513"/>
      <c r="AN1" s="84"/>
      <c r="AO1" s="84"/>
      <c r="AP1" s="1317" t="s">
        <v>47</v>
      </c>
      <c r="AQ1" s="1318"/>
      <c r="AR1" s="515" t="str">
        <f>IF(基本情報入力シート!C33="","",基本情報入力シート!C33)</f>
        <v/>
      </c>
      <c r="AS1" s="516"/>
      <c r="AT1" s="516"/>
      <c r="AY1" s="494"/>
      <c r="BC1" s="87"/>
      <c r="BD1" s="87"/>
      <c r="BE1" s="87"/>
      <c r="BF1" s="87"/>
      <c r="BG1" s="87"/>
    </row>
    <row r="2" spans="1:59" ht="21" customHeight="1" thickBot="1">
      <c r="A2" s="86"/>
      <c r="B2" s="396"/>
      <c r="C2" s="396"/>
      <c r="D2" s="396"/>
      <c r="E2" s="396"/>
      <c r="F2" s="396"/>
      <c r="G2" s="397"/>
      <c r="H2" s="397"/>
      <c r="I2" s="584"/>
      <c r="J2" s="397"/>
      <c r="K2" s="85"/>
      <c r="L2" s="397"/>
      <c r="M2" s="397"/>
      <c r="N2" s="397"/>
      <c r="O2" s="510"/>
      <c r="P2" s="510"/>
      <c r="Q2" s="511"/>
      <c r="R2" s="397"/>
      <c r="T2" s="510"/>
      <c r="U2" s="511"/>
      <c r="V2" s="195"/>
      <c r="W2" s="195"/>
      <c r="X2" s="195"/>
      <c r="Y2" s="195"/>
      <c r="Z2" s="195"/>
      <c r="AA2" s="195"/>
      <c r="AB2" s="195"/>
      <c r="AC2" s="195"/>
      <c r="AD2" s="195"/>
      <c r="AE2" s="195"/>
      <c r="AF2" s="195"/>
      <c r="AG2" s="195"/>
      <c r="AH2" s="513"/>
      <c r="AI2" s="511"/>
      <c r="AJ2" s="511"/>
      <c r="AK2" s="511"/>
      <c r="AL2" s="511"/>
      <c r="AM2" s="511"/>
      <c r="AN2" s="84"/>
      <c r="AO2" s="84"/>
      <c r="AP2" s="435"/>
      <c r="AQ2" s="560"/>
      <c r="AR2" s="435"/>
      <c r="AS2" s="435"/>
      <c r="AT2" s="435"/>
      <c r="AU2" s="519"/>
      <c r="AV2" s="494"/>
      <c r="AW2" s="519"/>
      <c r="AY2" s="494"/>
      <c r="BC2" s="87"/>
      <c r="BD2" s="87"/>
      <c r="BE2" s="87"/>
      <c r="BF2" s="87"/>
      <c r="BG2" s="87"/>
    </row>
    <row r="3" spans="1:59" ht="27" customHeight="1" thickBot="1">
      <c r="A3" s="1296" t="s">
        <v>5</v>
      </c>
      <c r="B3" s="1296"/>
      <c r="C3" s="1297"/>
      <c r="D3" s="1293" t="str">
        <f>IF(基本情報入力シート!M38="","",基本情報入力シート!M38)</f>
        <v/>
      </c>
      <c r="E3" s="1294"/>
      <c r="F3" s="1294"/>
      <c r="G3" s="1294"/>
      <c r="H3" s="1294"/>
      <c r="I3" s="1294"/>
      <c r="J3" s="1295"/>
      <c r="K3" s="85"/>
      <c r="L3" s="414"/>
      <c r="N3" s="414"/>
      <c r="O3" s="520"/>
      <c r="P3" s="520"/>
      <c r="Q3" s="521"/>
      <c r="R3" s="414"/>
      <c r="S3" s="511"/>
      <c r="T3" s="510"/>
      <c r="U3" s="511"/>
      <c r="V3" s="195"/>
      <c r="W3" s="512"/>
      <c r="X3" s="512"/>
      <c r="Y3" s="512"/>
      <c r="Z3" s="512"/>
      <c r="AA3" s="512"/>
      <c r="AB3" s="512"/>
      <c r="AC3" s="512"/>
      <c r="AD3" s="512"/>
      <c r="AE3" s="512"/>
      <c r="AF3" s="512"/>
      <c r="AG3" s="512"/>
      <c r="AH3" s="513"/>
      <c r="AI3" s="511"/>
      <c r="AJ3" s="511"/>
      <c r="AK3" s="511"/>
      <c r="AL3" s="511"/>
      <c r="AM3" s="511"/>
      <c r="AN3" s="84"/>
      <c r="AO3" s="84"/>
      <c r="AP3" s="435"/>
      <c r="AQ3" s="560"/>
      <c r="AR3" s="435"/>
      <c r="AS3" s="435"/>
      <c r="AT3" s="435"/>
      <c r="AY3" s="494"/>
      <c r="BC3" s="87"/>
      <c r="BD3" s="87"/>
      <c r="BE3" s="87"/>
      <c r="BF3" s="87"/>
      <c r="BG3" s="87"/>
    </row>
    <row r="4" spans="1:59" ht="21" customHeight="1" thickBot="1">
      <c r="A4" s="407"/>
      <c r="B4" s="408"/>
      <c r="C4" s="408"/>
      <c r="D4" s="409"/>
      <c r="E4" s="409"/>
      <c r="F4" s="409"/>
      <c r="G4" s="410"/>
      <c r="H4" s="410"/>
      <c r="I4" s="410"/>
      <c r="J4" s="410"/>
      <c r="K4" s="410"/>
      <c r="L4" s="414"/>
      <c r="M4" s="414"/>
      <c r="N4" s="414"/>
      <c r="O4" s="520"/>
      <c r="P4" s="510"/>
      <c r="Q4" s="528"/>
      <c r="R4" s="414"/>
      <c r="S4" s="511"/>
      <c r="T4" s="510"/>
      <c r="U4" s="511"/>
      <c r="V4" s="195"/>
      <c r="W4" s="512"/>
      <c r="X4" s="512"/>
      <c r="Y4" s="512"/>
      <c r="Z4" s="512"/>
      <c r="AA4" s="512"/>
      <c r="AB4" s="512"/>
      <c r="AC4" s="512"/>
      <c r="AD4" s="512"/>
      <c r="AE4" s="512"/>
      <c r="AF4" s="512"/>
      <c r="AG4" s="512"/>
      <c r="AH4" s="543"/>
      <c r="AI4" s="511"/>
      <c r="AJ4" s="511"/>
      <c r="AK4" s="511"/>
      <c r="AL4" s="511"/>
      <c r="AM4" s="511"/>
      <c r="AN4" s="84"/>
      <c r="AO4" s="84"/>
      <c r="AP4" s="435"/>
      <c r="AQ4" s="560"/>
      <c r="AR4" s="435"/>
      <c r="AS4" s="435"/>
      <c r="AT4" s="435"/>
      <c r="BC4" s="87"/>
      <c r="BD4" s="87"/>
      <c r="BE4" s="87"/>
      <c r="BF4" s="87"/>
      <c r="BG4" s="87"/>
    </row>
    <row r="5" spans="1:59" ht="35.25" customHeight="1" thickBot="1">
      <c r="A5" s="1253" t="s">
        <v>2226</v>
      </c>
      <c r="B5" s="1558"/>
      <c r="C5" s="1558"/>
      <c r="D5" s="1558"/>
      <c r="E5" s="1558"/>
      <c r="F5" s="1558"/>
      <c r="G5" s="1558"/>
      <c r="H5" s="1558"/>
      <c r="I5" s="1558"/>
      <c r="J5" s="1558"/>
      <c r="K5" s="1559"/>
      <c r="L5" s="522">
        <f>IFERROR(SUMIF(S:S, "区分変更後の算定予定", AH:AH),"")</f>
        <v>0</v>
      </c>
      <c r="M5" s="561" t="s">
        <v>1</v>
      </c>
      <c r="N5" s="414"/>
      <c r="O5" s="520"/>
      <c r="P5" s="510"/>
      <c r="Q5" s="528"/>
      <c r="R5" s="414"/>
      <c r="S5" s="511"/>
      <c r="T5" s="510"/>
      <c r="U5" s="511"/>
      <c r="V5" s="195"/>
      <c r="W5" s="512"/>
      <c r="X5" s="512"/>
      <c r="Y5" s="512"/>
      <c r="Z5" s="512"/>
      <c r="AA5" s="512"/>
      <c r="AB5" s="512"/>
      <c r="AC5" s="512"/>
      <c r="AD5" s="512"/>
      <c r="AE5" s="512"/>
      <c r="AF5" s="512"/>
      <c r="AG5" s="512"/>
      <c r="AH5" s="543"/>
      <c r="AI5" s="511"/>
      <c r="AJ5" s="528" t="s">
        <v>2107</v>
      </c>
      <c r="AK5" s="511"/>
      <c r="AL5" s="511"/>
      <c r="AM5" s="511"/>
      <c r="AN5" s="84"/>
      <c r="AO5" s="422"/>
      <c r="AP5" s="422"/>
      <c r="AQ5" s="531"/>
      <c r="AR5" s="422"/>
      <c r="AS5" s="422"/>
      <c r="AT5" s="422"/>
      <c r="AU5" s="542"/>
      <c r="AX5" s="542"/>
      <c r="AY5" s="542"/>
      <c r="AZ5" s="542"/>
      <c r="BA5" s="542"/>
      <c r="BB5" s="542"/>
      <c r="BC5" s="542"/>
      <c r="BD5" s="542"/>
      <c r="BE5" s="542"/>
      <c r="BF5" s="542"/>
      <c r="BG5" s="542"/>
    </row>
    <row r="6" spans="1:59" ht="35.25" customHeight="1">
      <c r="A6" s="526"/>
      <c r="B6" s="1470" t="s">
        <v>2220</v>
      </c>
      <c r="C6" s="1303"/>
      <c r="D6" s="1303"/>
      <c r="E6" s="1303"/>
      <c r="F6" s="1303"/>
      <c r="G6" s="1303"/>
      <c r="H6" s="1303"/>
      <c r="I6" s="1303"/>
      <c r="J6" s="1303"/>
      <c r="K6" s="1304"/>
      <c r="L6" s="527">
        <f>IFERROR(SUMIF(S:S, "区分変更後の算定予定", AJ:AJ),"")</f>
        <v>0</v>
      </c>
      <c r="M6" s="561" t="s">
        <v>1</v>
      </c>
      <c r="N6" s="397"/>
      <c r="O6" s="510"/>
      <c r="P6" s="510"/>
      <c r="Q6" s="528"/>
      <c r="R6" s="414"/>
      <c r="S6" s="511"/>
      <c r="T6" s="510"/>
      <c r="U6" s="511"/>
      <c r="V6" s="195"/>
      <c r="W6" s="512"/>
      <c r="X6" s="512"/>
      <c r="Y6" s="512"/>
      <c r="Z6" s="512"/>
      <c r="AA6" s="512"/>
      <c r="AB6" s="512"/>
      <c r="AC6" s="512"/>
      <c r="AD6" s="512"/>
      <c r="AE6" s="512"/>
      <c r="AF6" s="512"/>
      <c r="AG6" s="512"/>
      <c r="AH6" s="543"/>
      <c r="AI6" s="511"/>
      <c r="AJ6" s="1327" t="s">
        <v>1969</v>
      </c>
      <c r="AK6" s="1328"/>
      <c r="AL6" s="1328"/>
      <c r="AM6" s="1328"/>
      <c r="AN6" s="1328"/>
      <c r="AO6" s="1328"/>
      <c r="AP6" s="1329"/>
      <c r="AQ6" s="562">
        <f>SUMIF(S:S,"区分変更後の算定予定",AQ:AQ)</f>
        <v>0</v>
      </c>
      <c r="AR6" s="435"/>
      <c r="AS6" s="422"/>
      <c r="AT6" s="422"/>
      <c r="AU6" s="1494" t="s">
        <v>2108</v>
      </c>
      <c r="AV6" s="1495"/>
      <c r="AX6" s="542"/>
      <c r="AY6" s="542"/>
      <c r="AZ6" s="542"/>
      <c r="BA6" s="542"/>
      <c r="BB6" s="542"/>
      <c r="BC6" s="542"/>
      <c r="BD6" s="542"/>
      <c r="BE6" s="542"/>
      <c r="BF6" s="542"/>
      <c r="BG6" s="542"/>
    </row>
    <row r="7" spans="1:59" ht="35.25" customHeight="1" thickBot="1">
      <c r="A7" s="526"/>
      <c r="B7" s="1470" t="s">
        <v>2175</v>
      </c>
      <c r="C7" s="1303"/>
      <c r="D7" s="1303"/>
      <c r="E7" s="1303"/>
      <c r="F7" s="1303"/>
      <c r="G7" s="1303"/>
      <c r="H7" s="1303"/>
      <c r="I7" s="1303"/>
      <c r="J7" s="1303"/>
      <c r="K7" s="1304"/>
      <c r="L7" s="527">
        <f>IFERROR(SUMIF(S:S, "区分変更後の算定予定", AL:AL),"")</f>
        <v>0</v>
      </c>
      <c r="M7" s="561" t="s">
        <v>1</v>
      </c>
      <c r="N7" s="511"/>
      <c r="O7" s="510"/>
      <c r="P7" s="510"/>
      <c r="Q7" s="528"/>
      <c r="R7" s="414"/>
      <c r="S7" s="511"/>
      <c r="T7" s="510"/>
      <c r="U7" s="511"/>
      <c r="V7" s="195"/>
      <c r="W7" s="512"/>
      <c r="X7" s="512"/>
      <c r="Y7" s="512"/>
      <c r="Z7" s="512"/>
      <c r="AA7" s="512"/>
      <c r="AB7" s="512"/>
      <c r="AC7" s="512"/>
      <c r="AD7" s="512"/>
      <c r="AE7" s="512"/>
      <c r="AF7" s="512"/>
      <c r="AG7" s="195"/>
      <c r="AH7" s="538"/>
      <c r="AI7" s="511"/>
      <c r="AJ7" s="1327" t="s">
        <v>2229</v>
      </c>
      <c r="AK7" s="1328"/>
      <c r="AL7" s="1328"/>
      <c r="AM7" s="1328"/>
      <c r="AN7" s="1328"/>
      <c r="AO7" s="1328"/>
      <c r="AP7" s="1329"/>
      <c r="AQ7" s="563">
        <f>SUM(BC:BC)</f>
        <v>0</v>
      </c>
      <c r="AR7" s="435"/>
      <c r="AS7" s="422"/>
      <c r="AT7" s="435"/>
      <c r="AU7" s="1498" t="str">
        <f>IF((COUNTIFS(S:S,"区分変更後の算定予定",T:T,"新加算Ⅰ")+COUNTIFS(S:S,"区分変更後の算定予定",T:T,"新加算Ⅱ")+COUNTIFS(S:S,"区分変更後の算定予定",T:T,"新加算Ⅲ"))&gt;=1,"旧処遇加算Ⅰ相当あり","旧処遇加算Ⅰ相当なし")</f>
        <v>旧処遇加算Ⅰ相当なし</v>
      </c>
      <c r="AV7" s="1499"/>
      <c r="AW7" s="1496" t="str">
        <f>IF((COUNTIFS(S:S,"区分変更後の算定予定",T:T,"新加算Ⅰ")+COUNTIFS(S:S,"区分変更後の算定予定",T:T,"新加算Ⅱ")+COUNTIFS(S:S,"区分変更後の算定予定",T:T,"新加算Ⅲ")+COUNTIFS(S:S,"区分変更後の算定予定",T:T,"新加算Ⅳ"))&gt;=1,"旧処遇加算Ⅰ・Ⅱ相当あり","旧処遇加算Ⅰ・Ⅱ相当なし")</f>
        <v>旧処遇加算Ⅰ・Ⅱ相当なし</v>
      </c>
      <c r="AX7" s="1497"/>
      <c r="AY7" s="1500" t="str">
        <f>IF((COUNTIFS(S:S,"区分変更後の算定予定",T:T,"新加算Ⅰ")+COUNTIFS(S:S,"区分変更後の算定予定",T:T,"新加算Ⅱ"))&gt;=1,"旧特定加算相当あり","旧特定加算相当なし")</f>
        <v>旧特定加算相当なし</v>
      </c>
      <c r="AZ7" s="1500"/>
      <c r="BA7" s="1500"/>
      <c r="BB7" s="1496" t="str">
        <f>IF((COUNTIFS(S:S,"区分変更後の算定予定",T:T,"新加算Ⅰ"))&gt;=1,"旧特定加算Ⅰ相当あり","旧特定加算Ⅰ相当なし")</f>
        <v>旧特定加算Ⅰ相当なし</v>
      </c>
      <c r="BC7" s="1501"/>
      <c r="BD7" s="1497"/>
      <c r="BG7" s="87"/>
    </row>
    <row r="8" spans="1:59" ht="35.25" customHeight="1" thickBot="1">
      <c r="A8" s="534"/>
      <c r="B8" s="1470" t="s">
        <v>2176</v>
      </c>
      <c r="C8" s="1303"/>
      <c r="D8" s="1303"/>
      <c r="E8" s="1303"/>
      <c r="F8" s="1303"/>
      <c r="G8" s="1303"/>
      <c r="H8" s="1303"/>
      <c r="I8" s="1303"/>
      <c r="J8" s="1303"/>
      <c r="K8" s="1304"/>
      <c r="L8" s="564">
        <f>IFERROR(SUMIF(S:S, "区分変更後の算定予定", AI:AI),"")</f>
        <v>0</v>
      </c>
      <c r="M8" s="561" t="s">
        <v>1</v>
      </c>
      <c r="N8" s="511"/>
      <c r="O8" s="510"/>
      <c r="P8" s="432"/>
      <c r="Q8" s="433"/>
      <c r="R8" s="433"/>
      <c r="S8" s="536"/>
      <c r="T8" s="537"/>
      <c r="U8" s="511"/>
      <c r="V8" s="195"/>
      <c r="W8" s="195"/>
      <c r="X8" s="195"/>
      <c r="Y8" s="512"/>
      <c r="Z8" s="195"/>
      <c r="AA8" s="195"/>
      <c r="AB8" s="195"/>
      <c r="AC8" s="195"/>
      <c r="AD8" s="195"/>
      <c r="AE8" s="195"/>
      <c r="AF8" s="195"/>
      <c r="AG8" s="195"/>
      <c r="AH8" s="538"/>
      <c r="AI8" s="511"/>
      <c r="AJ8" s="511"/>
      <c r="AK8" s="511"/>
      <c r="AL8" s="511"/>
      <c r="AM8" s="511"/>
      <c r="AN8" s="84"/>
      <c r="AO8" s="84"/>
      <c r="AP8" s="435"/>
      <c r="AQ8" s="560"/>
      <c r="AR8" s="435"/>
      <c r="AS8" s="435"/>
      <c r="AT8" s="435"/>
    </row>
    <row r="9" spans="1:59" ht="35.25" customHeight="1">
      <c r="A9" s="1271" t="s">
        <v>2179</v>
      </c>
      <c r="B9" s="1271"/>
      <c r="C9" s="1271"/>
      <c r="D9" s="1271"/>
      <c r="E9" s="1271"/>
      <c r="F9" s="1271"/>
      <c r="G9" s="1271"/>
      <c r="H9" s="1271"/>
      <c r="I9" s="1271"/>
      <c r="J9" s="1271"/>
      <c r="K9" s="1271"/>
      <c r="L9" s="1271"/>
      <c r="M9" s="511"/>
      <c r="N9" s="511"/>
      <c r="O9" s="510"/>
      <c r="P9" s="432"/>
      <c r="Q9" s="433"/>
      <c r="R9" s="433"/>
      <c r="S9" s="536"/>
      <c r="T9" s="537"/>
      <c r="U9" s="511"/>
      <c r="V9" s="195"/>
      <c r="W9" s="195"/>
      <c r="X9" s="195"/>
      <c r="Y9" s="512"/>
      <c r="Z9" s="195"/>
      <c r="AA9" s="195"/>
      <c r="AB9" s="195"/>
      <c r="AC9" s="195"/>
      <c r="AD9" s="195"/>
      <c r="AE9" s="195"/>
      <c r="AF9" s="195"/>
      <c r="AG9" s="195"/>
      <c r="AH9" s="538"/>
      <c r="AI9" s="511"/>
      <c r="AJ9" s="511"/>
      <c r="AK9" s="511"/>
      <c r="AL9" s="565"/>
      <c r="AM9" s="511"/>
      <c r="AN9" s="84"/>
      <c r="AO9" s="84"/>
      <c r="AP9" s="435"/>
      <c r="AQ9" s="524"/>
      <c r="AR9" s="435"/>
      <c r="AS9" s="435"/>
      <c r="AT9" s="435"/>
      <c r="BD9" s="341"/>
    </row>
    <row r="10" spans="1:59" ht="15.75" customHeight="1" thickBot="1">
      <c r="A10" s="1271"/>
      <c r="B10" s="1271"/>
      <c r="C10" s="1271"/>
      <c r="D10" s="1271"/>
      <c r="E10" s="1271"/>
      <c r="F10" s="1271"/>
      <c r="G10" s="1271"/>
      <c r="H10" s="1271"/>
      <c r="I10" s="1271"/>
      <c r="J10" s="1271"/>
      <c r="K10" s="1271"/>
      <c r="L10" s="1271"/>
      <c r="M10" s="511"/>
      <c r="N10" s="511"/>
      <c r="O10" s="510"/>
      <c r="P10" s="432"/>
      <c r="Q10" s="433"/>
      <c r="R10" s="433"/>
      <c r="S10" s="536"/>
      <c r="T10" s="537"/>
      <c r="U10" s="511"/>
      <c r="V10" s="195"/>
      <c r="W10" s="195"/>
      <c r="X10" s="195"/>
      <c r="Y10" s="512"/>
      <c r="Z10" s="195"/>
      <c r="AA10" s="195"/>
      <c r="AB10" s="195"/>
      <c r="AC10" s="195"/>
      <c r="AD10" s="195"/>
      <c r="AE10" s="195"/>
      <c r="AF10" s="195"/>
      <c r="AG10" s="195"/>
      <c r="AH10" s="538"/>
      <c r="AI10" s="511"/>
      <c r="AJ10" s="511"/>
      <c r="AK10" s="511"/>
      <c r="AL10" s="565"/>
      <c r="AM10" s="511"/>
      <c r="AN10" s="84"/>
      <c r="AO10" s="84"/>
      <c r="AP10" s="435"/>
      <c r="AQ10" s="524"/>
      <c r="AR10" s="435"/>
      <c r="AS10" s="435"/>
      <c r="AT10" s="435"/>
      <c r="BD10" s="341"/>
    </row>
    <row r="11" spans="1:59" ht="32.25" customHeight="1" thickBot="1">
      <c r="A11" s="1272"/>
      <c r="B11" s="1272"/>
      <c r="C11" s="1272"/>
      <c r="D11" s="1272"/>
      <c r="E11" s="1272"/>
      <c r="F11" s="1272"/>
      <c r="G11" s="1272"/>
      <c r="H11" s="1272"/>
      <c r="I11" s="1272"/>
      <c r="J11" s="1272"/>
      <c r="K11" s="1272"/>
      <c r="L11" s="1272"/>
      <c r="M11" s="397"/>
      <c r="N11" s="397"/>
      <c r="O11" s="510"/>
      <c r="P11" s="510"/>
      <c r="Q11" s="511"/>
      <c r="R11" s="397"/>
      <c r="S11" s="511"/>
      <c r="T11" s="510"/>
      <c r="U11" s="511"/>
      <c r="V11" s="195"/>
      <c r="W11" s="512"/>
      <c r="X11" s="512"/>
      <c r="Y11" s="512"/>
      <c r="Z11" s="512"/>
      <c r="AA11" s="512"/>
      <c r="AB11" s="512"/>
      <c r="AC11" s="512"/>
      <c r="AD11" s="512"/>
      <c r="AE11" s="512"/>
      <c r="AF11" s="512"/>
      <c r="AG11" s="512"/>
      <c r="AH11" s="543"/>
      <c r="AI11" s="511"/>
      <c r="AJ11" s="511"/>
      <c r="AK11" s="511"/>
      <c r="AL11" s="1335" t="str">
        <f>IFERROR(IF(COUNTIF(AY:AY,"未入力")=0,"○","未入力あり"),"")</f>
        <v>○</v>
      </c>
      <c r="AM11" s="1336"/>
      <c r="AN11" s="544" t="str">
        <f>IFERROR(IF(COUNTIF(AZ:AZ,"未入力")=0,"○","未入力あり"),"")</f>
        <v>○</v>
      </c>
      <c r="AO11" s="544" t="str">
        <f>IFERROR(IF(COUNTIF(BA:BA,"未入力")=0,"○","未入力あり"),"")</f>
        <v>○</v>
      </c>
      <c r="AP11" s="544" t="str">
        <f>IFERROR(IF(COUNTIF(BB:BB,"未入力")=0,"○","未入力あり"),"")</f>
        <v>○</v>
      </c>
      <c r="AQ11" s="566" t="str">
        <f>IF(AY7="旧特定加算相当なし","",IF(AQ6&gt;=AQ7,"○","×"))</f>
        <v/>
      </c>
      <c r="AR11" s="544" t="str">
        <f>IF(BB7="旧特定加算Ⅰ相当なし","",IF(COUNTIF(BD:BD,"未入力")=0,"○","未入力あり"))</f>
        <v/>
      </c>
      <c r="AS11" s="547" t="s">
        <v>2051</v>
      </c>
      <c r="AT11" s="435"/>
      <c r="AX11" s="87"/>
      <c r="AY11" s="87"/>
      <c r="AZ11" s="87"/>
      <c r="BA11" s="87"/>
      <c r="BB11" s="87"/>
      <c r="BC11" s="87"/>
      <c r="BD11" s="87"/>
      <c r="BE11" s="87"/>
      <c r="BF11" s="87"/>
      <c r="BG11" s="87"/>
    </row>
    <row r="12" spans="1:59" ht="59.25" customHeight="1">
      <c r="A12" s="1298"/>
      <c r="B12" s="1261" t="s">
        <v>2214</v>
      </c>
      <c r="C12" s="1262"/>
      <c r="D12" s="1262"/>
      <c r="E12" s="1262"/>
      <c r="F12" s="1263"/>
      <c r="G12" s="1267" t="s">
        <v>55</v>
      </c>
      <c r="H12" s="1289" t="s">
        <v>79</v>
      </c>
      <c r="I12" s="1289"/>
      <c r="J12" s="1269" t="s">
        <v>60</v>
      </c>
      <c r="K12" s="1285" t="s">
        <v>35</v>
      </c>
      <c r="L12" s="1287" t="s">
        <v>2221</v>
      </c>
      <c r="M12" s="1230" t="s">
        <v>2110</v>
      </c>
      <c r="N12" s="1231" t="s">
        <v>2017</v>
      </c>
      <c r="O12" s="1451" t="s">
        <v>2153</v>
      </c>
      <c r="P12" s="1452"/>
      <c r="Q12" s="1453"/>
      <c r="R12" s="1462" t="s">
        <v>1970</v>
      </c>
      <c r="S12" s="1475" t="s">
        <v>2018</v>
      </c>
      <c r="T12" s="1476"/>
      <c r="U12" s="1231" t="s">
        <v>2216</v>
      </c>
      <c r="V12" s="1437" t="s">
        <v>2227</v>
      </c>
      <c r="W12" s="1446"/>
      <c r="X12" s="1446"/>
      <c r="Y12" s="1446"/>
      <c r="Z12" s="1446"/>
      <c r="AA12" s="1446"/>
      <c r="AB12" s="1446"/>
      <c r="AC12" s="1446"/>
      <c r="AD12" s="1446"/>
      <c r="AE12" s="1446"/>
      <c r="AF12" s="1446"/>
      <c r="AG12" s="1447"/>
      <c r="AH12" s="1437" t="s">
        <v>2223</v>
      </c>
      <c r="AI12" s="1542" t="s">
        <v>2150</v>
      </c>
      <c r="AJ12" s="1544" t="s">
        <v>2040</v>
      </c>
      <c r="AK12" s="1236"/>
      <c r="AL12" s="1337" t="s">
        <v>2023</v>
      </c>
      <c r="AM12" s="1236"/>
      <c r="AN12" s="1235" t="s">
        <v>170</v>
      </c>
      <c r="AO12" s="1236"/>
      <c r="AP12" s="441" t="s">
        <v>164</v>
      </c>
      <c r="AQ12" s="441" t="s">
        <v>168</v>
      </c>
      <c r="AR12" s="442" t="s">
        <v>169</v>
      </c>
      <c r="AS12" s="1479" t="s">
        <v>2147</v>
      </c>
      <c r="AT12" s="567"/>
      <c r="AU12" s="417"/>
      <c r="BE12" s="1552" t="s">
        <v>2170</v>
      </c>
      <c r="BF12" s="1553"/>
      <c r="BG12" s="1554"/>
    </row>
    <row r="13" spans="1:59" ht="132.75" customHeight="1" thickBot="1">
      <c r="A13" s="1299"/>
      <c r="B13" s="1264"/>
      <c r="C13" s="1265"/>
      <c r="D13" s="1265"/>
      <c r="E13" s="1265"/>
      <c r="F13" s="1266"/>
      <c r="G13" s="1268"/>
      <c r="H13" s="443" t="s">
        <v>2148</v>
      </c>
      <c r="I13" s="443" t="s">
        <v>2149</v>
      </c>
      <c r="J13" s="1270"/>
      <c r="K13" s="1286"/>
      <c r="L13" s="1288"/>
      <c r="M13" s="1457"/>
      <c r="N13" s="1445"/>
      <c r="O13" s="1454"/>
      <c r="P13" s="1455"/>
      <c r="Q13" s="1456"/>
      <c r="R13" s="1463"/>
      <c r="S13" s="1477"/>
      <c r="T13" s="1478"/>
      <c r="U13" s="1546"/>
      <c r="V13" s="1547"/>
      <c r="W13" s="966"/>
      <c r="X13" s="966"/>
      <c r="Y13" s="966"/>
      <c r="Z13" s="966"/>
      <c r="AA13" s="966"/>
      <c r="AB13" s="966"/>
      <c r="AC13" s="966"/>
      <c r="AD13" s="966"/>
      <c r="AE13" s="966"/>
      <c r="AF13" s="966"/>
      <c r="AG13" s="1548"/>
      <c r="AH13" s="1549"/>
      <c r="AI13" s="1543"/>
      <c r="AJ13" s="568" t="s">
        <v>2167</v>
      </c>
      <c r="AK13" s="569" t="s">
        <v>2037</v>
      </c>
      <c r="AL13" s="569" t="s">
        <v>2022</v>
      </c>
      <c r="AM13" s="570" t="s">
        <v>2038</v>
      </c>
      <c r="AN13" s="570" t="s">
        <v>2151</v>
      </c>
      <c r="AO13" s="569" t="s">
        <v>2152</v>
      </c>
      <c r="AP13" s="571" t="s">
        <v>163</v>
      </c>
      <c r="AQ13" s="450" t="s">
        <v>2157</v>
      </c>
      <c r="AR13" s="572" t="s">
        <v>2264</v>
      </c>
      <c r="AS13" s="1306"/>
      <c r="AT13" s="567"/>
      <c r="AU13" s="453" t="s">
        <v>2033</v>
      </c>
      <c r="AV13" s="551" t="s">
        <v>2060</v>
      </c>
      <c r="AW13" s="551" t="s">
        <v>2061</v>
      </c>
      <c r="AX13" s="453" t="s">
        <v>2027</v>
      </c>
      <c r="AY13" s="453" t="s">
        <v>2041</v>
      </c>
      <c r="AZ13" s="453" t="s">
        <v>2028</v>
      </c>
      <c r="BA13" s="453" t="s">
        <v>2029</v>
      </c>
      <c r="BB13" s="453" t="s">
        <v>2030</v>
      </c>
      <c r="BC13" s="456" t="s">
        <v>2031</v>
      </c>
      <c r="BD13" s="456" t="s">
        <v>2032</v>
      </c>
      <c r="BE13" s="1555"/>
      <c r="BF13" s="1556"/>
      <c r="BG13" s="1557"/>
    </row>
    <row r="14" spans="1:59" ht="30" customHeight="1">
      <c r="A14" s="1273">
        <v>1</v>
      </c>
      <c r="B14" s="1239" t="str">
        <f>IF(基本情報入力シート!C54="","",基本情報入力シート!C54)</f>
        <v/>
      </c>
      <c r="C14" s="1240"/>
      <c r="D14" s="1240"/>
      <c r="E14" s="1240"/>
      <c r="F14" s="1241"/>
      <c r="G14" s="1258" t="str">
        <f>IF(基本情報入力シート!M54="","",基本情報入力シート!M54)</f>
        <v/>
      </c>
      <c r="H14" s="1258" t="str">
        <f>IF(基本情報入力シート!R54="","",基本情報入力シート!R54)</f>
        <v/>
      </c>
      <c r="I14" s="1258" t="str">
        <f>IF(基本情報入力シート!W54="","",基本情報入力シート!W54)</f>
        <v/>
      </c>
      <c r="J14" s="1421" t="str">
        <f>IF(基本情報入力シート!X54="","",基本情報入力シート!X54)</f>
        <v/>
      </c>
      <c r="K14" s="1258" t="str">
        <f>IF(基本情報入力シート!Y54="","",基本情報入力シート!Y54)</f>
        <v/>
      </c>
      <c r="L14" s="1434" t="str">
        <f>IF(基本情報入力シート!AB54="","",基本情報入力シート!AB54)</f>
        <v/>
      </c>
      <c r="M14" s="553" t="str">
        <f>IF('別紙様式2-2（４・５月分）'!P14="","",'別紙様式2-2（４・５月分）'!P14)</f>
        <v/>
      </c>
      <c r="N14" s="1398" t="str">
        <f>IF(SUM('別紙様式2-2（４・５月分）'!Q14:Q16)=0,"",SUM('別紙様式2-2（４・５月分）'!Q14:Q16))</f>
        <v/>
      </c>
      <c r="O14" s="1402" t="str">
        <f>IFERROR(VLOOKUP('別紙様式2-2（４・５月分）'!AQ14,【参考】数式用!$AR$5:$AS$22,2,FALSE),"")</f>
        <v/>
      </c>
      <c r="P14" s="1403"/>
      <c r="Q14" s="1404"/>
      <c r="R14" s="1539" t="str">
        <f>IFERROR(VLOOKUP(K14,【参考】数式用!$A$5:$AB$37,MATCH(O14,【参考】数式用!$B$4:$AB$4,0)+1,0),"")</f>
        <v/>
      </c>
      <c r="S14" s="1410" t="s">
        <v>2039</v>
      </c>
      <c r="T14" s="1535" t="str">
        <f>IF('別紙様式2-3（６月以降分）'!T14="","",'別紙様式2-3（６月以降分）'!T14)</f>
        <v/>
      </c>
      <c r="U14" s="1537" t="str">
        <f>IFERROR(VLOOKUP(K14,【参考】数式用!$A$5:$AB$37,MATCH(T14,【参考】数式用!$B$4:$AB$4,0)+1,0),"")</f>
        <v/>
      </c>
      <c r="V14" s="1416" t="s">
        <v>15</v>
      </c>
      <c r="W14" s="1533">
        <f>'別紙様式2-3（６月以降分）'!W14</f>
        <v>6</v>
      </c>
      <c r="X14" s="1356" t="s">
        <v>10</v>
      </c>
      <c r="Y14" s="1533">
        <f>'別紙様式2-3（６月以降分）'!Y14</f>
        <v>6</v>
      </c>
      <c r="Z14" s="1356" t="s">
        <v>38</v>
      </c>
      <c r="AA14" s="1533">
        <f>'別紙様式2-3（６月以降分）'!AA14</f>
        <v>7</v>
      </c>
      <c r="AB14" s="1356" t="s">
        <v>10</v>
      </c>
      <c r="AC14" s="1533">
        <f>'別紙様式2-3（６月以降分）'!AC14</f>
        <v>3</v>
      </c>
      <c r="AD14" s="1356" t="s">
        <v>13</v>
      </c>
      <c r="AE14" s="1356" t="s">
        <v>20</v>
      </c>
      <c r="AF14" s="1356">
        <f>IF(W14&gt;=1,(AA14*12+AC14)-(W14*12+Y14)+1,"")</f>
        <v>10</v>
      </c>
      <c r="AG14" s="1358" t="s">
        <v>33</v>
      </c>
      <c r="AH14" s="1525" t="str">
        <f>'別紙様式2-3（６月以降分）'!AH14</f>
        <v/>
      </c>
      <c r="AI14" s="1527" t="str">
        <f>'別紙様式2-3（６月以降分）'!AI14</f>
        <v/>
      </c>
      <c r="AJ14" s="1529">
        <f>'別紙様式2-3（６月以降分）'!AJ14</f>
        <v>0</v>
      </c>
      <c r="AK14" s="1531" t="str">
        <f>IF('別紙様式2-3（６月以降分）'!AK14="","",'別紙様式2-3（６月以降分）'!AK14)</f>
        <v/>
      </c>
      <c r="AL14" s="1520">
        <f>'別紙様式2-3（６月以降分）'!AL14</f>
        <v>0</v>
      </c>
      <c r="AM14" s="1522" t="str">
        <f>IF('別紙様式2-3（６月以降分）'!AM14="","",'別紙様式2-3（６月以降分）'!AM14)</f>
        <v/>
      </c>
      <c r="AN14" s="1344" t="str">
        <f>IF('別紙様式2-3（６月以降分）'!AN14="","",'別紙様式2-3（６月以降分）'!AN14)</f>
        <v/>
      </c>
      <c r="AO14" s="1338" t="str">
        <f>IF('別紙様式2-3（６月以降分）'!AO14="","",'別紙様式2-3（６月以降分）'!AO14)</f>
        <v/>
      </c>
      <c r="AP14" s="1340" t="str">
        <f>IF('別紙様式2-3（６月以降分）'!AP14="","",'別紙様式2-3（６月以降分）'!AP14)</f>
        <v/>
      </c>
      <c r="AQ14" s="1489" t="str">
        <f>IF('別紙様式2-3（６月以降分）'!AQ14="","",'別紙様式2-3（６月以降分）'!AQ14)</f>
        <v/>
      </c>
      <c r="AR14" s="1492" t="str">
        <f>IF('別紙様式2-3（６月以降分）'!AR14="","",'別紙様式2-3（６月以降分）'!AR14)</f>
        <v/>
      </c>
      <c r="AS14" s="573" t="str">
        <f>IF(AU16="","",IF(U16&lt;U14,"！加算の要件上は問題ありませんが、令和６年度当初の新加算の加算率と比較して、移行後の加算率が下がる計画になっています。",""))</f>
        <v/>
      </c>
      <c r="AT14" s="574"/>
      <c r="AU14" s="1308"/>
      <c r="AV14" s="575" t="str">
        <f>IF('別紙様式2-2（４・５月分）'!N14="","",'別紙様式2-2（４・５月分）'!N14)</f>
        <v/>
      </c>
      <c r="AW14" s="1315" t="str">
        <f>IF(SUM('別紙様式2-2（４・５月分）'!O14:O16)=0,"",SUM('別紙様式2-2（４・５月分）'!O14:O16))</f>
        <v/>
      </c>
      <c r="AX14" s="1481" t="str">
        <f>IFERROR(VLOOKUP(K14,【参考】数式用!$AH$2:$AI$34,2,FALSE),"")</f>
        <v/>
      </c>
      <c r="AY14" s="494"/>
      <c r="BD14" s="341"/>
      <c r="BE14" s="1310" t="str">
        <f>G14</f>
        <v/>
      </c>
      <c r="BF14" s="1310"/>
      <c r="BG14" s="1310"/>
    </row>
    <row r="15" spans="1:59" ht="15" customHeight="1">
      <c r="A15" s="1274"/>
      <c r="B15" s="1242"/>
      <c r="C15" s="1243"/>
      <c r="D15" s="1243"/>
      <c r="E15" s="1243"/>
      <c r="F15" s="1244"/>
      <c r="G15" s="1259"/>
      <c r="H15" s="1259"/>
      <c r="I15" s="1259"/>
      <c r="J15" s="1422"/>
      <c r="K15" s="1259"/>
      <c r="L15" s="1428"/>
      <c r="M15" s="1378" t="str">
        <f>IF('別紙様式2-2（４・５月分）'!P15="","",'別紙様式2-2（４・５月分）'!P15)</f>
        <v/>
      </c>
      <c r="N15" s="1399"/>
      <c r="O15" s="1405"/>
      <c r="P15" s="1406"/>
      <c r="Q15" s="1407"/>
      <c r="R15" s="1540"/>
      <c r="S15" s="1411"/>
      <c r="T15" s="1536"/>
      <c r="U15" s="1538"/>
      <c r="V15" s="1417"/>
      <c r="W15" s="1534"/>
      <c r="X15" s="1357"/>
      <c r="Y15" s="1534"/>
      <c r="Z15" s="1357"/>
      <c r="AA15" s="1534"/>
      <c r="AB15" s="1357"/>
      <c r="AC15" s="1534"/>
      <c r="AD15" s="1357"/>
      <c r="AE15" s="1357"/>
      <c r="AF15" s="1357"/>
      <c r="AG15" s="1359"/>
      <c r="AH15" s="1526"/>
      <c r="AI15" s="1528"/>
      <c r="AJ15" s="1530"/>
      <c r="AK15" s="1532"/>
      <c r="AL15" s="1521"/>
      <c r="AM15" s="1523"/>
      <c r="AN15" s="1545"/>
      <c r="AO15" s="1524"/>
      <c r="AP15" s="1541"/>
      <c r="AQ15" s="1490"/>
      <c r="AR15" s="1493"/>
      <c r="AS15" s="1491" t="str">
        <f>IF(AU16="","",IF(OR(AA16="",AA16&lt;&gt;7,AC16="",AC16&lt;&gt;3),"！算定期間の終わりが令和７年３月になっていません。年度内の廃止予定等がなければ、算定対象月を令和７年３月にしてください。",""))</f>
        <v/>
      </c>
      <c r="AT15" s="576"/>
      <c r="AU15" s="1310"/>
      <c r="AV15" s="1311" t="str">
        <f>IF('別紙様式2-2（４・５月分）'!N15="","",'別紙様式2-2（４・５月分）'!N15)</f>
        <v/>
      </c>
      <c r="AW15" s="1312"/>
      <c r="AX15" s="1482"/>
      <c r="AY15" s="431"/>
      <c r="BD15" s="341"/>
      <c r="BE15" s="1310" t="str">
        <f>G14</f>
        <v/>
      </c>
      <c r="BF15" s="1310"/>
      <c r="BG15" s="1310"/>
    </row>
    <row r="16" spans="1:59" ht="15" customHeight="1">
      <c r="A16" s="1302"/>
      <c r="B16" s="1242"/>
      <c r="C16" s="1243"/>
      <c r="D16" s="1243"/>
      <c r="E16" s="1243"/>
      <c r="F16" s="1244"/>
      <c r="G16" s="1259"/>
      <c r="H16" s="1259"/>
      <c r="I16" s="1259"/>
      <c r="J16" s="1422"/>
      <c r="K16" s="1259"/>
      <c r="L16" s="1428"/>
      <c r="M16" s="1379"/>
      <c r="N16" s="1400"/>
      <c r="O16" s="1439" t="s">
        <v>2025</v>
      </c>
      <c r="P16" s="1432" t="str">
        <f>IFERROR(VLOOKUP('別紙様式2-2（４・５月分）'!AQ14,【参考】数式用!$AR$5:$AT$22,3,FALSE),"")</f>
        <v/>
      </c>
      <c r="Q16" s="1441" t="s">
        <v>2036</v>
      </c>
      <c r="R16" s="1516" t="str">
        <f>IFERROR(VLOOKUP(K14,【参考】数式用!$A$5:$AB$37,MATCH(P16,【参考】数式用!$B$4:$AB$4,0)+1,0),"")</f>
        <v/>
      </c>
      <c r="S16" s="1388" t="s">
        <v>2109</v>
      </c>
      <c r="T16" s="1518"/>
      <c r="U16" s="1514" t="str">
        <f>IFERROR(VLOOKUP(K14,【参考】数式用!$A$5:$AB$37,MATCH(T16,【参考】数式用!$B$4:$AB$4,0)+1,0),"")</f>
        <v/>
      </c>
      <c r="V16" s="1394" t="s">
        <v>15</v>
      </c>
      <c r="W16" s="1512"/>
      <c r="X16" s="1370" t="s">
        <v>10</v>
      </c>
      <c r="Y16" s="1512"/>
      <c r="Z16" s="1370" t="s">
        <v>38</v>
      </c>
      <c r="AA16" s="1512"/>
      <c r="AB16" s="1370" t="s">
        <v>10</v>
      </c>
      <c r="AC16" s="1512"/>
      <c r="AD16" s="1370" t="s">
        <v>13</v>
      </c>
      <c r="AE16" s="1370" t="s">
        <v>20</v>
      </c>
      <c r="AF16" s="1370" t="str">
        <f>IF(W16&gt;=1,(AA16*12+AC16)-(W16*12+Y16)+1,"")</f>
        <v/>
      </c>
      <c r="AG16" s="1366" t="s">
        <v>33</v>
      </c>
      <c r="AH16" s="1372" t="str">
        <f>IFERROR(ROUNDDOWN(ROUND(L14*U16,0),0)*AF16,"")</f>
        <v/>
      </c>
      <c r="AI16" s="1506" t="str">
        <f>IFERROR(ROUNDDOWN(ROUND((L14*(U16-AW14)),0),0)*AF16,"")</f>
        <v/>
      </c>
      <c r="AJ16" s="1376" t="str">
        <f>IFERROR(ROUNDDOWN(ROUNDDOWN(ROUND(L14*VLOOKUP(K14,【参考】数式用!$A$5:$AB$27,MATCH("新加算Ⅳ",【参考】数式用!$B$4:$AB$4,0)+1,0),0),0)*AF16*0.5,0),"")</f>
        <v/>
      </c>
      <c r="AK16" s="1508"/>
      <c r="AL16" s="1510" t="str">
        <f>IFERROR(IF('別紙様式2-2（４・５月分）'!P16="ベア加算","", IF(OR(T16="新加算Ⅰ",T16="新加算Ⅱ",T16="新加算Ⅲ",T16="新加算Ⅳ"),ROUNDDOWN(ROUND(L14*VLOOKUP(K14,【参考】数式用!$A$5:$I$27,MATCH("ベア加算",【参考】数式用!$B$4:$I$4,0)+1,0),0),0)*AF16,"")),"")</f>
        <v/>
      </c>
      <c r="AM16" s="1502"/>
      <c r="AN16" s="1550"/>
      <c r="AO16" s="1504"/>
      <c r="AP16" s="1483"/>
      <c r="AQ16" s="1485"/>
      <c r="AR16" s="1487"/>
      <c r="AS16" s="1491"/>
      <c r="AT16" s="576"/>
      <c r="AU16" s="1310" t="str">
        <f>IF(AND(AA14&lt;&gt;7,AC14&lt;&gt;3),"V列に色付け","")</f>
        <v/>
      </c>
      <c r="AV16" s="1311"/>
      <c r="AW16" s="1312"/>
      <c r="AX16" s="577"/>
      <c r="AY16" s="1229" t="str">
        <f>IF(AL16&lt;&gt;"",IF(AM16="○","入力済","未入力"),"")</f>
        <v/>
      </c>
      <c r="AZ16" s="1229" t="str">
        <f>IF(OR(T16="新加算Ⅰ",T16="新加算Ⅱ",T16="新加算Ⅲ",T16="新加算Ⅳ",T16="新加算Ⅴ（１）",T16="新加算Ⅴ（２）",T16="新加算Ⅴ（３）",T16="新加算ⅠⅤ（４）",T16="新加算Ⅴ（５）",T16="新加算Ⅴ（６）",T16="新加算Ⅴ（８）",T16="新加算Ⅴ（11）"),IF(OR(AN16="○",AN16="令和６年度中に満たす"),"入力済","未入力"),"")</f>
        <v/>
      </c>
      <c r="BA16" s="1229" t="str">
        <f>IF(OR(T16="新加算Ⅴ（７）",T16="新加算Ⅴ（９）",T16="新加算Ⅴ（10）",T16="新加算Ⅴ（12）",T16="新加算Ⅴ（13）",T16="新加算Ⅴ（14）"),IF(OR(AO16="○",AO16="令和６年度中に満たす"),"入力済","未入力"),"")</f>
        <v/>
      </c>
      <c r="BB16" s="1229" t="str">
        <f>IF(OR(T16="新加算Ⅰ",T16="新加算Ⅱ",T16="新加算Ⅲ",T16="新加算Ⅴ（１）",T16="新加算Ⅴ（３）",T16="新加算Ⅴ（８）"),IF(OR(AP16="○",AP16="令和６年度中に満たす"),"入力済","未入力"),"")</f>
        <v/>
      </c>
      <c r="BC16" s="1480" t="str">
        <f>IF(OR(T16="新加算Ⅰ",T16="新加算Ⅱ",T16="新加算Ⅴ（１）",T16="新加算Ⅴ（２）",T16="新加算Ⅴ（３）",T16="新加算Ⅴ（４）",T16="新加算Ⅴ（５）",T16="新加算Ⅴ（６）",T16="新加算Ⅴ（７）",T16="新加算Ⅴ（９）",T16="新加算Ⅴ（10）",T16="新加算Ⅴ（12）"),IF(AQ16&lt;&gt;"",1,""),"")</f>
        <v/>
      </c>
      <c r="BD16" s="1310" t="str">
        <f>IF(OR(T16="新加算Ⅰ",T16="新加算Ⅴ（１）",T16="新加算Ⅴ（２）",T16="新加算Ⅴ（５）",T16="新加算Ⅴ（７）",T16="新加算Ⅴ（10）"),IF(AR16="","未入力","入力済"),"")</f>
        <v/>
      </c>
      <c r="BE16" s="1310" t="str">
        <f>G14</f>
        <v/>
      </c>
      <c r="BF16" s="1310"/>
      <c r="BG16" s="1310"/>
    </row>
    <row r="17" spans="1:59" ht="30" customHeight="1" thickBot="1">
      <c r="A17" s="1275"/>
      <c r="B17" s="1418"/>
      <c r="C17" s="1419"/>
      <c r="D17" s="1419"/>
      <c r="E17" s="1419"/>
      <c r="F17" s="1420"/>
      <c r="G17" s="1260"/>
      <c r="H17" s="1260"/>
      <c r="I17" s="1260"/>
      <c r="J17" s="1423"/>
      <c r="K17" s="1260"/>
      <c r="L17" s="1429"/>
      <c r="M17" s="556" t="str">
        <f>IF('別紙様式2-2（４・５月分）'!P16="","",'別紙様式2-2（４・５月分）'!P16)</f>
        <v/>
      </c>
      <c r="N17" s="1401"/>
      <c r="O17" s="1440"/>
      <c r="P17" s="1433"/>
      <c r="Q17" s="1442"/>
      <c r="R17" s="1517"/>
      <c r="S17" s="1389"/>
      <c r="T17" s="1519"/>
      <c r="U17" s="1515"/>
      <c r="V17" s="1395"/>
      <c r="W17" s="1513"/>
      <c r="X17" s="1371"/>
      <c r="Y17" s="1513"/>
      <c r="Z17" s="1371"/>
      <c r="AA17" s="1513"/>
      <c r="AB17" s="1371"/>
      <c r="AC17" s="1513"/>
      <c r="AD17" s="1371"/>
      <c r="AE17" s="1371"/>
      <c r="AF17" s="1371"/>
      <c r="AG17" s="1367"/>
      <c r="AH17" s="1373"/>
      <c r="AI17" s="1507"/>
      <c r="AJ17" s="1377"/>
      <c r="AK17" s="1509"/>
      <c r="AL17" s="1511"/>
      <c r="AM17" s="1503"/>
      <c r="AN17" s="1551"/>
      <c r="AO17" s="1505"/>
      <c r="AP17" s="1484"/>
      <c r="AQ17" s="1486"/>
      <c r="AR17" s="1488"/>
      <c r="AS17" s="578" t="str">
        <f>IF(AU16="","",IF(OR(T16="",AND(M17="ベア加算なし",OR(T16="新加算Ⅰ",T16="新加算Ⅱ",T16="新加算Ⅲ",T16="新加算Ⅳ"),AM16=""),AND(OR(T16="新加算Ⅰ",T16="新加算Ⅱ",T16="新加算Ⅲ",T16="新加算Ⅳ"),AN16=""),AND(OR(T16="新加算Ⅰ",T16="新加算Ⅱ",T16="新加算Ⅲ"),AP16=""),AND(OR(T16="新加算Ⅰ",T16="新加算Ⅱ"),AQ16=""),AND(OR(T16="新加算Ⅰ"),AR16="")),"！記入が必要な欄（ピンク色のセル）に空欄があります。空欄を埋めてください。",""))</f>
        <v/>
      </c>
      <c r="AT17" s="574"/>
      <c r="AU17" s="1310"/>
      <c r="AV17" s="558" t="str">
        <f>IF('別紙様式2-2（４・５月分）'!N16="","",'別紙様式2-2（４・５月分）'!N16)</f>
        <v/>
      </c>
      <c r="AW17" s="1312"/>
      <c r="AX17" s="579"/>
      <c r="AY17" s="1229" t="str">
        <f>IF(OR(T17="新加算Ⅰ",T17="新加算Ⅱ",T17="新加算Ⅲ",T17="新加算Ⅳ",T17="新加算Ⅴ（１）",T17="新加算Ⅴ（２）",T17="新加算Ⅴ（３）",T17="新加算ⅠⅤ（４）",T17="新加算Ⅴ（５）",T17="新加算Ⅴ（６）",T17="新加算Ⅴ（８）",T17="新加算Ⅴ（11）"),IF(AI17="○","","未入力"),"")</f>
        <v/>
      </c>
      <c r="AZ17" s="1229" t="str">
        <f>IF(OR(U17="新加算Ⅰ",U17="新加算Ⅱ",U17="新加算Ⅲ",U17="新加算Ⅳ",U17="新加算Ⅴ（１）",U17="新加算Ⅴ（２）",U17="新加算Ⅴ（３）",U17="新加算ⅠⅤ（４）",U17="新加算Ⅴ（５）",U17="新加算Ⅴ（６）",U17="新加算Ⅴ（８）",U17="新加算Ⅴ（11）"),IF(AJ17="○","","未入力"),"")</f>
        <v/>
      </c>
      <c r="BA17" s="1229" t="str">
        <f>IF(OR(U17="新加算Ⅴ（７）",U17="新加算Ⅴ（９）",U17="新加算Ⅴ（10）",U17="新加算Ⅴ（12）",U17="新加算Ⅴ（13）",U17="新加算Ⅴ（14）"),IF(AK17="○","","未入力"),"")</f>
        <v/>
      </c>
      <c r="BB17" s="1229" t="str">
        <f>IF(OR(U17="新加算Ⅰ",U17="新加算Ⅱ",U17="新加算Ⅲ",U17="新加算Ⅴ（１）",U17="新加算Ⅴ（３）",U17="新加算Ⅴ（８）"),IF(AL17="○","","未入力"),"")</f>
        <v/>
      </c>
      <c r="BC17" s="1480" t="str">
        <f>IF(OR(U17="新加算Ⅰ",U17="新加算Ⅱ",U17="新加算Ⅴ（１）",U17="新加算Ⅴ（２）",U17="新加算Ⅴ（３）",U17="新加算Ⅴ（４）",U17="新加算Ⅴ（５）",U17="新加算Ⅴ（６）",U17="新加算Ⅴ（７）",U17="新加算Ⅴ（９）",U17="新加算Ⅴ（10）",U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 s="1310" t="str">
        <f>IF(AND(T17&lt;&gt;"（参考）令和７年度の移行予定",OR(U17="新加算Ⅰ",U17="新加算Ⅴ（１）",U17="新加算Ⅴ（２）",U17="新加算Ⅴ（５）",U17="新加算Ⅴ（７）",U17="新加算Ⅴ（10）")),IF(AN17="","未入力",IF(AN17="いずれも取得していない","要件を満たさない","")),"")</f>
        <v/>
      </c>
      <c r="BE17" s="1310" t="str">
        <f>G14</f>
        <v/>
      </c>
      <c r="BF17" s="1310"/>
      <c r="BG17" s="1310"/>
    </row>
    <row r="18" spans="1:59" ht="30" customHeight="1">
      <c r="A18" s="1300">
        <v>2</v>
      </c>
      <c r="B18" s="1242" t="str">
        <f>IF(基本情報入力シート!C55="","",基本情報入力シート!C55)</f>
        <v/>
      </c>
      <c r="C18" s="1243"/>
      <c r="D18" s="1243"/>
      <c r="E18" s="1243"/>
      <c r="F18" s="1244"/>
      <c r="G18" s="1259" t="str">
        <f>IF(基本情報入力シート!M55="","",基本情報入力シート!M55)</f>
        <v/>
      </c>
      <c r="H18" s="1259" t="str">
        <f>IF(基本情報入力シート!R55="","",基本情報入力シート!R55)</f>
        <v/>
      </c>
      <c r="I18" s="1259" t="str">
        <f>IF(基本情報入力シート!W55="","",基本情報入力シート!W55)</f>
        <v/>
      </c>
      <c r="J18" s="1422" t="str">
        <f>IF(基本情報入力シート!X55="","",基本情報入力シート!X55)</f>
        <v/>
      </c>
      <c r="K18" s="1259" t="str">
        <f>IF(基本情報入力シート!Y55="","",基本情報入力シート!Y55)</f>
        <v/>
      </c>
      <c r="L18" s="1428" t="str">
        <f>IF(基本情報入力シート!AB55="","",基本情報入力シート!AB55)</f>
        <v/>
      </c>
      <c r="M18" s="553" t="str">
        <f>IF('別紙様式2-2（４・５月分）'!P17="","",'別紙様式2-2（４・５月分）'!P17)</f>
        <v/>
      </c>
      <c r="N18" s="1398" t="str">
        <f>IF(SUM('別紙様式2-2（４・５月分）'!Q17:Q19)=0,"",SUM('別紙様式2-2（４・５月分）'!Q17:Q19))</f>
        <v/>
      </c>
      <c r="O18" s="1402" t="str">
        <f>IFERROR(VLOOKUP('別紙様式2-2（４・５月分）'!AQ17,【参考】数式用!$AR$5:$AS$22,2,FALSE),"")</f>
        <v/>
      </c>
      <c r="P18" s="1403"/>
      <c r="Q18" s="1404"/>
      <c r="R18" s="1539" t="str">
        <f>IFERROR(VLOOKUP(K18,【参考】数式用!$A$5:$AB$37,MATCH(O18,【参考】数式用!$B$4:$AB$4,0)+1,0),"")</f>
        <v/>
      </c>
      <c r="S18" s="1410" t="s">
        <v>2039</v>
      </c>
      <c r="T18" s="1535" t="str">
        <f>IF('別紙様式2-3（６月以降分）'!T18="","",'別紙様式2-3（６月以降分）'!T18)</f>
        <v/>
      </c>
      <c r="U18" s="1537" t="str">
        <f>IFERROR(VLOOKUP(K18,【参考】数式用!$A$5:$AB$37,MATCH(T18,【参考】数式用!$B$4:$AB$4,0)+1,0),"")</f>
        <v/>
      </c>
      <c r="V18" s="1416" t="s">
        <v>15</v>
      </c>
      <c r="W18" s="1533">
        <f>'別紙様式2-3（６月以降分）'!W18</f>
        <v>6</v>
      </c>
      <c r="X18" s="1356" t="s">
        <v>10</v>
      </c>
      <c r="Y18" s="1533">
        <f>'別紙様式2-3（６月以降分）'!Y18</f>
        <v>6</v>
      </c>
      <c r="Z18" s="1356" t="s">
        <v>38</v>
      </c>
      <c r="AA18" s="1533">
        <f>'別紙様式2-3（６月以降分）'!AA18</f>
        <v>7</v>
      </c>
      <c r="AB18" s="1356" t="s">
        <v>10</v>
      </c>
      <c r="AC18" s="1533">
        <f>'別紙様式2-3（６月以降分）'!AC18</f>
        <v>3</v>
      </c>
      <c r="AD18" s="1356" t="s">
        <v>13</v>
      </c>
      <c r="AE18" s="1356" t="s">
        <v>20</v>
      </c>
      <c r="AF18" s="1356">
        <f>IF(W18&gt;=1,(AA18*12+AC18)-(W18*12+Y18)+1,"")</f>
        <v>10</v>
      </c>
      <c r="AG18" s="1358" t="s">
        <v>33</v>
      </c>
      <c r="AH18" s="1525" t="str">
        <f>'別紙様式2-3（６月以降分）'!AH18</f>
        <v/>
      </c>
      <c r="AI18" s="1527" t="str">
        <f>'別紙様式2-3（６月以降分）'!AI18</f>
        <v/>
      </c>
      <c r="AJ18" s="1529">
        <f>'別紙様式2-3（６月以降分）'!AJ18</f>
        <v>0</v>
      </c>
      <c r="AK18" s="1531" t="str">
        <f>IF('別紙様式2-3（６月以降分）'!AK18="","",'別紙様式2-3（６月以降分）'!AK18)</f>
        <v/>
      </c>
      <c r="AL18" s="1520">
        <f>'別紙様式2-3（６月以降分）'!AL18</f>
        <v>0</v>
      </c>
      <c r="AM18" s="1522" t="str">
        <f>IF('別紙様式2-3（６月以降分）'!AM18="","",'別紙様式2-3（６月以降分）'!AM18)</f>
        <v/>
      </c>
      <c r="AN18" s="1340" t="str">
        <f>IF('別紙様式2-3（６月以降分）'!AN18="","",'別紙様式2-3（６月以降分）'!AN18)</f>
        <v/>
      </c>
      <c r="AO18" s="1338" t="str">
        <f>IF('別紙様式2-3（６月以降分）'!AO18="","",'別紙様式2-3（６月以降分）'!AO18)</f>
        <v/>
      </c>
      <c r="AP18" s="1340" t="str">
        <f>IF('別紙様式2-3（６月以降分）'!AP18="","",'別紙様式2-3（６月以降分）'!AP18)</f>
        <v/>
      </c>
      <c r="AQ18" s="1489" t="str">
        <f>IF('別紙様式2-3（６月以降分）'!AQ18="","",'別紙様式2-3（６月以降分）'!AQ18)</f>
        <v/>
      </c>
      <c r="AR18" s="1492" t="str">
        <f>IF('別紙様式2-3（６月以降分）'!AR18="","",'別紙様式2-3（６月以降分）'!AR18)</f>
        <v/>
      </c>
      <c r="AS18" s="573" t="str">
        <f t="shared" ref="AS18" si="0">IF(AU20="","",IF(U20&lt;U18,"！加算の要件上は問題ありませんが、令和６年度当初の新加算の加算率と比較して、移行後の加算率が下がる計画になっています。",""))</f>
        <v/>
      </c>
      <c r="AT18" s="580"/>
      <c r="AU18" s="1308"/>
      <c r="AV18" s="558" t="str">
        <f>IF('別紙様式2-2（４・５月分）'!N17="","",'別紙様式2-2（４・５月分）'!N17)</f>
        <v/>
      </c>
      <c r="AW18" s="1312" t="str">
        <f>IF(SUM('別紙様式2-2（４・５月分）'!O17:O19)=0,"",SUM('別紙様式2-2（４・５月分）'!O17:O19))</f>
        <v/>
      </c>
      <c r="AX18" s="1481" t="str">
        <f>IFERROR(VLOOKUP(K18,【参考】数式用!$AH$2:$AI$34,2,FALSE),"")</f>
        <v/>
      </c>
      <c r="AY18" s="494"/>
      <c r="BD18" s="341"/>
      <c r="BE18" s="1310" t="str">
        <f>G18</f>
        <v/>
      </c>
      <c r="BF18" s="1310"/>
      <c r="BG18" s="1310"/>
    </row>
    <row r="19" spans="1:59" ht="15" customHeight="1">
      <c r="A19" s="1274"/>
      <c r="B19" s="1242"/>
      <c r="C19" s="1243"/>
      <c r="D19" s="1243"/>
      <c r="E19" s="1243"/>
      <c r="F19" s="1244"/>
      <c r="G19" s="1259"/>
      <c r="H19" s="1259"/>
      <c r="I19" s="1259"/>
      <c r="J19" s="1422"/>
      <c r="K19" s="1259"/>
      <c r="L19" s="1428"/>
      <c r="M19" s="1378" t="str">
        <f>IF('別紙様式2-2（４・５月分）'!P18="","",'別紙様式2-2（４・５月分）'!P18)</f>
        <v/>
      </c>
      <c r="N19" s="1399"/>
      <c r="O19" s="1405"/>
      <c r="P19" s="1406"/>
      <c r="Q19" s="1407"/>
      <c r="R19" s="1540"/>
      <c r="S19" s="1411"/>
      <c r="T19" s="1536"/>
      <c r="U19" s="1538"/>
      <c r="V19" s="1417"/>
      <c r="W19" s="1534"/>
      <c r="X19" s="1357"/>
      <c r="Y19" s="1534"/>
      <c r="Z19" s="1357"/>
      <c r="AA19" s="1534"/>
      <c r="AB19" s="1357"/>
      <c r="AC19" s="1534"/>
      <c r="AD19" s="1357"/>
      <c r="AE19" s="1357"/>
      <c r="AF19" s="1357"/>
      <c r="AG19" s="1359"/>
      <c r="AH19" s="1526"/>
      <c r="AI19" s="1528"/>
      <c r="AJ19" s="1530"/>
      <c r="AK19" s="1532"/>
      <c r="AL19" s="1521"/>
      <c r="AM19" s="1523"/>
      <c r="AN19" s="1341"/>
      <c r="AO19" s="1524"/>
      <c r="AP19" s="1341"/>
      <c r="AQ19" s="1490"/>
      <c r="AR19" s="1493"/>
      <c r="AS19" s="1491" t="str">
        <f t="shared" ref="AS19" si="1">IF(AU20="","",IF(OR(AA20="",AA20&lt;&gt;7,AC20="",AC20&lt;&gt;3),"！算定期間の終わりが令和７年３月になっていません。年度内の廃止予定等がなければ、算定対象月を令和７年３月にしてください。",""))</f>
        <v/>
      </c>
      <c r="AT19" s="580"/>
      <c r="AU19" s="1310"/>
      <c r="AV19" s="1311" t="str">
        <f>IF('別紙様式2-2（４・５月分）'!N18="","",'別紙様式2-2（４・５月分）'!N18)</f>
        <v/>
      </c>
      <c r="AW19" s="1312"/>
      <c r="AX19" s="1482"/>
      <c r="AY19" s="431"/>
      <c r="BD19" s="341"/>
      <c r="BE19" s="1310" t="str">
        <f>G18</f>
        <v/>
      </c>
      <c r="BF19" s="1310"/>
      <c r="BG19" s="1310"/>
    </row>
    <row r="20" spans="1:59" ht="15" customHeight="1">
      <c r="A20" s="1302"/>
      <c r="B20" s="1242"/>
      <c r="C20" s="1243"/>
      <c r="D20" s="1243"/>
      <c r="E20" s="1243"/>
      <c r="F20" s="1244"/>
      <c r="G20" s="1259"/>
      <c r="H20" s="1259"/>
      <c r="I20" s="1259"/>
      <c r="J20" s="1422"/>
      <c r="K20" s="1259"/>
      <c r="L20" s="1428"/>
      <c r="M20" s="1379"/>
      <c r="N20" s="1400"/>
      <c r="O20" s="1439" t="s">
        <v>2025</v>
      </c>
      <c r="P20" s="1432" t="str">
        <f>IFERROR(VLOOKUP('別紙様式2-2（４・５月分）'!AQ17,【参考】数式用!$AR$5:$AT$22,3,FALSE),"")</f>
        <v/>
      </c>
      <c r="Q20" s="1441" t="s">
        <v>2036</v>
      </c>
      <c r="R20" s="1516" t="str">
        <f>IFERROR(VLOOKUP(K18,【参考】数式用!$A$5:$AB$37,MATCH(P20,【参考】数式用!$B$4:$AB$4,0)+1,0),"")</f>
        <v/>
      </c>
      <c r="S20" s="1388" t="s">
        <v>2109</v>
      </c>
      <c r="T20" s="1518"/>
      <c r="U20" s="1514" t="str">
        <f>IFERROR(VLOOKUP(K18,【参考】数式用!$A$5:$AB$37,MATCH(T20,【参考】数式用!$B$4:$AB$4,0)+1,0),"")</f>
        <v/>
      </c>
      <c r="V20" s="1394" t="s">
        <v>15</v>
      </c>
      <c r="W20" s="1512"/>
      <c r="X20" s="1370" t="s">
        <v>10</v>
      </c>
      <c r="Y20" s="1512"/>
      <c r="Z20" s="1370" t="s">
        <v>38</v>
      </c>
      <c r="AA20" s="1512"/>
      <c r="AB20" s="1370" t="s">
        <v>10</v>
      </c>
      <c r="AC20" s="1512"/>
      <c r="AD20" s="1370" t="s">
        <v>13</v>
      </c>
      <c r="AE20" s="1370" t="s">
        <v>20</v>
      </c>
      <c r="AF20" s="1370" t="str">
        <f>IF(W20&gt;=1,(AA20*12+AC20)-(W20*12+Y20)+1,"")</f>
        <v/>
      </c>
      <c r="AG20" s="1366" t="s">
        <v>33</v>
      </c>
      <c r="AH20" s="1372" t="str">
        <f t="shared" ref="AH20" si="2">IFERROR(ROUNDDOWN(ROUND(L18*U20,0),0)*AF20,"")</f>
        <v/>
      </c>
      <c r="AI20" s="1506" t="str">
        <f t="shared" ref="AI20" si="3">IFERROR(ROUNDDOWN(ROUND((L18*(U20-AW18)),0),0)*AF20,"")</f>
        <v/>
      </c>
      <c r="AJ20" s="1376" t="str">
        <f>IFERROR(ROUNDDOWN(ROUNDDOWN(ROUND(L18*VLOOKUP(K18,【参考】数式用!$A$5:$AB$27,MATCH("新加算Ⅳ",【参考】数式用!$B$4:$AB$4,0)+1,0),0),0)*AF20*0.5,0),"")</f>
        <v/>
      </c>
      <c r="AK20" s="1508"/>
      <c r="AL20" s="1510" t="str">
        <f>IFERROR(IF('別紙様式2-2（４・５月分）'!P20="ベア加算","", IF(OR(T20="新加算Ⅰ",T20="新加算Ⅱ",T20="新加算Ⅲ",T20="新加算Ⅳ"),ROUNDDOWN(ROUND(L18*VLOOKUP(K18,【参考】数式用!$A$5:$I$27,MATCH("ベア加算",【参考】数式用!$B$4:$I$4,0)+1,0),0),0)*AF20,"")),"")</f>
        <v/>
      </c>
      <c r="AM20" s="1502"/>
      <c r="AN20" s="1483"/>
      <c r="AO20" s="1504"/>
      <c r="AP20" s="1483"/>
      <c r="AQ20" s="1485"/>
      <c r="AR20" s="1487"/>
      <c r="AS20" s="1491"/>
      <c r="AT20" s="452"/>
      <c r="AU20" s="1310" t="str">
        <f>IF(AND(AA18&lt;&gt;7,AC18&lt;&gt;3),"V列に色付け","")</f>
        <v/>
      </c>
      <c r="AV20" s="1311"/>
      <c r="AW20" s="1312"/>
      <c r="AX20" s="577"/>
      <c r="AY20" s="1229" t="str">
        <f>IF(AL20&lt;&gt;"",IF(AM20="○","入力済","未入力"),"")</f>
        <v/>
      </c>
      <c r="AZ20" s="1229" t="str">
        <f>IF(OR(T20="新加算Ⅰ",T20="新加算Ⅱ",T20="新加算Ⅲ",T20="新加算Ⅳ",T20="新加算Ⅴ（１）",T20="新加算Ⅴ（２）",T20="新加算Ⅴ（３）",T20="新加算ⅠⅤ（４）",T20="新加算Ⅴ（５）",T20="新加算Ⅴ（６）",T20="新加算Ⅴ（８）",T20="新加算Ⅴ（11）"),IF(OR(AN20="○",AN20="令和６年度中に満たす"),"入力済","未入力"),"")</f>
        <v/>
      </c>
      <c r="BA20" s="1229" t="str">
        <f>IF(OR(T20="新加算Ⅴ（７）",T20="新加算Ⅴ（９）",T20="新加算Ⅴ（10）",T20="新加算Ⅴ（12）",T20="新加算Ⅴ（13）",T20="新加算Ⅴ（14）"),IF(OR(AO20="○",AO20="令和６年度中に満たす"),"入力済","未入力"),"")</f>
        <v/>
      </c>
      <c r="BB20" s="1229" t="str">
        <f>IF(OR(T20="新加算Ⅰ",T20="新加算Ⅱ",T20="新加算Ⅲ",T20="新加算Ⅴ（１）",T20="新加算Ⅴ（３）",T20="新加算Ⅴ（８）"),IF(OR(AP20="○",AP20="令和６年度中に満たす"),"入力済","未入力"),"")</f>
        <v/>
      </c>
      <c r="BC20" s="1480" t="str">
        <f t="shared" ref="BC20" si="4">IF(OR(T20="新加算Ⅰ",T20="新加算Ⅱ",T20="新加算Ⅴ（１）",T20="新加算Ⅴ（２）",T20="新加算Ⅴ（３）",T20="新加算Ⅴ（４）",T20="新加算Ⅴ（５）",T20="新加算Ⅴ（６）",T20="新加算Ⅴ（７）",T20="新加算Ⅴ（９）",T20="新加算Ⅴ（10）",T20="新加算Ⅴ（12）"),IF(AQ20&lt;&gt;"",1,""),"")</f>
        <v/>
      </c>
      <c r="BD20" s="1310" t="str">
        <f>IF(OR(T20="新加算Ⅰ",T20="新加算Ⅴ（１）",T20="新加算Ⅴ（２）",T20="新加算Ⅴ（５）",T20="新加算Ⅴ（７）",T20="新加算Ⅴ（10）"),IF(AR20="","未入力","入力済"),"")</f>
        <v/>
      </c>
      <c r="BE20" s="1310" t="str">
        <f>G18</f>
        <v/>
      </c>
      <c r="BF20" s="1310"/>
      <c r="BG20" s="1310"/>
    </row>
    <row r="21" spans="1:59" ht="30" customHeight="1" thickBot="1">
      <c r="A21" s="1275"/>
      <c r="B21" s="1418"/>
      <c r="C21" s="1419"/>
      <c r="D21" s="1419"/>
      <c r="E21" s="1419"/>
      <c r="F21" s="1420"/>
      <c r="G21" s="1260"/>
      <c r="H21" s="1260"/>
      <c r="I21" s="1260"/>
      <c r="J21" s="1423"/>
      <c r="K21" s="1260"/>
      <c r="L21" s="1429"/>
      <c r="M21" s="556" t="str">
        <f>IF('別紙様式2-2（４・５月分）'!P19="","",'別紙様式2-2（４・５月分）'!P19)</f>
        <v/>
      </c>
      <c r="N21" s="1401"/>
      <c r="O21" s="1440"/>
      <c r="P21" s="1433"/>
      <c r="Q21" s="1442"/>
      <c r="R21" s="1517"/>
      <c r="S21" s="1389"/>
      <c r="T21" s="1519"/>
      <c r="U21" s="1515"/>
      <c r="V21" s="1395"/>
      <c r="W21" s="1513"/>
      <c r="X21" s="1371"/>
      <c r="Y21" s="1513"/>
      <c r="Z21" s="1371"/>
      <c r="AA21" s="1513"/>
      <c r="AB21" s="1371"/>
      <c r="AC21" s="1513"/>
      <c r="AD21" s="1371"/>
      <c r="AE21" s="1371"/>
      <c r="AF21" s="1371"/>
      <c r="AG21" s="1367"/>
      <c r="AH21" s="1373"/>
      <c r="AI21" s="1507"/>
      <c r="AJ21" s="1377"/>
      <c r="AK21" s="1509"/>
      <c r="AL21" s="1511"/>
      <c r="AM21" s="1503"/>
      <c r="AN21" s="1484"/>
      <c r="AO21" s="1505"/>
      <c r="AP21" s="1484"/>
      <c r="AQ21" s="1486"/>
      <c r="AR21" s="1488"/>
      <c r="AS21" s="578" t="str">
        <f t="shared" ref="AS21" si="5">IF(AU20="","",IF(OR(T20="",AND(M21="ベア加算なし",OR(T20="新加算Ⅰ",T20="新加算Ⅱ",T20="新加算Ⅲ",T20="新加算Ⅳ"),AM20=""),AND(OR(T20="新加算Ⅰ",T20="新加算Ⅱ",T20="新加算Ⅲ",T20="新加算Ⅳ"),AN20=""),AND(OR(T20="新加算Ⅰ",T20="新加算Ⅱ",T20="新加算Ⅲ"),AP20=""),AND(OR(T20="新加算Ⅰ",T20="新加算Ⅱ"),AQ20=""),AND(OR(T20="新加算Ⅰ"),AR20="")),"！記入が必要な欄（ピンク色のセル）に空欄があります。空欄を埋めてください。",""))</f>
        <v/>
      </c>
      <c r="AT21" s="452"/>
      <c r="AU21" s="1310"/>
      <c r="AV21" s="558" t="str">
        <f>IF('別紙様式2-2（４・５月分）'!N19="","",'別紙様式2-2（４・５月分）'!N19)</f>
        <v/>
      </c>
      <c r="AW21" s="1312"/>
      <c r="AX21" s="579"/>
      <c r="AY21" s="1229" t="str">
        <f>IF(OR(T21="新加算Ⅰ",T21="新加算Ⅱ",T21="新加算Ⅲ",T21="新加算Ⅳ",T21="新加算Ⅴ（１）",T21="新加算Ⅴ（２）",T21="新加算Ⅴ（３）",T21="新加算ⅠⅤ（４）",T21="新加算Ⅴ（５）",T21="新加算Ⅴ（６）",T21="新加算Ⅴ（８）",T21="新加算Ⅴ（11）"),IF(AI21="○","","未入力"),"")</f>
        <v/>
      </c>
      <c r="AZ21" s="1229" t="str">
        <f>IF(OR(U21="新加算Ⅰ",U21="新加算Ⅱ",U21="新加算Ⅲ",U21="新加算Ⅳ",U21="新加算Ⅴ（１）",U21="新加算Ⅴ（２）",U21="新加算Ⅴ（３）",U21="新加算ⅠⅤ（４）",U21="新加算Ⅴ（５）",U21="新加算Ⅴ（６）",U21="新加算Ⅴ（８）",U21="新加算Ⅴ（11）"),IF(AJ21="○","","未入力"),"")</f>
        <v/>
      </c>
      <c r="BA21" s="1229" t="str">
        <f>IF(OR(U21="新加算Ⅴ（７）",U21="新加算Ⅴ（９）",U21="新加算Ⅴ（10）",U21="新加算Ⅴ（12）",U21="新加算Ⅴ（13）",U21="新加算Ⅴ（14）"),IF(AK21="○","","未入力"),"")</f>
        <v/>
      </c>
      <c r="BB21" s="1229" t="str">
        <f>IF(OR(U21="新加算Ⅰ",U21="新加算Ⅱ",U21="新加算Ⅲ",U21="新加算Ⅴ（１）",U21="新加算Ⅴ（３）",U21="新加算Ⅴ（８）"),IF(AL21="○","","未入力"),"")</f>
        <v/>
      </c>
      <c r="BC21" s="1480" t="str">
        <f t="shared" ref="BC21" si="6">IF(OR(U21="新加算Ⅰ",U21="新加算Ⅱ",U21="新加算Ⅴ（１）",U21="新加算Ⅴ（２）",U21="新加算Ⅴ（３）",U21="新加算Ⅴ（４）",U21="新加算Ⅴ（５）",U21="新加算Ⅴ（６）",U21="新加算Ⅴ（７）",U21="新加算Ⅴ（９）",U21="新加算Ⅴ（10）",U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 s="1310" t="str">
        <f>IF(AND(T21&lt;&gt;"（参考）令和７年度の移行予定",OR(U21="新加算Ⅰ",U21="新加算Ⅴ（１）",U21="新加算Ⅴ（２）",U21="新加算Ⅴ（５）",U21="新加算Ⅴ（７）",U21="新加算Ⅴ（10）")),IF(AN21="","未入力",IF(AN21="いずれも取得していない","要件を満たさない","")),"")</f>
        <v/>
      </c>
      <c r="BE21" s="1310" t="str">
        <f>G18</f>
        <v/>
      </c>
      <c r="BF21" s="1310"/>
      <c r="BG21" s="1310"/>
    </row>
    <row r="22" spans="1:59" ht="30" customHeight="1">
      <c r="A22" s="1273">
        <v>3</v>
      </c>
      <c r="B22" s="1239" t="str">
        <f>IF(基本情報入力シート!C56="","",基本情報入力シート!C56)</f>
        <v/>
      </c>
      <c r="C22" s="1240"/>
      <c r="D22" s="1240"/>
      <c r="E22" s="1240"/>
      <c r="F22" s="1241"/>
      <c r="G22" s="1258" t="str">
        <f>IF(基本情報入力シート!M56="","",基本情報入力シート!M56)</f>
        <v/>
      </c>
      <c r="H22" s="1258" t="str">
        <f>IF(基本情報入力シート!R56="","",基本情報入力シート!R56)</f>
        <v/>
      </c>
      <c r="I22" s="1258" t="str">
        <f>IF(基本情報入力シート!W56="","",基本情報入力シート!W56)</f>
        <v/>
      </c>
      <c r="J22" s="1421" t="str">
        <f>IF(基本情報入力シート!X56="","",基本情報入力シート!X56)</f>
        <v/>
      </c>
      <c r="K22" s="1258" t="str">
        <f>IF(基本情報入力シート!Y56="","",基本情報入力シート!Y56)</f>
        <v/>
      </c>
      <c r="L22" s="1434" t="str">
        <f>IF(基本情報入力シート!AB56="","",基本情報入力シート!AB56)</f>
        <v/>
      </c>
      <c r="M22" s="553" t="str">
        <f>IF('別紙様式2-2（４・５月分）'!P20="","",'別紙様式2-2（４・５月分）'!P20)</f>
        <v/>
      </c>
      <c r="N22" s="1398" t="str">
        <f>IF(SUM('別紙様式2-2（４・５月分）'!Q20:Q22)=0,"",SUM('別紙様式2-2（４・５月分）'!Q20:Q22))</f>
        <v/>
      </c>
      <c r="O22" s="1402" t="str">
        <f>IFERROR(VLOOKUP('別紙様式2-2（４・５月分）'!AQ20,【参考】数式用!$AR$5:$AS$22,2,FALSE),"")</f>
        <v/>
      </c>
      <c r="P22" s="1403"/>
      <c r="Q22" s="1404"/>
      <c r="R22" s="1539" t="str">
        <f>IFERROR(VLOOKUP(K22,【参考】数式用!$A$5:$AB$37,MATCH(O22,【参考】数式用!$B$4:$AB$4,0)+1,0),"")</f>
        <v/>
      </c>
      <c r="S22" s="1410" t="s">
        <v>2039</v>
      </c>
      <c r="T22" s="1535" t="str">
        <f>IF('別紙様式2-3（６月以降分）'!T22="","",'別紙様式2-3（６月以降分）'!T22)</f>
        <v/>
      </c>
      <c r="U22" s="1537" t="str">
        <f>IFERROR(VLOOKUP(K22,【参考】数式用!$A$5:$AB$37,MATCH(T22,【参考】数式用!$B$4:$AB$4,0)+1,0),"")</f>
        <v/>
      </c>
      <c r="V22" s="1416" t="s">
        <v>15</v>
      </c>
      <c r="W22" s="1533">
        <f>'別紙様式2-3（６月以降分）'!W22</f>
        <v>6</v>
      </c>
      <c r="X22" s="1356" t="s">
        <v>10</v>
      </c>
      <c r="Y22" s="1533">
        <f>'別紙様式2-3（６月以降分）'!Y22</f>
        <v>6</v>
      </c>
      <c r="Z22" s="1356" t="s">
        <v>38</v>
      </c>
      <c r="AA22" s="1533">
        <f>'別紙様式2-3（６月以降分）'!AA22</f>
        <v>7</v>
      </c>
      <c r="AB22" s="1356" t="s">
        <v>10</v>
      </c>
      <c r="AC22" s="1533">
        <f>'別紙様式2-3（６月以降分）'!AC22</f>
        <v>3</v>
      </c>
      <c r="AD22" s="1356" t="s">
        <v>2020</v>
      </c>
      <c r="AE22" s="1356" t="s">
        <v>20</v>
      </c>
      <c r="AF22" s="1356">
        <f>IF(W22&gt;=1,(AA22*12+AC22)-(W22*12+Y22)+1,"")</f>
        <v>10</v>
      </c>
      <c r="AG22" s="1358" t="s">
        <v>33</v>
      </c>
      <c r="AH22" s="1525" t="str">
        <f>'別紙様式2-3（６月以降分）'!AH22</f>
        <v/>
      </c>
      <c r="AI22" s="1527" t="str">
        <f>'別紙様式2-3（６月以降分）'!AI22</f>
        <v/>
      </c>
      <c r="AJ22" s="1529">
        <f>'別紙様式2-3（６月以降分）'!AJ22</f>
        <v>0</v>
      </c>
      <c r="AK22" s="1531" t="str">
        <f>IF('別紙様式2-3（６月以降分）'!AK22="","",'別紙様式2-3（６月以降分）'!AK22)</f>
        <v/>
      </c>
      <c r="AL22" s="1520">
        <f>'別紙様式2-3（６月以降分）'!AL22</f>
        <v>0</v>
      </c>
      <c r="AM22" s="1522" t="str">
        <f>IF('別紙様式2-3（６月以降分）'!AM22="","",'別紙様式2-3（６月以降分）'!AM22)</f>
        <v/>
      </c>
      <c r="AN22" s="1340" t="str">
        <f>IF('別紙様式2-3（６月以降分）'!AN22="","",'別紙様式2-3（６月以降分）'!AN22)</f>
        <v/>
      </c>
      <c r="AO22" s="1338" t="str">
        <f>IF('別紙様式2-3（６月以降分）'!AO22="","",'別紙様式2-3（６月以降分）'!AO22)</f>
        <v/>
      </c>
      <c r="AP22" s="1340" t="str">
        <f>IF('別紙様式2-3（６月以降分）'!AP22="","",'別紙様式2-3（６月以降分）'!AP22)</f>
        <v/>
      </c>
      <c r="AQ22" s="1489" t="str">
        <f>IF('別紙様式2-3（６月以降分）'!AQ22="","",'別紙様式2-3（６月以降分）'!AQ22)</f>
        <v/>
      </c>
      <c r="AR22" s="1492" t="str">
        <f>IF('別紙様式2-3（６月以降分）'!AR22="","",'別紙様式2-3（６月以降分）'!AR22)</f>
        <v/>
      </c>
      <c r="AS22" s="573" t="str">
        <f t="shared" ref="AS22" si="7">IF(AU24="","",IF(U24&lt;U22,"！加算の要件上は問題ありませんが、令和６年度当初の新加算の加算率と比較して、移行後の加算率が下がる計画になっています。",""))</f>
        <v/>
      </c>
      <c r="AT22" s="580"/>
      <c r="AU22" s="1308"/>
      <c r="AV22" s="558" t="str">
        <f>IF('別紙様式2-2（４・５月分）'!N20="","",'別紙様式2-2（４・５月分）'!N20)</f>
        <v/>
      </c>
      <c r="AW22" s="1312" t="str">
        <f>IF(SUM('別紙様式2-2（４・５月分）'!O20:O22)=0,"",SUM('別紙様式2-2（４・５月分）'!O20:O22))</f>
        <v/>
      </c>
      <c r="AX22" s="1481" t="str">
        <f>IFERROR(VLOOKUP(K22,【参考】数式用!$AH$2:$AI$34,2,FALSE),"")</f>
        <v/>
      </c>
      <c r="AY22" s="494"/>
      <c r="BD22" s="341"/>
      <c r="BE22" s="1310" t="str">
        <f>G22</f>
        <v/>
      </c>
      <c r="BF22" s="1310"/>
      <c r="BG22" s="1310"/>
    </row>
    <row r="23" spans="1:59" ht="15" customHeight="1">
      <c r="A23" s="1274"/>
      <c r="B23" s="1242"/>
      <c r="C23" s="1243"/>
      <c r="D23" s="1243"/>
      <c r="E23" s="1243"/>
      <c r="F23" s="1244"/>
      <c r="G23" s="1259"/>
      <c r="H23" s="1259"/>
      <c r="I23" s="1259"/>
      <c r="J23" s="1422"/>
      <c r="K23" s="1259"/>
      <c r="L23" s="1428"/>
      <c r="M23" s="1378" t="str">
        <f>IF('別紙様式2-2（４・５月分）'!P21="","",'別紙様式2-2（４・５月分）'!P21)</f>
        <v/>
      </c>
      <c r="N23" s="1399"/>
      <c r="O23" s="1405"/>
      <c r="P23" s="1406"/>
      <c r="Q23" s="1407"/>
      <c r="R23" s="1540"/>
      <c r="S23" s="1411"/>
      <c r="T23" s="1536"/>
      <c r="U23" s="1538"/>
      <c r="V23" s="1417"/>
      <c r="W23" s="1534"/>
      <c r="X23" s="1357"/>
      <c r="Y23" s="1534"/>
      <c r="Z23" s="1357"/>
      <c r="AA23" s="1534"/>
      <c r="AB23" s="1357"/>
      <c r="AC23" s="1534"/>
      <c r="AD23" s="1357"/>
      <c r="AE23" s="1357"/>
      <c r="AF23" s="1357"/>
      <c r="AG23" s="1359"/>
      <c r="AH23" s="1526"/>
      <c r="AI23" s="1528"/>
      <c r="AJ23" s="1530"/>
      <c r="AK23" s="1532"/>
      <c r="AL23" s="1521"/>
      <c r="AM23" s="1523"/>
      <c r="AN23" s="1341"/>
      <c r="AO23" s="1524"/>
      <c r="AP23" s="1341"/>
      <c r="AQ23" s="1490"/>
      <c r="AR23" s="1493"/>
      <c r="AS23" s="1491" t="str">
        <f t="shared" ref="AS23" si="8">IF(AU24="","",IF(OR(AA24="",AA24&lt;&gt;7,AC24="",AC24&lt;&gt;3),"！算定期間の終わりが令和７年３月になっていません。年度内の廃止予定等がなければ、算定対象月を令和７年３月にしてください。",""))</f>
        <v/>
      </c>
      <c r="AT23" s="580"/>
      <c r="AU23" s="1310"/>
      <c r="AV23" s="1311" t="str">
        <f>IF('別紙様式2-2（４・５月分）'!N21="","",'別紙様式2-2（４・５月分）'!N21)</f>
        <v/>
      </c>
      <c r="AW23" s="1312"/>
      <c r="AX23" s="1482"/>
      <c r="AY23" s="431"/>
      <c r="BD23" s="341"/>
      <c r="BE23" s="1310" t="str">
        <f>G22</f>
        <v/>
      </c>
      <c r="BF23" s="1310"/>
      <c r="BG23" s="1310"/>
    </row>
    <row r="24" spans="1:59" ht="15" customHeight="1">
      <c r="A24" s="1302"/>
      <c r="B24" s="1242"/>
      <c r="C24" s="1243"/>
      <c r="D24" s="1243"/>
      <c r="E24" s="1243"/>
      <c r="F24" s="1244"/>
      <c r="G24" s="1259"/>
      <c r="H24" s="1259"/>
      <c r="I24" s="1259"/>
      <c r="J24" s="1422"/>
      <c r="K24" s="1259"/>
      <c r="L24" s="1428"/>
      <c r="M24" s="1379"/>
      <c r="N24" s="1400"/>
      <c r="O24" s="1380" t="s">
        <v>2025</v>
      </c>
      <c r="P24" s="1432" t="str">
        <f>IFERROR(VLOOKUP('別紙様式2-2（４・５月分）'!AQ20,【参考】数式用!$AR$5:$AT$22,3,FALSE),"")</f>
        <v/>
      </c>
      <c r="Q24" s="1384" t="s">
        <v>2036</v>
      </c>
      <c r="R24" s="1516" t="str">
        <f>IFERROR(VLOOKUP(K22,【参考】数式用!$A$5:$AB$37,MATCH(P24,【参考】数式用!$B$4:$AB$4,0)+1,0),"")</f>
        <v/>
      </c>
      <c r="S24" s="1388" t="s">
        <v>2109</v>
      </c>
      <c r="T24" s="1518"/>
      <c r="U24" s="1514" t="str">
        <f>IFERROR(VLOOKUP(K22,【参考】数式用!$A$5:$AB$37,MATCH(T24,【参考】数式用!$B$4:$AB$4,0)+1,0),"")</f>
        <v/>
      </c>
      <c r="V24" s="1394" t="s">
        <v>15</v>
      </c>
      <c r="W24" s="1512"/>
      <c r="X24" s="1370" t="s">
        <v>10</v>
      </c>
      <c r="Y24" s="1512"/>
      <c r="Z24" s="1370" t="s">
        <v>38</v>
      </c>
      <c r="AA24" s="1512"/>
      <c r="AB24" s="1370" t="s">
        <v>10</v>
      </c>
      <c r="AC24" s="1512"/>
      <c r="AD24" s="1370" t="s">
        <v>2020</v>
      </c>
      <c r="AE24" s="1370" t="s">
        <v>20</v>
      </c>
      <c r="AF24" s="1370" t="str">
        <f>IF(W24&gt;=1,(AA24*12+AC24)-(W24*12+Y24)+1,"")</f>
        <v/>
      </c>
      <c r="AG24" s="1366" t="s">
        <v>33</v>
      </c>
      <c r="AH24" s="1372" t="str">
        <f t="shared" ref="AH24" si="9">IFERROR(ROUNDDOWN(ROUND(L22*U24,0),0)*AF24,"")</f>
        <v/>
      </c>
      <c r="AI24" s="1506" t="str">
        <f t="shared" ref="AI24" si="10">IFERROR(ROUNDDOWN(ROUND((L22*(U24-AW22)),0),0)*AF24,"")</f>
        <v/>
      </c>
      <c r="AJ24" s="1376" t="str">
        <f>IFERROR(ROUNDDOWN(ROUNDDOWN(ROUND(L22*VLOOKUP(K22,【参考】数式用!$A$5:$AB$27,MATCH("新加算Ⅳ",【参考】数式用!$B$4:$AB$4,0)+1,0),0),0)*AF24*0.5,0),"")</f>
        <v/>
      </c>
      <c r="AK24" s="1508"/>
      <c r="AL24" s="1510" t="str">
        <f>IFERROR(IF('別紙様式2-2（４・５月分）'!P24="ベア加算","", IF(OR(T24="新加算Ⅰ",T24="新加算Ⅱ",T24="新加算Ⅲ",T24="新加算Ⅳ"),ROUNDDOWN(ROUND(L22*VLOOKUP(K22,【参考】数式用!$A$5:$I$27,MATCH("ベア加算",【参考】数式用!$B$4:$I$4,0)+1,0),0),0)*AF24,"")),"")</f>
        <v/>
      </c>
      <c r="AM24" s="1502"/>
      <c r="AN24" s="1483"/>
      <c r="AO24" s="1504"/>
      <c r="AP24" s="1483"/>
      <c r="AQ24" s="1485"/>
      <c r="AR24" s="1487"/>
      <c r="AS24" s="1491"/>
      <c r="AT24" s="452"/>
      <c r="AU24" s="1310" t="str">
        <f>IF(AND(AA22&lt;&gt;7,AC22&lt;&gt;3),"V列に色付け","")</f>
        <v/>
      </c>
      <c r="AV24" s="1311"/>
      <c r="AW24" s="1312"/>
      <c r="AX24" s="577"/>
      <c r="AY24" s="1229" t="str">
        <f>IF(AL24&lt;&gt;"",IF(AM24="○","入力済","未入力"),"")</f>
        <v/>
      </c>
      <c r="AZ24" s="1229" t="str">
        <f>IF(OR(T24="新加算Ⅰ",T24="新加算Ⅱ",T24="新加算Ⅲ",T24="新加算Ⅳ",T24="新加算Ⅴ（１）",T24="新加算Ⅴ（２）",T24="新加算Ⅴ（３）",T24="新加算ⅠⅤ（４）",T24="新加算Ⅴ（５）",T24="新加算Ⅴ（６）",T24="新加算Ⅴ（８）",T24="新加算Ⅴ（11）"),IF(OR(AN24="○",AN24="令和６年度中に満たす"),"入力済","未入力"),"")</f>
        <v/>
      </c>
      <c r="BA24" s="1229" t="str">
        <f>IF(OR(T24="新加算Ⅴ（７）",T24="新加算Ⅴ（９）",T24="新加算Ⅴ（10）",T24="新加算Ⅴ（12）",T24="新加算Ⅴ（13）",T24="新加算Ⅴ（14）"),IF(OR(AO24="○",AO24="令和６年度中に満たす"),"入力済","未入力"),"")</f>
        <v/>
      </c>
      <c r="BB24" s="1229" t="str">
        <f>IF(OR(T24="新加算Ⅰ",T24="新加算Ⅱ",T24="新加算Ⅲ",T24="新加算Ⅴ（１）",T24="新加算Ⅴ（３）",T24="新加算Ⅴ（８）"),IF(OR(AP24="○",AP24="令和６年度中に満たす"),"入力済","未入力"),"")</f>
        <v/>
      </c>
      <c r="BC24" s="1480" t="str">
        <f t="shared" ref="BC24" si="11">IF(OR(T24="新加算Ⅰ",T24="新加算Ⅱ",T24="新加算Ⅴ（１）",T24="新加算Ⅴ（２）",T24="新加算Ⅴ（３）",T24="新加算Ⅴ（４）",T24="新加算Ⅴ（５）",T24="新加算Ⅴ（６）",T24="新加算Ⅴ（７）",T24="新加算Ⅴ（９）",T24="新加算Ⅴ（10）",T24="新加算Ⅴ（12）"),IF(AQ24&lt;&gt;"",1,""),"")</f>
        <v/>
      </c>
      <c r="BD24" s="1310" t="str">
        <f>IF(OR(T24="新加算Ⅰ",T24="新加算Ⅴ（１）",T24="新加算Ⅴ（２）",T24="新加算Ⅴ（５）",T24="新加算Ⅴ（７）",T24="新加算Ⅴ（10）"),IF(AR24="","未入力","入力済"),"")</f>
        <v/>
      </c>
      <c r="BE24" s="1310" t="str">
        <f>G22</f>
        <v/>
      </c>
      <c r="BF24" s="1310"/>
      <c r="BG24" s="1310"/>
    </row>
    <row r="25" spans="1:59" ht="30" customHeight="1" thickBot="1">
      <c r="A25" s="1275"/>
      <c r="B25" s="1418"/>
      <c r="C25" s="1419"/>
      <c r="D25" s="1419"/>
      <c r="E25" s="1419"/>
      <c r="F25" s="1420"/>
      <c r="G25" s="1260"/>
      <c r="H25" s="1260"/>
      <c r="I25" s="1260"/>
      <c r="J25" s="1423"/>
      <c r="K25" s="1260"/>
      <c r="L25" s="1429"/>
      <c r="M25" s="556" t="str">
        <f>IF('別紙様式2-2（４・５月分）'!P22="","",'別紙様式2-2（４・５月分）'!P22)</f>
        <v/>
      </c>
      <c r="N25" s="1401"/>
      <c r="O25" s="1381"/>
      <c r="P25" s="1433"/>
      <c r="Q25" s="1385"/>
      <c r="R25" s="1517"/>
      <c r="S25" s="1389"/>
      <c r="T25" s="1519"/>
      <c r="U25" s="1515"/>
      <c r="V25" s="1395"/>
      <c r="W25" s="1513"/>
      <c r="X25" s="1371"/>
      <c r="Y25" s="1513"/>
      <c r="Z25" s="1371"/>
      <c r="AA25" s="1513"/>
      <c r="AB25" s="1371"/>
      <c r="AC25" s="1513"/>
      <c r="AD25" s="1371"/>
      <c r="AE25" s="1371"/>
      <c r="AF25" s="1371"/>
      <c r="AG25" s="1367"/>
      <c r="AH25" s="1373"/>
      <c r="AI25" s="1507"/>
      <c r="AJ25" s="1377"/>
      <c r="AK25" s="1509"/>
      <c r="AL25" s="1511"/>
      <c r="AM25" s="1503"/>
      <c r="AN25" s="1484"/>
      <c r="AO25" s="1505"/>
      <c r="AP25" s="1484"/>
      <c r="AQ25" s="1486"/>
      <c r="AR25" s="1488"/>
      <c r="AS25" s="578" t="str">
        <f t="shared" ref="AS25" si="12">IF(AU24="","",IF(OR(T24="",AND(M25="ベア加算なし",OR(T24="新加算Ⅰ",T24="新加算Ⅱ",T24="新加算Ⅲ",T24="新加算Ⅳ"),AM24=""),AND(OR(T24="新加算Ⅰ",T24="新加算Ⅱ",T24="新加算Ⅲ",T24="新加算Ⅳ"),AN24=""),AND(OR(T24="新加算Ⅰ",T24="新加算Ⅱ",T24="新加算Ⅲ"),AP24=""),AND(OR(T24="新加算Ⅰ",T24="新加算Ⅱ"),AQ24=""),AND(OR(T24="新加算Ⅰ"),AR24="")),"！記入が必要な欄（ピンク色のセル）に空欄があります。空欄を埋めてください。",""))</f>
        <v/>
      </c>
      <c r="AT25" s="452"/>
      <c r="AU25" s="1310"/>
      <c r="AV25" s="558" t="str">
        <f>IF('別紙様式2-2（４・５月分）'!N22="","",'別紙様式2-2（４・５月分）'!N22)</f>
        <v/>
      </c>
      <c r="AW25" s="1312"/>
      <c r="AX25" s="579"/>
      <c r="AY25" s="1229" t="str">
        <f>IF(OR(T25="新加算Ⅰ",T25="新加算Ⅱ",T25="新加算Ⅲ",T25="新加算Ⅳ",T25="新加算Ⅴ（１）",T25="新加算Ⅴ（２）",T25="新加算Ⅴ（３）",T25="新加算ⅠⅤ（４）",T25="新加算Ⅴ（５）",T25="新加算Ⅴ（６）",T25="新加算Ⅴ（８）",T25="新加算Ⅴ（11）"),IF(AI25="○","","未入力"),"")</f>
        <v/>
      </c>
      <c r="AZ25" s="1229" t="str">
        <f>IF(OR(U25="新加算Ⅰ",U25="新加算Ⅱ",U25="新加算Ⅲ",U25="新加算Ⅳ",U25="新加算Ⅴ（１）",U25="新加算Ⅴ（２）",U25="新加算Ⅴ（３）",U25="新加算ⅠⅤ（４）",U25="新加算Ⅴ（５）",U25="新加算Ⅴ（６）",U25="新加算Ⅴ（８）",U25="新加算Ⅴ（11）"),IF(AJ25="○","","未入力"),"")</f>
        <v/>
      </c>
      <c r="BA25" s="1229" t="str">
        <f>IF(OR(U25="新加算Ⅴ（７）",U25="新加算Ⅴ（９）",U25="新加算Ⅴ（10）",U25="新加算Ⅴ（12）",U25="新加算Ⅴ（13）",U25="新加算Ⅴ（14）"),IF(AK25="○","","未入力"),"")</f>
        <v/>
      </c>
      <c r="BB25" s="1229" t="str">
        <f>IF(OR(U25="新加算Ⅰ",U25="新加算Ⅱ",U25="新加算Ⅲ",U25="新加算Ⅴ（１）",U25="新加算Ⅴ（３）",U25="新加算Ⅴ（８）"),IF(AL25="○","","未入力"),"")</f>
        <v/>
      </c>
      <c r="BC25" s="1480" t="str">
        <f t="shared" ref="BC25" si="13">IF(OR(U25="新加算Ⅰ",U25="新加算Ⅱ",U25="新加算Ⅴ（１）",U25="新加算Ⅴ（２）",U25="新加算Ⅴ（３）",U25="新加算Ⅴ（４）",U25="新加算Ⅴ（５）",U25="新加算Ⅴ（６）",U25="新加算Ⅴ（７）",U25="新加算Ⅴ（９）",U25="新加算Ⅴ（10）",U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 s="1310" t="str">
        <f>IF(AND(T25&lt;&gt;"（参考）令和７年度の移行予定",OR(U25="新加算Ⅰ",U25="新加算Ⅴ（１）",U25="新加算Ⅴ（２）",U25="新加算Ⅴ（５）",U25="新加算Ⅴ（７）",U25="新加算Ⅴ（10）")),IF(AN25="","未入力",IF(AN25="いずれも取得していない","要件を満たさない","")),"")</f>
        <v/>
      </c>
      <c r="BE25" s="1310" t="str">
        <f>G22</f>
        <v/>
      </c>
      <c r="BF25" s="1310"/>
      <c r="BG25" s="1310"/>
    </row>
    <row r="26" spans="1:59" ht="30" customHeight="1">
      <c r="A26" s="1300">
        <v>4</v>
      </c>
      <c r="B26" s="1242" t="str">
        <f>IF(基本情報入力シート!C57="","",基本情報入力シート!C57)</f>
        <v/>
      </c>
      <c r="C26" s="1243"/>
      <c r="D26" s="1243"/>
      <c r="E26" s="1243"/>
      <c r="F26" s="1244"/>
      <c r="G26" s="1259" t="str">
        <f>IF(基本情報入力シート!M57="","",基本情報入力シート!M57)</f>
        <v/>
      </c>
      <c r="H26" s="1259" t="str">
        <f>IF(基本情報入力シート!R57="","",基本情報入力シート!R57)</f>
        <v/>
      </c>
      <c r="I26" s="1259" t="str">
        <f>IF(基本情報入力シート!W57="","",基本情報入力シート!W57)</f>
        <v/>
      </c>
      <c r="J26" s="1422" t="str">
        <f>IF(基本情報入力シート!X57="","",基本情報入力シート!X57)</f>
        <v/>
      </c>
      <c r="K26" s="1259" t="str">
        <f>IF(基本情報入力シート!Y57="","",基本情報入力シート!Y57)</f>
        <v/>
      </c>
      <c r="L26" s="1428" t="str">
        <f>IF(基本情報入力シート!AB57="","",基本情報入力シート!AB57)</f>
        <v/>
      </c>
      <c r="M26" s="553" t="str">
        <f>IF('別紙様式2-2（４・５月分）'!P23="","",'別紙様式2-2（４・５月分）'!P23)</f>
        <v/>
      </c>
      <c r="N26" s="1398" t="str">
        <f>IF(SUM('別紙様式2-2（４・５月分）'!Q23:Q25)=0,"",SUM('別紙様式2-2（４・５月分）'!Q23:Q25))</f>
        <v/>
      </c>
      <c r="O26" s="1402" t="str">
        <f>IFERROR(VLOOKUP('別紙様式2-2（４・５月分）'!AQ23,【参考】数式用!$AR$5:$AS$22,2,FALSE),"")</f>
        <v/>
      </c>
      <c r="P26" s="1403"/>
      <c r="Q26" s="1404"/>
      <c r="R26" s="1539" t="str">
        <f>IFERROR(VLOOKUP(K26,【参考】数式用!$A$5:$AB$37,MATCH(O26,【参考】数式用!$B$4:$AB$4,0)+1,0),"")</f>
        <v/>
      </c>
      <c r="S26" s="1410" t="s">
        <v>2039</v>
      </c>
      <c r="T26" s="1535" t="str">
        <f>IF('別紙様式2-3（６月以降分）'!T26="","",'別紙様式2-3（６月以降分）'!T26)</f>
        <v/>
      </c>
      <c r="U26" s="1537" t="str">
        <f>IFERROR(VLOOKUP(K26,【参考】数式用!$A$5:$AB$37,MATCH(T26,【参考】数式用!$B$4:$AB$4,0)+1,0),"")</f>
        <v/>
      </c>
      <c r="V26" s="1416" t="s">
        <v>15</v>
      </c>
      <c r="W26" s="1533">
        <f>'別紙様式2-3（６月以降分）'!W26</f>
        <v>6</v>
      </c>
      <c r="X26" s="1356" t="s">
        <v>10</v>
      </c>
      <c r="Y26" s="1533">
        <f>'別紙様式2-3（６月以降分）'!Y26</f>
        <v>6</v>
      </c>
      <c r="Z26" s="1356" t="s">
        <v>38</v>
      </c>
      <c r="AA26" s="1533">
        <f>'別紙様式2-3（６月以降分）'!AA26</f>
        <v>7</v>
      </c>
      <c r="AB26" s="1356" t="s">
        <v>10</v>
      </c>
      <c r="AC26" s="1533">
        <f>'別紙様式2-3（６月以降分）'!AC26</f>
        <v>3</v>
      </c>
      <c r="AD26" s="1356" t="s">
        <v>2020</v>
      </c>
      <c r="AE26" s="1356" t="s">
        <v>20</v>
      </c>
      <c r="AF26" s="1356">
        <f>IF(W26&gt;=1,(AA26*12+AC26)-(W26*12+Y26)+1,"")</f>
        <v>10</v>
      </c>
      <c r="AG26" s="1358" t="s">
        <v>33</v>
      </c>
      <c r="AH26" s="1525" t="str">
        <f>'別紙様式2-3（６月以降分）'!AH26</f>
        <v/>
      </c>
      <c r="AI26" s="1527" t="str">
        <f>'別紙様式2-3（６月以降分）'!AI26</f>
        <v/>
      </c>
      <c r="AJ26" s="1529">
        <f>'別紙様式2-3（６月以降分）'!AJ26</f>
        <v>0</v>
      </c>
      <c r="AK26" s="1531" t="str">
        <f>IF('別紙様式2-3（６月以降分）'!AK26="","",'別紙様式2-3（６月以降分）'!AK26)</f>
        <v/>
      </c>
      <c r="AL26" s="1520">
        <f>'別紙様式2-3（６月以降分）'!AL26</f>
        <v>0</v>
      </c>
      <c r="AM26" s="1522" t="str">
        <f>IF('別紙様式2-3（６月以降分）'!AM26="","",'別紙様式2-3（６月以降分）'!AM26)</f>
        <v/>
      </c>
      <c r="AN26" s="1340" t="str">
        <f>IF('別紙様式2-3（６月以降分）'!AN26="","",'別紙様式2-3（６月以降分）'!AN26)</f>
        <v/>
      </c>
      <c r="AO26" s="1338" t="str">
        <f>IF('別紙様式2-3（６月以降分）'!AO26="","",'別紙様式2-3（６月以降分）'!AO26)</f>
        <v/>
      </c>
      <c r="AP26" s="1340" t="str">
        <f>IF('別紙様式2-3（６月以降分）'!AP26="","",'別紙様式2-3（６月以降分）'!AP26)</f>
        <v/>
      </c>
      <c r="AQ26" s="1489" t="str">
        <f>IF('別紙様式2-3（６月以降分）'!AQ26="","",'別紙様式2-3（６月以降分）'!AQ26)</f>
        <v/>
      </c>
      <c r="AR26" s="1492" t="str">
        <f>IF('別紙様式2-3（６月以降分）'!AR26="","",'別紙様式2-3（６月以降分）'!AR26)</f>
        <v/>
      </c>
      <c r="AS26" s="573" t="str">
        <f t="shared" ref="AS26" si="14">IF(AU28="","",IF(U28&lt;U26,"！加算の要件上は問題ありませんが、令和６年度当初の新加算の加算率と比較して、移行後の加算率が下がる計画になっています。",""))</f>
        <v/>
      </c>
      <c r="AT26" s="580"/>
      <c r="AU26" s="1308"/>
      <c r="AV26" s="558" t="str">
        <f>IF('別紙様式2-2（４・５月分）'!N23="","",'別紙様式2-2（４・５月分）'!N23)</f>
        <v/>
      </c>
      <c r="AW26" s="1312" t="str">
        <f>IF(SUM('別紙様式2-2（４・５月分）'!O23:O25)=0,"",SUM('別紙様式2-2（４・５月分）'!O23:O25))</f>
        <v/>
      </c>
      <c r="AX26" s="1481" t="str">
        <f>IFERROR(VLOOKUP(K26,【参考】数式用!$AH$2:$AI$34,2,FALSE),"")</f>
        <v/>
      </c>
      <c r="AY26" s="494"/>
      <c r="BD26" s="341"/>
      <c r="BE26" s="1310" t="str">
        <f>G26</f>
        <v/>
      </c>
      <c r="BF26" s="1310"/>
      <c r="BG26" s="1310"/>
    </row>
    <row r="27" spans="1:59" ht="15" customHeight="1">
      <c r="A27" s="1274"/>
      <c r="B27" s="1242"/>
      <c r="C27" s="1243"/>
      <c r="D27" s="1243"/>
      <c r="E27" s="1243"/>
      <c r="F27" s="1244"/>
      <c r="G27" s="1259"/>
      <c r="H27" s="1259"/>
      <c r="I27" s="1259"/>
      <c r="J27" s="1422"/>
      <c r="K27" s="1259"/>
      <c r="L27" s="1428"/>
      <c r="M27" s="1378" t="str">
        <f>IF('別紙様式2-2（４・５月分）'!P24="","",'別紙様式2-2（４・５月分）'!P24)</f>
        <v/>
      </c>
      <c r="N27" s="1399"/>
      <c r="O27" s="1405"/>
      <c r="P27" s="1406"/>
      <c r="Q27" s="1407"/>
      <c r="R27" s="1540"/>
      <c r="S27" s="1411"/>
      <c r="T27" s="1536"/>
      <c r="U27" s="1538"/>
      <c r="V27" s="1417"/>
      <c r="W27" s="1534"/>
      <c r="X27" s="1357"/>
      <c r="Y27" s="1534"/>
      <c r="Z27" s="1357"/>
      <c r="AA27" s="1534"/>
      <c r="AB27" s="1357"/>
      <c r="AC27" s="1534"/>
      <c r="AD27" s="1357"/>
      <c r="AE27" s="1357"/>
      <c r="AF27" s="1357"/>
      <c r="AG27" s="1359"/>
      <c r="AH27" s="1526"/>
      <c r="AI27" s="1528"/>
      <c r="AJ27" s="1530"/>
      <c r="AK27" s="1532"/>
      <c r="AL27" s="1521"/>
      <c r="AM27" s="1523"/>
      <c r="AN27" s="1341"/>
      <c r="AO27" s="1524"/>
      <c r="AP27" s="1341"/>
      <c r="AQ27" s="1490"/>
      <c r="AR27" s="1493"/>
      <c r="AS27" s="1491" t="str">
        <f t="shared" ref="AS27" si="15">IF(AU28="","",IF(OR(AA28="",AA28&lt;&gt;7,AC28="",AC28&lt;&gt;3),"！算定期間の終わりが令和７年３月になっていません。年度内の廃止予定等がなければ、算定対象月を令和７年３月にしてください。",""))</f>
        <v/>
      </c>
      <c r="AT27" s="580"/>
      <c r="AU27" s="1310"/>
      <c r="AV27" s="1311" t="str">
        <f>IF('別紙様式2-2（４・５月分）'!N24="","",'別紙様式2-2（４・５月分）'!N24)</f>
        <v/>
      </c>
      <c r="AW27" s="1312"/>
      <c r="AX27" s="1482"/>
      <c r="AY27" s="431"/>
      <c r="BD27" s="341"/>
      <c r="BE27" s="1310" t="str">
        <f>G26</f>
        <v/>
      </c>
      <c r="BF27" s="1310"/>
      <c r="BG27" s="1310"/>
    </row>
    <row r="28" spans="1:59" ht="15" customHeight="1">
      <c r="A28" s="1302"/>
      <c r="B28" s="1242"/>
      <c r="C28" s="1243"/>
      <c r="D28" s="1243"/>
      <c r="E28" s="1243"/>
      <c r="F28" s="1244"/>
      <c r="G28" s="1259"/>
      <c r="H28" s="1259"/>
      <c r="I28" s="1259"/>
      <c r="J28" s="1422"/>
      <c r="K28" s="1259"/>
      <c r="L28" s="1428"/>
      <c r="M28" s="1379"/>
      <c r="N28" s="1400"/>
      <c r="O28" s="1380" t="s">
        <v>2025</v>
      </c>
      <c r="P28" s="1432" t="str">
        <f>IFERROR(VLOOKUP('別紙様式2-2（４・５月分）'!AQ23,【参考】数式用!$AR$5:$AT$22,3,FALSE),"")</f>
        <v/>
      </c>
      <c r="Q28" s="1384" t="s">
        <v>2036</v>
      </c>
      <c r="R28" s="1516" t="str">
        <f>IFERROR(VLOOKUP(K26,【参考】数式用!$A$5:$AB$37,MATCH(P28,【参考】数式用!$B$4:$AB$4,0)+1,0),"")</f>
        <v/>
      </c>
      <c r="S28" s="1388" t="s">
        <v>2109</v>
      </c>
      <c r="T28" s="1518"/>
      <c r="U28" s="1514" t="str">
        <f>IFERROR(VLOOKUP(K26,【参考】数式用!$A$5:$AB$37,MATCH(T28,【参考】数式用!$B$4:$AB$4,0)+1,0),"")</f>
        <v/>
      </c>
      <c r="V28" s="1394" t="s">
        <v>15</v>
      </c>
      <c r="W28" s="1512"/>
      <c r="X28" s="1370" t="s">
        <v>10</v>
      </c>
      <c r="Y28" s="1512"/>
      <c r="Z28" s="1370" t="s">
        <v>38</v>
      </c>
      <c r="AA28" s="1512"/>
      <c r="AB28" s="1370" t="s">
        <v>10</v>
      </c>
      <c r="AC28" s="1512"/>
      <c r="AD28" s="1370" t="s">
        <v>2020</v>
      </c>
      <c r="AE28" s="1370" t="s">
        <v>20</v>
      </c>
      <c r="AF28" s="1370" t="str">
        <f>IF(W28&gt;=1,(AA28*12+AC28)-(W28*12+Y28)+1,"")</f>
        <v/>
      </c>
      <c r="AG28" s="1366" t="s">
        <v>33</v>
      </c>
      <c r="AH28" s="1372" t="str">
        <f t="shared" ref="AH28" si="16">IFERROR(ROUNDDOWN(ROUND(L26*U28,0),0)*AF28,"")</f>
        <v/>
      </c>
      <c r="AI28" s="1506" t="str">
        <f t="shared" ref="AI28" si="17">IFERROR(ROUNDDOWN(ROUND((L26*(U28-AW26)),0),0)*AF28,"")</f>
        <v/>
      </c>
      <c r="AJ28" s="1376" t="str">
        <f>IFERROR(ROUNDDOWN(ROUNDDOWN(ROUND(L26*VLOOKUP(K26,【参考】数式用!$A$5:$AB$27,MATCH("新加算Ⅳ",【参考】数式用!$B$4:$AB$4,0)+1,0),0),0)*AF28*0.5,0),"")</f>
        <v/>
      </c>
      <c r="AK28" s="1508"/>
      <c r="AL28" s="1510" t="str">
        <f>IFERROR(IF('別紙様式2-2（４・５月分）'!P28="ベア加算","", IF(OR(T28="新加算Ⅰ",T28="新加算Ⅱ",T28="新加算Ⅲ",T28="新加算Ⅳ"),ROUNDDOWN(ROUND(L26*VLOOKUP(K26,【参考】数式用!$A$5:$I$27,MATCH("ベア加算",【参考】数式用!$B$4:$I$4,0)+1,0),0),0)*AF28,"")),"")</f>
        <v/>
      </c>
      <c r="AM28" s="1502"/>
      <c r="AN28" s="1483"/>
      <c r="AO28" s="1504"/>
      <c r="AP28" s="1483"/>
      <c r="AQ28" s="1485"/>
      <c r="AR28" s="1487"/>
      <c r="AS28" s="1491"/>
      <c r="AT28" s="452"/>
      <c r="AU28" s="1310" t="str">
        <f>IF(AND(AA26&lt;&gt;7,AC26&lt;&gt;3),"V列に色付け","")</f>
        <v/>
      </c>
      <c r="AV28" s="1311"/>
      <c r="AW28" s="1312"/>
      <c r="AX28" s="577"/>
      <c r="AY28" s="1229" t="str">
        <f>IF(AL28&lt;&gt;"",IF(AM28="○","入力済","未入力"),"")</f>
        <v/>
      </c>
      <c r="AZ28" s="1229" t="str">
        <f>IF(OR(T28="新加算Ⅰ",T28="新加算Ⅱ",T28="新加算Ⅲ",T28="新加算Ⅳ",T28="新加算Ⅴ（１）",T28="新加算Ⅴ（２）",T28="新加算Ⅴ（３）",T28="新加算ⅠⅤ（４）",T28="新加算Ⅴ（５）",T28="新加算Ⅴ（６）",T28="新加算Ⅴ（８）",T28="新加算Ⅴ（11）"),IF(OR(AN28="○",AN28="令和６年度中に満たす"),"入力済","未入力"),"")</f>
        <v/>
      </c>
      <c r="BA28" s="1229" t="str">
        <f>IF(OR(T28="新加算Ⅴ（７）",T28="新加算Ⅴ（９）",T28="新加算Ⅴ（10）",T28="新加算Ⅴ（12）",T28="新加算Ⅴ（13）",T28="新加算Ⅴ（14）"),IF(OR(AO28="○",AO28="令和６年度中に満たす"),"入力済","未入力"),"")</f>
        <v/>
      </c>
      <c r="BB28" s="1229" t="str">
        <f>IF(OR(T28="新加算Ⅰ",T28="新加算Ⅱ",T28="新加算Ⅲ",T28="新加算Ⅴ（１）",T28="新加算Ⅴ（３）",T28="新加算Ⅴ（８）"),IF(OR(AP28="○",AP28="令和６年度中に満たす"),"入力済","未入力"),"")</f>
        <v/>
      </c>
      <c r="BC28" s="1480" t="str">
        <f t="shared" ref="BC28" si="18">IF(OR(T28="新加算Ⅰ",T28="新加算Ⅱ",T28="新加算Ⅴ（１）",T28="新加算Ⅴ（２）",T28="新加算Ⅴ（３）",T28="新加算Ⅴ（４）",T28="新加算Ⅴ（５）",T28="新加算Ⅴ（６）",T28="新加算Ⅴ（７）",T28="新加算Ⅴ（９）",T28="新加算Ⅴ（10）",T28="新加算Ⅴ（12）"),IF(AQ28&lt;&gt;"",1,""),"")</f>
        <v/>
      </c>
      <c r="BD28" s="1310" t="str">
        <f>IF(OR(T28="新加算Ⅰ",T28="新加算Ⅴ（１）",T28="新加算Ⅴ（２）",T28="新加算Ⅴ（５）",T28="新加算Ⅴ（７）",T28="新加算Ⅴ（10）"),IF(AR28="","未入力","入力済"),"")</f>
        <v/>
      </c>
      <c r="BE28" s="1310" t="str">
        <f>G26</f>
        <v/>
      </c>
      <c r="BF28" s="1310"/>
      <c r="BG28" s="1310"/>
    </row>
    <row r="29" spans="1:59" ht="30" customHeight="1" thickBot="1">
      <c r="A29" s="1275"/>
      <c r="B29" s="1418"/>
      <c r="C29" s="1419"/>
      <c r="D29" s="1419"/>
      <c r="E29" s="1419"/>
      <c r="F29" s="1420"/>
      <c r="G29" s="1260"/>
      <c r="H29" s="1260"/>
      <c r="I29" s="1260"/>
      <c r="J29" s="1423"/>
      <c r="K29" s="1260"/>
      <c r="L29" s="1429"/>
      <c r="M29" s="556" t="str">
        <f>IF('別紙様式2-2（４・５月分）'!P25="","",'別紙様式2-2（４・５月分）'!P25)</f>
        <v/>
      </c>
      <c r="N29" s="1401"/>
      <c r="O29" s="1381"/>
      <c r="P29" s="1433"/>
      <c r="Q29" s="1385"/>
      <c r="R29" s="1517"/>
      <c r="S29" s="1389"/>
      <c r="T29" s="1519"/>
      <c r="U29" s="1515"/>
      <c r="V29" s="1395"/>
      <c r="W29" s="1513"/>
      <c r="X29" s="1371"/>
      <c r="Y29" s="1513"/>
      <c r="Z29" s="1371"/>
      <c r="AA29" s="1513"/>
      <c r="AB29" s="1371"/>
      <c r="AC29" s="1513"/>
      <c r="AD29" s="1371"/>
      <c r="AE29" s="1371"/>
      <c r="AF29" s="1371"/>
      <c r="AG29" s="1367"/>
      <c r="AH29" s="1373"/>
      <c r="AI29" s="1507"/>
      <c r="AJ29" s="1377"/>
      <c r="AK29" s="1509"/>
      <c r="AL29" s="1511"/>
      <c r="AM29" s="1503"/>
      <c r="AN29" s="1484"/>
      <c r="AO29" s="1505"/>
      <c r="AP29" s="1484"/>
      <c r="AQ29" s="1486"/>
      <c r="AR29" s="1488"/>
      <c r="AS29" s="578" t="str">
        <f t="shared" ref="AS29" si="19">IF(AU28="","",IF(OR(T28="",AND(M29="ベア加算なし",OR(T28="新加算Ⅰ",T28="新加算Ⅱ",T28="新加算Ⅲ",T28="新加算Ⅳ"),AM28=""),AND(OR(T28="新加算Ⅰ",T28="新加算Ⅱ",T28="新加算Ⅲ",T28="新加算Ⅳ"),AN28=""),AND(OR(T28="新加算Ⅰ",T28="新加算Ⅱ",T28="新加算Ⅲ"),AP28=""),AND(OR(T28="新加算Ⅰ",T28="新加算Ⅱ"),AQ28=""),AND(OR(T28="新加算Ⅰ"),AR28="")),"！記入が必要な欄（ピンク色のセル）に空欄があります。空欄を埋めてください。",""))</f>
        <v/>
      </c>
      <c r="AT29" s="452"/>
      <c r="AU29" s="1310"/>
      <c r="AV29" s="558" t="str">
        <f>IF('別紙様式2-2（４・５月分）'!N25="","",'別紙様式2-2（４・５月分）'!N25)</f>
        <v/>
      </c>
      <c r="AW29" s="1312"/>
      <c r="AX29" s="579"/>
      <c r="AY29" s="1229" t="str">
        <f>IF(OR(T29="新加算Ⅰ",T29="新加算Ⅱ",T29="新加算Ⅲ",T29="新加算Ⅳ",T29="新加算Ⅴ（１）",T29="新加算Ⅴ（２）",T29="新加算Ⅴ（３）",T29="新加算ⅠⅤ（４）",T29="新加算Ⅴ（５）",T29="新加算Ⅴ（６）",T29="新加算Ⅴ（８）",T29="新加算Ⅴ（11）"),IF(AI29="○","","未入力"),"")</f>
        <v/>
      </c>
      <c r="AZ29" s="1229" t="str">
        <f>IF(OR(U29="新加算Ⅰ",U29="新加算Ⅱ",U29="新加算Ⅲ",U29="新加算Ⅳ",U29="新加算Ⅴ（１）",U29="新加算Ⅴ（２）",U29="新加算Ⅴ（３）",U29="新加算ⅠⅤ（４）",U29="新加算Ⅴ（５）",U29="新加算Ⅴ（６）",U29="新加算Ⅴ（８）",U29="新加算Ⅴ（11）"),IF(AJ29="○","","未入力"),"")</f>
        <v/>
      </c>
      <c r="BA29" s="1229" t="str">
        <f>IF(OR(U29="新加算Ⅴ（７）",U29="新加算Ⅴ（９）",U29="新加算Ⅴ（10）",U29="新加算Ⅴ（12）",U29="新加算Ⅴ（13）",U29="新加算Ⅴ（14）"),IF(AK29="○","","未入力"),"")</f>
        <v/>
      </c>
      <c r="BB29" s="1229" t="str">
        <f>IF(OR(U29="新加算Ⅰ",U29="新加算Ⅱ",U29="新加算Ⅲ",U29="新加算Ⅴ（１）",U29="新加算Ⅴ（３）",U29="新加算Ⅴ（８）"),IF(AL29="○","","未入力"),"")</f>
        <v/>
      </c>
      <c r="BC29" s="1480" t="str">
        <f t="shared" ref="BC29" si="20">IF(OR(U29="新加算Ⅰ",U29="新加算Ⅱ",U29="新加算Ⅴ（１）",U29="新加算Ⅴ（２）",U29="新加算Ⅴ（３）",U29="新加算Ⅴ（４）",U29="新加算Ⅴ（５）",U29="新加算Ⅴ（６）",U29="新加算Ⅴ（７）",U29="新加算Ⅴ（９）",U29="新加算Ⅴ（10）",U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 s="1310" t="str">
        <f>IF(AND(T29&lt;&gt;"（参考）令和７年度の移行予定",OR(U29="新加算Ⅰ",U29="新加算Ⅴ（１）",U29="新加算Ⅴ（２）",U29="新加算Ⅴ（５）",U29="新加算Ⅴ（７）",U29="新加算Ⅴ（10）")),IF(AN29="","未入力",IF(AN29="いずれも取得していない","要件を満たさない","")),"")</f>
        <v/>
      </c>
      <c r="BE29" s="1310" t="str">
        <f>G26</f>
        <v/>
      </c>
      <c r="BF29" s="1310"/>
      <c r="BG29" s="1310"/>
    </row>
    <row r="30" spans="1:59" ht="30" customHeight="1">
      <c r="A30" s="1273">
        <v>5</v>
      </c>
      <c r="B30" s="1239" t="str">
        <f>IF(基本情報入力シート!C58="","",基本情報入力シート!C58)</f>
        <v/>
      </c>
      <c r="C30" s="1240"/>
      <c r="D30" s="1240"/>
      <c r="E30" s="1240"/>
      <c r="F30" s="1241"/>
      <c r="G30" s="1258" t="str">
        <f>IF(基本情報入力シート!M58="","",基本情報入力シート!M58)</f>
        <v/>
      </c>
      <c r="H30" s="1258" t="str">
        <f>IF(基本情報入力シート!R58="","",基本情報入力シート!R58)</f>
        <v/>
      </c>
      <c r="I30" s="1258" t="str">
        <f>IF(基本情報入力シート!W58="","",基本情報入力シート!W58)</f>
        <v/>
      </c>
      <c r="J30" s="1421" t="str">
        <f>IF(基本情報入力シート!X58="","",基本情報入力シート!X58)</f>
        <v/>
      </c>
      <c r="K30" s="1258" t="str">
        <f>IF(基本情報入力シート!Y58="","",基本情報入力シート!Y58)</f>
        <v/>
      </c>
      <c r="L30" s="1434" t="str">
        <f>IF(基本情報入力シート!AB58="","",基本情報入力シート!AB58)</f>
        <v/>
      </c>
      <c r="M30" s="553" t="str">
        <f>IF('別紙様式2-2（４・５月分）'!P26="","",'別紙様式2-2（４・５月分）'!P26)</f>
        <v/>
      </c>
      <c r="N30" s="1398" t="str">
        <f>IF(SUM('別紙様式2-2（４・５月分）'!Q26:Q28)=0,"",SUM('別紙様式2-2（４・５月分）'!Q26:Q28))</f>
        <v/>
      </c>
      <c r="O30" s="1402" t="str">
        <f>IFERROR(VLOOKUP('別紙様式2-2（４・５月分）'!AQ26,【参考】数式用!$AR$5:$AS$22,2,FALSE),"")</f>
        <v/>
      </c>
      <c r="P30" s="1403"/>
      <c r="Q30" s="1404"/>
      <c r="R30" s="1539" t="str">
        <f>IFERROR(VLOOKUP(K30,【参考】数式用!$A$5:$AB$37,MATCH(O30,【参考】数式用!$B$4:$AB$4,0)+1,0),"")</f>
        <v/>
      </c>
      <c r="S30" s="1410" t="s">
        <v>2039</v>
      </c>
      <c r="T30" s="1535" t="str">
        <f>IF('別紙様式2-3（６月以降分）'!T30="","",'別紙様式2-3（６月以降分）'!T30)</f>
        <v/>
      </c>
      <c r="U30" s="1537" t="str">
        <f>IFERROR(VLOOKUP(K30,【参考】数式用!$A$5:$AB$37,MATCH(T30,【参考】数式用!$B$4:$AB$4,0)+1,0),"")</f>
        <v/>
      </c>
      <c r="V30" s="1416" t="s">
        <v>15</v>
      </c>
      <c r="W30" s="1533">
        <f>'別紙様式2-3（６月以降分）'!W30</f>
        <v>6</v>
      </c>
      <c r="X30" s="1356" t="s">
        <v>10</v>
      </c>
      <c r="Y30" s="1533">
        <f>'別紙様式2-3（６月以降分）'!Y30</f>
        <v>6</v>
      </c>
      <c r="Z30" s="1356" t="s">
        <v>38</v>
      </c>
      <c r="AA30" s="1533">
        <f>'別紙様式2-3（６月以降分）'!AA30</f>
        <v>7</v>
      </c>
      <c r="AB30" s="1356" t="s">
        <v>10</v>
      </c>
      <c r="AC30" s="1533">
        <f>'別紙様式2-3（６月以降分）'!AC30</f>
        <v>3</v>
      </c>
      <c r="AD30" s="1356" t="s">
        <v>2020</v>
      </c>
      <c r="AE30" s="1356" t="s">
        <v>20</v>
      </c>
      <c r="AF30" s="1356">
        <f>IF(W30&gt;=1,(AA30*12+AC30)-(W30*12+Y30)+1,"")</f>
        <v>10</v>
      </c>
      <c r="AG30" s="1358" t="s">
        <v>33</v>
      </c>
      <c r="AH30" s="1525" t="str">
        <f>'別紙様式2-3（６月以降分）'!AH30</f>
        <v/>
      </c>
      <c r="AI30" s="1527" t="str">
        <f>'別紙様式2-3（６月以降分）'!AI30</f>
        <v/>
      </c>
      <c r="AJ30" s="1529">
        <f>'別紙様式2-3（６月以降分）'!AJ30</f>
        <v>0</v>
      </c>
      <c r="AK30" s="1531" t="str">
        <f>IF('別紙様式2-3（６月以降分）'!AK30="","",'別紙様式2-3（６月以降分）'!AK30)</f>
        <v/>
      </c>
      <c r="AL30" s="1520">
        <f>'別紙様式2-3（６月以降分）'!AL30</f>
        <v>0</v>
      </c>
      <c r="AM30" s="1522" t="str">
        <f>IF('別紙様式2-3（６月以降分）'!AM30="","",'別紙様式2-3（６月以降分）'!AM30)</f>
        <v/>
      </c>
      <c r="AN30" s="1340" t="str">
        <f>IF('別紙様式2-3（６月以降分）'!AN30="","",'別紙様式2-3（６月以降分）'!AN30)</f>
        <v/>
      </c>
      <c r="AO30" s="1338" t="str">
        <f>IF('別紙様式2-3（６月以降分）'!AO30="","",'別紙様式2-3（６月以降分）'!AO30)</f>
        <v/>
      </c>
      <c r="AP30" s="1340" t="str">
        <f>IF('別紙様式2-3（６月以降分）'!AP30="","",'別紙様式2-3（６月以降分）'!AP30)</f>
        <v/>
      </c>
      <c r="AQ30" s="1489" t="str">
        <f>IF('別紙様式2-3（６月以降分）'!AQ30="","",'別紙様式2-3（６月以降分）'!AQ30)</f>
        <v/>
      </c>
      <c r="AR30" s="1492" t="str">
        <f>IF('別紙様式2-3（６月以降分）'!AR30="","",'別紙様式2-3（６月以降分）'!AR30)</f>
        <v/>
      </c>
      <c r="AS30" s="573" t="str">
        <f t="shared" ref="AS30" si="21">IF(AU32="","",IF(U32&lt;U30,"！加算の要件上は問題ありませんが、令和６年度当初の新加算の加算率と比較して、移行後の加算率が下がる計画になっています。",""))</f>
        <v/>
      </c>
      <c r="AT30" s="580"/>
      <c r="AU30" s="1308"/>
      <c r="AV30" s="558" t="str">
        <f>IF('別紙様式2-2（４・５月分）'!N26="","",'別紙様式2-2（４・５月分）'!N26)</f>
        <v/>
      </c>
      <c r="AW30" s="1312" t="str">
        <f>IF(SUM('別紙様式2-2（４・５月分）'!O26:O28)=0,"",SUM('別紙様式2-2（４・５月分）'!O26:O28))</f>
        <v/>
      </c>
      <c r="AX30" s="1481" t="str">
        <f>IFERROR(VLOOKUP(K30,【参考】数式用!$AH$2:$AI$34,2,FALSE),"")</f>
        <v/>
      </c>
      <c r="AY30" s="494"/>
      <c r="BD30" s="341"/>
      <c r="BE30" s="1310" t="str">
        <f>G30</f>
        <v/>
      </c>
      <c r="BF30" s="1310"/>
      <c r="BG30" s="1310"/>
    </row>
    <row r="31" spans="1:59" ht="15" customHeight="1">
      <c r="A31" s="1274"/>
      <c r="B31" s="1242"/>
      <c r="C31" s="1243"/>
      <c r="D31" s="1243"/>
      <c r="E31" s="1243"/>
      <c r="F31" s="1244"/>
      <c r="G31" s="1259"/>
      <c r="H31" s="1259"/>
      <c r="I31" s="1259"/>
      <c r="J31" s="1422"/>
      <c r="K31" s="1259"/>
      <c r="L31" s="1428"/>
      <c r="M31" s="1378" t="str">
        <f>IF('別紙様式2-2（４・５月分）'!P27="","",'別紙様式2-2（４・５月分）'!P27)</f>
        <v/>
      </c>
      <c r="N31" s="1399"/>
      <c r="O31" s="1405"/>
      <c r="P31" s="1406"/>
      <c r="Q31" s="1407"/>
      <c r="R31" s="1540"/>
      <c r="S31" s="1411"/>
      <c r="T31" s="1536"/>
      <c r="U31" s="1538"/>
      <c r="V31" s="1417"/>
      <c r="W31" s="1534"/>
      <c r="X31" s="1357"/>
      <c r="Y31" s="1534"/>
      <c r="Z31" s="1357"/>
      <c r="AA31" s="1534"/>
      <c r="AB31" s="1357"/>
      <c r="AC31" s="1534"/>
      <c r="AD31" s="1357"/>
      <c r="AE31" s="1357"/>
      <c r="AF31" s="1357"/>
      <c r="AG31" s="1359"/>
      <c r="AH31" s="1526"/>
      <c r="AI31" s="1528"/>
      <c r="AJ31" s="1530"/>
      <c r="AK31" s="1532"/>
      <c r="AL31" s="1521"/>
      <c r="AM31" s="1523"/>
      <c r="AN31" s="1341"/>
      <c r="AO31" s="1524"/>
      <c r="AP31" s="1341"/>
      <c r="AQ31" s="1490"/>
      <c r="AR31" s="1493"/>
      <c r="AS31" s="1491" t="str">
        <f t="shared" ref="AS31" si="22">IF(AU32="","",IF(OR(AA32="",AA32&lt;&gt;7,AC32="",AC32&lt;&gt;3),"！算定期間の終わりが令和７年３月になっていません。年度内の廃止予定等がなければ、算定対象月を令和７年３月にしてください。",""))</f>
        <v/>
      </c>
      <c r="AT31" s="580"/>
      <c r="AU31" s="1310"/>
      <c r="AV31" s="1311" t="str">
        <f>IF('別紙様式2-2（４・５月分）'!N27="","",'別紙様式2-2（４・５月分）'!N27)</f>
        <v/>
      </c>
      <c r="AW31" s="1312"/>
      <c r="AX31" s="1482"/>
      <c r="AY31" s="431"/>
      <c r="BD31" s="341"/>
      <c r="BE31" s="1310" t="str">
        <f>G30</f>
        <v/>
      </c>
      <c r="BF31" s="1310"/>
      <c r="BG31" s="1310"/>
    </row>
    <row r="32" spans="1:59" ht="15" customHeight="1">
      <c r="A32" s="1302"/>
      <c r="B32" s="1242"/>
      <c r="C32" s="1243"/>
      <c r="D32" s="1243"/>
      <c r="E32" s="1243"/>
      <c r="F32" s="1244"/>
      <c r="G32" s="1259"/>
      <c r="H32" s="1259"/>
      <c r="I32" s="1259"/>
      <c r="J32" s="1422"/>
      <c r="K32" s="1259"/>
      <c r="L32" s="1428"/>
      <c r="M32" s="1379"/>
      <c r="N32" s="1400"/>
      <c r="O32" s="1380" t="s">
        <v>2111</v>
      </c>
      <c r="P32" s="1432" t="str">
        <f>IFERROR(VLOOKUP('別紙様式2-2（４・５月分）'!AQ26,【参考】数式用!$AR$5:$AT$22,3,FALSE),"")</f>
        <v/>
      </c>
      <c r="Q32" s="1384" t="s">
        <v>2036</v>
      </c>
      <c r="R32" s="1516" t="str">
        <f>IFERROR(VLOOKUP(K30,【参考】数式用!$A$5:$AB$37,MATCH(P32,【参考】数式用!$B$4:$AB$4,0)+1,0),"")</f>
        <v/>
      </c>
      <c r="S32" s="1388" t="s">
        <v>2109</v>
      </c>
      <c r="T32" s="1518"/>
      <c r="U32" s="1514" t="str">
        <f>IFERROR(VLOOKUP(K30,【参考】数式用!$A$5:$AB$37,MATCH(T32,【参考】数式用!$B$4:$AB$4,0)+1,0),"")</f>
        <v/>
      </c>
      <c r="V32" s="1394" t="s">
        <v>15</v>
      </c>
      <c r="W32" s="1512"/>
      <c r="X32" s="1370" t="s">
        <v>10</v>
      </c>
      <c r="Y32" s="1512"/>
      <c r="Z32" s="1370" t="s">
        <v>38</v>
      </c>
      <c r="AA32" s="1512"/>
      <c r="AB32" s="1370" t="s">
        <v>10</v>
      </c>
      <c r="AC32" s="1512"/>
      <c r="AD32" s="1370" t="s">
        <v>2020</v>
      </c>
      <c r="AE32" s="1370" t="s">
        <v>20</v>
      </c>
      <c r="AF32" s="1370" t="str">
        <f>IF(W32&gt;=1,(AA32*12+AC32)-(W32*12+Y32)+1,"")</f>
        <v/>
      </c>
      <c r="AG32" s="1366" t="s">
        <v>33</v>
      </c>
      <c r="AH32" s="1372" t="str">
        <f t="shared" ref="AH32" si="23">IFERROR(ROUNDDOWN(ROUND(L30*U32,0),0)*AF32,"")</f>
        <v/>
      </c>
      <c r="AI32" s="1506" t="str">
        <f t="shared" ref="AI32" si="24">IFERROR(ROUNDDOWN(ROUND((L30*(U32-AW30)),0),0)*AF32,"")</f>
        <v/>
      </c>
      <c r="AJ32" s="1376" t="str">
        <f>IFERROR(ROUNDDOWN(ROUNDDOWN(ROUND(L30*VLOOKUP(K30,【参考】数式用!$A$5:$AB$27,MATCH("新加算Ⅳ",【参考】数式用!$B$4:$AB$4,0)+1,0),0),0)*AF32*0.5,0),"")</f>
        <v/>
      </c>
      <c r="AK32" s="1508"/>
      <c r="AL32" s="1510" t="str">
        <f>IFERROR(IF('別紙様式2-2（４・５月分）'!P32="ベア加算","", IF(OR(T32="新加算Ⅰ",T32="新加算Ⅱ",T32="新加算Ⅲ",T32="新加算Ⅳ"),ROUNDDOWN(ROUND(L30*VLOOKUP(K30,【参考】数式用!$A$5:$I$27,MATCH("ベア加算",【参考】数式用!$B$4:$I$4,0)+1,0),0),0)*AF32,"")),"")</f>
        <v/>
      </c>
      <c r="AM32" s="1502"/>
      <c r="AN32" s="1483"/>
      <c r="AO32" s="1504"/>
      <c r="AP32" s="1483"/>
      <c r="AQ32" s="1485"/>
      <c r="AR32" s="1487"/>
      <c r="AS32" s="1491"/>
      <c r="AT32" s="452"/>
      <c r="AU32" s="1310" t="str">
        <f>IF(AND(AA30&lt;&gt;7,AC30&lt;&gt;3),"V列に色付け","")</f>
        <v/>
      </c>
      <c r="AV32" s="1311"/>
      <c r="AW32" s="1312"/>
      <c r="AX32" s="577"/>
      <c r="AY32" s="1229" t="str">
        <f>IF(AL32&lt;&gt;"",IF(AM32="○","入力済","未入力"),"")</f>
        <v/>
      </c>
      <c r="AZ32" s="1229" t="str">
        <f>IF(OR(T32="新加算Ⅰ",T32="新加算Ⅱ",T32="新加算Ⅲ",T32="新加算Ⅳ",T32="新加算Ⅴ（１）",T32="新加算Ⅴ（２）",T32="新加算Ⅴ（３）",T32="新加算ⅠⅤ（４）",T32="新加算Ⅴ（５）",T32="新加算Ⅴ（６）",T32="新加算Ⅴ（８）",T32="新加算Ⅴ（11）"),IF(OR(AN32="○",AN32="令和６年度中に満たす"),"入力済","未入力"),"")</f>
        <v/>
      </c>
      <c r="BA32" s="1229" t="str">
        <f>IF(OR(T32="新加算Ⅴ（７）",T32="新加算Ⅴ（９）",T32="新加算Ⅴ（10）",T32="新加算Ⅴ（12）",T32="新加算Ⅴ（13）",T32="新加算Ⅴ（14）"),IF(OR(AO32="○",AO32="令和６年度中に満たす"),"入力済","未入力"),"")</f>
        <v/>
      </c>
      <c r="BB32" s="1229" t="str">
        <f>IF(OR(T32="新加算Ⅰ",T32="新加算Ⅱ",T32="新加算Ⅲ",T32="新加算Ⅴ（１）",T32="新加算Ⅴ（３）",T32="新加算Ⅴ（８）"),IF(OR(AP32="○",AP32="令和６年度中に満たす"),"入力済","未入力"),"")</f>
        <v/>
      </c>
      <c r="BC32" s="1480" t="str">
        <f t="shared" ref="BC32" si="25">IF(OR(T32="新加算Ⅰ",T32="新加算Ⅱ",T32="新加算Ⅴ（１）",T32="新加算Ⅴ（２）",T32="新加算Ⅴ（３）",T32="新加算Ⅴ（４）",T32="新加算Ⅴ（５）",T32="新加算Ⅴ（６）",T32="新加算Ⅴ（７）",T32="新加算Ⅴ（９）",T32="新加算Ⅴ（10）",T32="新加算Ⅴ（12）"),IF(AQ32&lt;&gt;"",1,""),"")</f>
        <v/>
      </c>
      <c r="BD32" s="1310" t="str">
        <f>IF(OR(T32="新加算Ⅰ",T32="新加算Ⅴ（１）",T32="新加算Ⅴ（２）",T32="新加算Ⅴ（５）",T32="新加算Ⅴ（７）",T32="新加算Ⅴ（10）"),IF(AR32="","未入力","入力済"),"")</f>
        <v/>
      </c>
      <c r="BE32" s="1310" t="str">
        <f>G30</f>
        <v/>
      </c>
      <c r="BF32" s="1310"/>
      <c r="BG32" s="1310"/>
    </row>
    <row r="33" spans="1:59" ht="30" customHeight="1" thickBot="1">
      <c r="A33" s="1275"/>
      <c r="B33" s="1418"/>
      <c r="C33" s="1419"/>
      <c r="D33" s="1419"/>
      <c r="E33" s="1419"/>
      <c r="F33" s="1420"/>
      <c r="G33" s="1260"/>
      <c r="H33" s="1260"/>
      <c r="I33" s="1260"/>
      <c r="J33" s="1423"/>
      <c r="K33" s="1260"/>
      <c r="L33" s="1429"/>
      <c r="M33" s="556" t="str">
        <f>IF('別紙様式2-2（４・５月分）'!P28="","",'別紙様式2-2（４・５月分）'!P28)</f>
        <v/>
      </c>
      <c r="N33" s="1401"/>
      <c r="O33" s="1381"/>
      <c r="P33" s="1433"/>
      <c r="Q33" s="1385"/>
      <c r="R33" s="1517"/>
      <c r="S33" s="1389"/>
      <c r="T33" s="1519"/>
      <c r="U33" s="1515"/>
      <c r="V33" s="1395"/>
      <c r="W33" s="1513"/>
      <c r="X33" s="1371"/>
      <c r="Y33" s="1513"/>
      <c r="Z33" s="1371"/>
      <c r="AA33" s="1513"/>
      <c r="AB33" s="1371"/>
      <c r="AC33" s="1513"/>
      <c r="AD33" s="1371"/>
      <c r="AE33" s="1371"/>
      <c r="AF33" s="1371"/>
      <c r="AG33" s="1367"/>
      <c r="AH33" s="1373"/>
      <c r="AI33" s="1507"/>
      <c r="AJ33" s="1377"/>
      <c r="AK33" s="1509"/>
      <c r="AL33" s="1511"/>
      <c r="AM33" s="1503"/>
      <c r="AN33" s="1484"/>
      <c r="AO33" s="1505"/>
      <c r="AP33" s="1484"/>
      <c r="AQ33" s="1486"/>
      <c r="AR33" s="1488"/>
      <c r="AS33" s="578" t="str">
        <f t="shared" ref="AS33" si="26">IF(AU32="","",IF(OR(T32="",AND(M33="ベア加算なし",OR(T32="新加算Ⅰ",T32="新加算Ⅱ",T32="新加算Ⅲ",T32="新加算Ⅳ"),AM32=""),AND(OR(T32="新加算Ⅰ",T32="新加算Ⅱ",T32="新加算Ⅲ",T32="新加算Ⅳ"),AN32=""),AND(OR(T32="新加算Ⅰ",T32="新加算Ⅱ",T32="新加算Ⅲ"),AP32=""),AND(OR(T32="新加算Ⅰ",T32="新加算Ⅱ"),AQ32=""),AND(OR(T32="新加算Ⅰ"),AR32="")),"！記入が必要な欄（ピンク色のセル）に空欄があります。空欄を埋めてください。",""))</f>
        <v/>
      </c>
      <c r="AT33" s="452"/>
      <c r="AU33" s="1310"/>
      <c r="AV33" s="558" t="str">
        <f>IF('別紙様式2-2（４・５月分）'!N28="","",'別紙様式2-2（４・５月分）'!N28)</f>
        <v/>
      </c>
      <c r="AW33" s="1312"/>
      <c r="AX33" s="579"/>
      <c r="AY33" s="1229" t="str">
        <f>IF(OR(T33="新加算Ⅰ",T33="新加算Ⅱ",T33="新加算Ⅲ",T33="新加算Ⅳ",T33="新加算Ⅴ（１）",T33="新加算Ⅴ（２）",T33="新加算Ⅴ（３）",T33="新加算ⅠⅤ（４）",T33="新加算Ⅴ（５）",T33="新加算Ⅴ（６）",T33="新加算Ⅴ（８）",T33="新加算Ⅴ（11）"),IF(AI33="○","","未入力"),"")</f>
        <v/>
      </c>
      <c r="AZ33" s="1229" t="str">
        <f>IF(OR(U33="新加算Ⅰ",U33="新加算Ⅱ",U33="新加算Ⅲ",U33="新加算Ⅳ",U33="新加算Ⅴ（１）",U33="新加算Ⅴ（２）",U33="新加算Ⅴ（３）",U33="新加算ⅠⅤ（４）",U33="新加算Ⅴ（５）",U33="新加算Ⅴ（６）",U33="新加算Ⅴ（８）",U33="新加算Ⅴ（11）"),IF(AJ33="○","","未入力"),"")</f>
        <v/>
      </c>
      <c r="BA33" s="1229" t="str">
        <f>IF(OR(U33="新加算Ⅴ（７）",U33="新加算Ⅴ（９）",U33="新加算Ⅴ（10）",U33="新加算Ⅴ（12）",U33="新加算Ⅴ（13）",U33="新加算Ⅴ（14）"),IF(AK33="○","","未入力"),"")</f>
        <v/>
      </c>
      <c r="BB33" s="1229" t="str">
        <f>IF(OR(U33="新加算Ⅰ",U33="新加算Ⅱ",U33="新加算Ⅲ",U33="新加算Ⅴ（１）",U33="新加算Ⅴ（３）",U33="新加算Ⅴ（８）"),IF(AL33="○","","未入力"),"")</f>
        <v/>
      </c>
      <c r="BC33" s="1480" t="str">
        <f t="shared" ref="BC33" si="27">IF(OR(U33="新加算Ⅰ",U33="新加算Ⅱ",U33="新加算Ⅴ（１）",U33="新加算Ⅴ（２）",U33="新加算Ⅴ（３）",U33="新加算Ⅴ（４）",U33="新加算Ⅴ（５）",U33="新加算Ⅴ（６）",U33="新加算Ⅴ（７）",U33="新加算Ⅴ（９）",U33="新加算Ⅴ（10）",U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 s="1310" t="str">
        <f>IF(AND(T33&lt;&gt;"（参考）令和７年度の移行予定",OR(U33="新加算Ⅰ",U33="新加算Ⅴ（１）",U33="新加算Ⅴ（２）",U33="新加算Ⅴ（５）",U33="新加算Ⅴ（７）",U33="新加算Ⅴ（10）")),IF(AN33="","未入力",IF(AN33="いずれも取得していない","要件を満たさない","")),"")</f>
        <v/>
      </c>
      <c r="BE33" s="1310" t="str">
        <f>G30</f>
        <v/>
      </c>
      <c r="BF33" s="1310"/>
      <c r="BG33" s="1310"/>
    </row>
    <row r="34" spans="1:59" ht="30" customHeight="1">
      <c r="A34" s="1300">
        <v>6</v>
      </c>
      <c r="B34" s="1242" t="str">
        <f>IF(基本情報入力シート!C59="","",基本情報入力シート!C59)</f>
        <v/>
      </c>
      <c r="C34" s="1243"/>
      <c r="D34" s="1243"/>
      <c r="E34" s="1243"/>
      <c r="F34" s="1244"/>
      <c r="G34" s="1259" t="str">
        <f>IF(基本情報入力シート!M59="","",基本情報入力シート!M59)</f>
        <v/>
      </c>
      <c r="H34" s="1259" t="str">
        <f>IF(基本情報入力シート!R59="","",基本情報入力シート!R59)</f>
        <v/>
      </c>
      <c r="I34" s="1259" t="str">
        <f>IF(基本情報入力シート!W59="","",基本情報入力シート!W59)</f>
        <v/>
      </c>
      <c r="J34" s="1422" t="str">
        <f>IF(基本情報入力シート!X59="","",基本情報入力シート!X59)</f>
        <v/>
      </c>
      <c r="K34" s="1259" t="str">
        <f>IF(基本情報入力シート!Y59="","",基本情報入力シート!Y59)</f>
        <v/>
      </c>
      <c r="L34" s="1428" t="str">
        <f>IF(基本情報入力シート!AB59="","",基本情報入力シート!AB59)</f>
        <v/>
      </c>
      <c r="M34" s="553" t="str">
        <f>IF('別紙様式2-2（４・５月分）'!P29="","",'別紙様式2-2（４・５月分）'!P29)</f>
        <v/>
      </c>
      <c r="N34" s="1398" t="str">
        <f>IF(SUM('別紙様式2-2（４・５月分）'!Q29:Q31)=0,"",SUM('別紙様式2-2（４・５月分）'!Q29:Q31))</f>
        <v/>
      </c>
      <c r="O34" s="1402" t="str">
        <f>IFERROR(VLOOKUP('別紙様式2-2（４・５月分）'!AQ29,【参考】数式用!$AR$5:$AS$22,2,FALSE),"")</f>
        <v/>
      </c>
      <c r="P34" s="1403"/>
      <c r="Q34" s="1404"/>
      <c r="R34" s="1539" t="str">
        <f>IFERROR(VLOOKUP(K34,【参考】数式用!$A$5:$AB$37,MATCH(O34,【参考】数式用!$B$4:$AB$4,0)+1,0),"")</f>
        <v/>
      </c>
      <c r="S34" s="1410" t="s">
        <v>2039</v>
      </c>
      <c r="T34" s="1535" t="str">
        <f>IF('別紙様式2-3（６月以降分）'!T34="","",'別紙様式2-3（６月以降分）'!T34)</f>
        <v/>
      </c>
      <c r="U34" s="1537" t="str">
        <f>IFERROR(VLOOKUP(K34,【参考】数式用!$A$5:$AB$37,MATCH(T34,【参考】数式用!$B$4:$AB$4,0)+1,0),"")</f>
        <v/>
      </c>
      <c r="V34" s="1416" t="s">
        <v>15</v>
      </c>
      <c r="W34" s="1533">
        <f>'別紙様式2-3（６月以降分）'!W34</f>
        <v>6</v>
      </c>
      <c r="X34" s="1356" t="s">
        <v>10</v>
      </c>
      <c r="Y34" s="1533">
        <f>'別紙様式2-3（６月以降分）'!Y34</f>
        <v>6</v>
      </c>
      <c r="Z34" s="1356" t="s">
        <v>38</v>
      </c>
      <c r="AA34" s="1533">
        <f>'別紙様式2-3（６月以降分）'!AA34</f>
        <v>7</v>
      </c>
      <c r="AB34" s="1356" t="s">
        <v>10</v>
      </c>
      <c r="AC34" s="1533">
        <f>'別紙様式2-3（６月以降分）'!AC34</f>
        <v>3</v>
      </c>
      <c r="AD34" s="1356" t="s">
        <v>2020</v>
      </c>
      <c r="AE34" s="1356" t="s">
        <v>20</v>
      </c>
      <c r="AF34" s="1356">
        <f>IF(W34&gt;=1,(AA34*12+AC34)-(W34*12+Y34)+1,"")</f>
        <v>10</v>
      </c>
      <c r="AG34" s="1358" t="s">
        <v>33</v>
      </c>
      <c r="AH34" s="1525" t="str">
        <f>'別紙様式2-3（６月以降分）'!AH34</f>
        <v/>
      </c>
      <c r="AI34" s="1527" t="str">
        <f>'別紙様式2-3（６月以降分）'!AI34</f>
        <v/>
      </c>
      <c r="AJ34" s="1529">
        <f>'別紙様式2-3（６月以降分）'!AJ34</f>
        <v>0</v>
      </c>
      <c r="AK34" s="1531" t="str">
        <f>IF('別紙様式2-3（６月以降分）'!AK34="","",'別紙様式2-3（６月以降分）'!AK34)</f>
        <v/>
      </c>
      <c r="AL34" s="1520">
        <f>'別紙様式2-3（６月以降分）'!AL34</f>
        <v>0</v>
      </c>
      <c r="AM34" s="1522" t="str">
        <f>IF('別紙様式2-3（６月以降分）'!AM34="","",'別紙様式2-3（６月以降分）'!AM34)</f>
        <v/>
      </c>
      <c r="AN34" s="1340" t="str">
        <f>IF('別紙様式2-3（６月以降分）'!AN34="","",'別紙様式2-3（６月以降分）'!AN34)</f>
        <v/>
      </c>
      <c r="AO34" s="1338" t="str">
        <f>IF('別紙様式2-3（６月以降分）'!AO34="","",'別紙様式2-3（６月以降分）'!AO34)</f>
        <v/>
      </c>
      <c r="AP34" s="1340" t="str">
        <f>IF('別紙様式2-3（６月以降分）'!AP34="","",'別紙様式2-3（６月以降分）'!AP34)</f>
        <v/>
      </c>
      <c r="AQ34" s="1489" t="str">
        <f>IF('別紙様式2-3（６月以降分）'!AQ34="","",'別紙様式2-3（６月以降分）'!AQ34)</f>
        <v/>
      </c>
      <c r="AR34" s="1492" t="str">
        <f>IF('別紙様式2-3（６月以降分）'!AR34="","",'別紙様式2-3（６月以降分）'!AR34)</f>
        <v/>
      </c>
      <c r="AS34" s="573" t="str">
        <f t="shared" ref="AS34" si="28">IF(AU36="","",IF(U36&lt;U34,"！加算の要件上は問題ありませんが、令和６年度当初の新加算の加算率と比較して、移行後の加算率が下がる計画になっています。",""))</f>
        <v/>
      </c>
      <c r="AT34" s="580"/>
      <c r="AU34" s="1308"/>
      <c r="AV34" s="558" t="str">
        <f>IF('別紙様式2-2（４・５月分）'!N29="","",'別紙様式2-2（４・５月分）'!N29)</f>
        <v/>
      </c>
      <c r="AW34" s="1312" t="str">
        <f>IF(SUM('別紙様式2-2（４・５月分）'!O29:O31)=0,"",SUM('別紙様式2-2（４・５月分）'!O29:O31))</f>
        <v/>
      </c>
      <c r="AX34" s="1481" t="str">
        <f>IFERROR(VLOOKUP(K34,【参考】数式用!$AH$2:$AI$34,2,FALSE),"")</f>
        <v/>
      </c>
      <c r="AY34" s="494"/>
      <c r="BD34" s="341"/>
      <c r="BE34" s="1310" t="str">
        <f>G34</f>
        <v/>
      </c>
      <c r="BF34" s="1310"/>
      <c r="BG34" s="1310"/>
    </row>
    <row r="35" spans="1:59" ht="15" customHeight="1">
      <c r="A35" s="1274"/>
      <c r="B35" s="1242"/>
      <c r="C35" s="1243"/>
      <c r="D35" s="1243"/>
      <c r="E35" s="1243"/>
      <c r="F35" s="1244"/>
      <c r="G35" s="1259"/>
      <c r="H35" s="1259"/>
      <c r="I35" s="1259"/>
      <c r="J35" s="1422"/>
      <c r="K35" s="1259"/>
      <c r="L35" s="1428"/>
      <c r="M35" s="1378" t="str">
        <f>IF('別紙様式2-2（４・５月分）'!P30="","",'別紙様式2-2（４・５月分）'!P30)</f>
        <v/>
      </c>
      <c r="N35" s="1399"/>
      <c r="O35" s="1405"/>
      <c r="P35" s="1406"/>
      <c r="Q35" s="1407"/>
      <c r="R35" s="1540"/>
      <c r="S35" s="1411"/>
      <c r="T35" s="1536"/>
      <c r="U35" s="1538"/>
      <c r="V35" s="1417"/>
      <c r="W35" s="1534"/>
      <c r="X35" s="1357"/>
      <c r="Y35" s="1534"/>
      <c r="Z35" s="1357"/>
      <c r="AA35" s="1534"/>
      <c r="AB35" s="1357"/>
      <c r="AC35" s="1534"/>
      <c r="AD35" s="1357"/>
      <c r="AE35" s="1357"/>
      <c r="AF35" s="1357"/>
      <c r="AG35" s="1359"/>
      <c r="AH35" s="1526"/>
      <c r="AI35" s="1528"/>
      <c r="AJ35" s="1530"/>
      <c r="AK35" s="1532"/>
      <c r="AL35" s="1521"/>
      <c r="AM35" s="1523"/>
      <c r="AN35" s="1341"/>
      <c r="AO35" s="1524"/>
      <c r="AP35" s="1341"/>
      <c r="AQ35" s="1490"/>
      <c r="AR35" s="1493"/>
      <c r="AS35" s="1491" t="str">
        <f t="shared" ref="AS35" si="29">IF(AU36="","",IF(OR(AA36="",AA36&lt;&gt;7,AC36="",AC36&lt;&gt;3),"！算定期間の終わりが令和７年３月になっていません。年度内の廃止予定等がなければ、算定対象月を令和７年３月にしてください。",""))</f>
        <v/>
      </c>
      <c r="AT35" s="580"/>
      <c r="AU35" s="1310"/>
      <c r="AV35" s="1311" t="str">
        <f>IF('別紙様式2-2（４・５月分）'!N30="","",'別紙様式2-2（４・５月分）'!N30)</f>
        <v/>
      </c>
      <c r="AW35" s="1312"/>
      <c r="AX35" s="1482"/>
      <c r="AY35" s="431"/>
      <c r="BD35" s="341"/>
      <c r="BE35" s="1310" t="str">
        <f>G34</f>
        <v/>
      </c>
      <c r="BF35" s="1310"/>
      <c r="BG35" s="1310"/>
    </row>
    <row r="36" spans="1:59" ht="15" customHeight="1">
      <c r="A36" s="1302"/>
      <c r="B36" s="1242"/>
      <c r="C36" s="1243"/>
      <c r="D36" s="1243"/>
      <c r="E36" s="1243"/>
      <c r="F36" s="1244"/>
      <c r="G36" s="1259"/>
      <c r="H36" s="1259"/>
      <c r="I36" s="1259"/>
      <c r="J36" s="1422"/>
      <c r="K36" s="1259"/>
      <c r="L36" s="1428"/>
      <c r="M36" s="1379"/>
      <c r="N36" s="1400"/>
      <c r="O36" s="1380" t="s">
        <v>2025</v>
      </c>
      <c r="P36" s="1432" t="str">
        <f>IFERROR(VLOOKUP('別紙様式2-2（４・５月分）'!AQ29,【参考】数式用!$AR$5:$AT$22,3,FALSE),"")</f>
        <v/>
      </c>
      <c r="Q36" s="1384" t="s">
        <v>2036</v>
      </c>
      <c r="R36" s="1516" t="str">
        <f>IFERROR(VLOOKUP(K34,【参考】数式用!$A$5:$AB$37,MATCH(P36,【参考】数式用!$B$4:$AB$4,0)+1,0),"")</f>
        <v/>
      </c>
      <c r="S36" s="1388" t="s">
        <v>2109</v>
      </c>
      <c r="T36" s="1518"/>
      <c r="U36" s="1514" t="str">
        <f>IFERROR(VLOOKUP(K34,【参考】数式用!$A$5:$AB$37,MATCH(T36,【参考】数式用!$B$4:$AB$4,0)+1,0),"")</f>
        <v/>
      </c>
      <c r="V36" s="1394" t="s">
        <v>15</v>
      </c>
      <c r="W36" s="1512"/>
      <c r="X36" s="1370" t="s">
        <v>10</v>
      </c>
      <c r="Y36" s="1512"/>
      <c r="Z36" s="1370" t="s">
        <v>38</v>
      </c>
      <c r="AA36" s="1512"/>
      <c r="AB36" s="1370" t="s">
        <v>10</v>
      </c>
      <c r="AC36" s="1512"/>
      <c r="AD36" s="1370" t="s">
        <v>2020</v>
      </c>
      <c r="AE36" s="1370" t="s">
        <v>20</v>
      </c>
      <c r="AF36" s="1370" t="str">
        <f>IF(W36&gt;=1,(AA36*12+AC36)-(W36*12+Y36)+1,"")</f>
        <v/>
      </c>
      <c r="AG36" s="1366" t="s">
        <v>33</v>
      </c>
      <c r="AH36" s="1372" t="str">
        <f t="shared" ref="AH36" si="30">IFERROR(ROUNDDOWN(ROUND(L34*U36,0),0)*AF36,"")</f>
        <v/>
      </c>
      <c r="AI36" s="1506" t="str">
        <f t="shared" ref="AI36" si="31">IFERROR(ROUNDDOWN(ROUND((L34*(U36-AW34)),0),0)*AF36,"")</f>
        <v/>
      </c>
      <c r="AJ36" s="1376" t="str">
        <f>IFERROR(ROUNDDOWN(ROUNDDOWN(ROUND(L34*VLOOKUP(K34,【参考】数式用!$A$5:$AB$27,MATCH("新加算Ⅳ",【参考】数式用!$B$4:$AB$4,0)+1,0),0),0)*AF36*0.5,0),"")</f>
        <v/>
      </c>
      <c r="AK36" s="1508"/>
      <c r="AL36" s="1510" t="str">
        <f>IFERROR(IF('別紙様式2-2（４・５月分）'!P36="ベア加算","", IF(OR(T36="新加算Ⅰ",T36="新加算Ⅱ",T36="新加算Ⅲ",T36="新加算Ⅳ"),ROUNDDOWN(ROUND(L34*VLOOKUP(K34,【参考】数式用!$A$5:$I$27,MATCH("ベア加算",【参考】数式用!$B$4:$I$4,0)+1,0),0),0)*AF36,"")),"")</f>
        <v/>
      </c>
      <c r="AM36" s="1502"/>
      <c r="AN36" s="1483"/>
      <c r="AO36" s="1504"/>
      <c r="AP36" s="1483"/>
      <c r="AQ36" s="1485"/>
      <c r="AR36" s="1487"/>
      <c r="AS36" s="1491"/>
      <c r="AT36" s="452"/>
      <c r="AU36" s="1310" t="str">
        <f>IF(AND(AA34&lt;&gt;7,AC34&lt;&gt;3),"V列に色付け","")</f>
        <v/>
      </c>
      <c r="AV36" s="1311"/>
      <c r="AW36" s="1312"/>
      <c r="AX36" s="577"/>
      <c r="AY36" s="1229" t="str">
        <f>IF(AL36&lt;&gt;"",IF(AM36="○","入力済","未入力"),"")</f>
        <v/>
      </c>
      <c r="AZ36" s="1229" t="str">
        <f>IF(OR(T36="新加算Ⅰ",T36="新加算Ⅱ",T36="新加算Ⅲ",T36="新加算Ⅳ",T36="新加算Ⅴ（１）",T36="新加算Ⅴ（２）",T36="新加算Ⅴ（３）",T36="新加算ⅠⅤ（４）",T36="新加算Ⅴ（５）",T36="新加算Ⅴ（６）",T36="新加算Ⅴ（８）",T36="新加算Ⅴ（11）"),IF(OR(AN36="○",AN36="令和６年度中に満たす"),"入力済","未入力"),"")</f>
        <v/>
      </c>
      <c r="BA36" s="1229" t="str">
        <f>IF(OR(T36="新加算Ⅴ（７）",T36="新加算Ⅴ（９）",T36="新加算Ⅴ（10）",T36="新加算Ⅴ（12）",T36="新加算Ⅴ（13）",T36="新加算Ⅴ（14）"),IF(OR(AO36="○",AO36="令和６年度中に満たす"),"入力済","未入力"),"")</f>
        <v/>
      </c>
      <c r="BB36" s="1229" t="str">
        <f>IF(OR(T36="新加算Ⅰ",T36="新加算Ⅱ",T36="新加算Ⅲ",T36="新加算Ⅴ（１）",T36="新加算Ⅴ（３）",T36="新加算Ⅴ（８）"),IF(OR(AP36="○",AP36="令和６年度中に満たす"),"入力済","未入力"),"")</f>
        <v/>
      </c>
      <c r="BC36" s="1480" t="str">
        <f t="shared" ref="BC36" si="32">IF(OR(T36="新加算Ⅰ",T36="新加算Ⅱ",T36="新加算Ⅴ（１）",T36="新加算Ⅴ（２）",T36="新加算Ⅴ（３）",T36="新加算Ⅴ（４）",T36="新加算Ⅴ（５）",T36="新加算Ⅴ（６）",T36="新加算Ⅴ（７）",T36="新加算Ⅴ（９）",T36="新加算Ⅴ（10）",T36="新加算Ⅴ（12）"),IF(AQ36&lt;&gt;"",1,""),"")</f>
        <v/>
      </c>
      <c r="BD36" s="1310" t="str">
        <f>IF(OR(T36="新加算Ⅰ",T36="新加算Ⅴ（１）",T36="新加算Ⅴ（２）",T36="新加算Ⅴ（５）",T36="新加算Ⅴ（７）",T36="新加算Ⅴ（10）"),IF(AR36="","未入力","入力済"),"")</f>
        <v/>
      </c>
      <c r="BE36" s="1310" t="str">
        <f>G34</f>
        <v/>
      </c>
      <c r="BF36" s="1310"/>
      <c r="BG36" s="1310"/>
    </row>
    <row r="37" spans="1:59" ht="30" customHeight="1" thickBot="1">
      <c r="A37" s="1275"/>
      <c r="B37" s="1418"/>
      <c r="C37" s="1466"/>
      <c r="D37" s="1419"/>
      <c r="E37" s="1419"/>
      <c r="F37" s="1420"/>
      <c r="G37" s="1260"/>
      <c r="H37" s="1260"/>
      <c r="I37" s="1260"/>
      <c r="J37" s="1423"/>
      <c r="K37" s="1260"/>
      <c r="L37" s="1429"/>
      <c r="M37" s="556" t="str">
        <f>IF('別紙様式2-2（４・５月分）'!P31="","",'別紙様式2-2（４・５月分）'!P31)</f>
        <v/>
      </c>
      <c r="N37" s="1401"/>
      <c r="O37" s="1381"/>
      <c r="P37" s="1433"/>
      <c r="Q37" s="1385"/>
      <c r="R37" s="1517"/>
      <c r="S37" s="1389"/>
      <c r="T37" s="1519"/>
      <c r="U37" s="1515"/>
      <c r="V37" s="1395"/>
      <c r="W37" s="1513"/>
      <c r="X37" s="1371"/>
      <c r="Y37" s="1513"/>
      <c r="Z37" s="1371"/>
      <c r="AA37" s="1513"/>
      <c r="AB37" s="1371"/>
      <c r="AC37" s="1513"/>
      <c r="AD37" s="1371"/>
      <c r="AE37" s="1371"/>
      <c r="AF37" s="1371"/>
      <c r="AG37" s="1367"/>
      <c r="AH37" s="1373"/>
      <c r="AI37" s="1507"/>
      <c r="AJ37" s="1377"/>
      <c r="AK37" s="1509"/>
      <c r="AL37" s="1511"/>
      <c r="AM37" s="1503"/>
      <c r="AN37" s="1484"/>
      <c r="AO37" s="1505"/>
      <c r="AP37" s="1484"/>
      <c r="AQ37" s="1486"/>
      <c r="AR37" s="1488"/>
      <c r="AS37" s="578" t="str">
        <f t="shared" ref="AS37" si="33">IF(AU36="","",IF(OR(T36="",AND(M37="ベア加算なし",OR(T36="新加算Ⅰ",T36="新加算Ⅱ",T36="新加算Ⅲ",T36="新加算Ⅳ"),AM36=""),AND(OR(T36="新加算Ⅰ",T36="新加算Ⅱ",T36="新加算Ⅲ",T36="新加算Ⅳ"),AN36=""),AND(OR(T36="新加算Ⅰ",T36="新加算Ⅱ",T36="新加算Ⅲ"),AP36=""),AND(OR(T36="新加算Ⅰ",T36="新加算Ⅱ"),AQ36=""),AND(OR(T36="新加算Ⅰ"),AR36="")),"！記入が必要な欄（ピンク色のセル）に空欄があります。空欄を埋めてください。",""))</f>
        <v/>
      </c>
      <c r="AT37" s="452"/>
      <c r="AU37" s="1310"/>
      <c r="AV37" s="558" t="str">
        <f>IF('別紙様式2-2（４・５月分）'!N31="","",'別紙様式2-2（４・５月分）'!N31)</f>
        <v/>
      </c>
      <c r="AW37" s="1312"/>
      <c r="AX37" s="579"/>
      <c r="AY37" s="1229" t="str">
        <f>IF(OR(T37="新加算Ⅰ",T37="新加算Ⅱ",T37="新加算Ⅲ",T37="新加算Ⅳ",T37="新加算Ⅴ（１）",T37="新加算Ⅴ（２）",T37="新加算Ⅴ（３）",T37="新加算ⅠⅤ（４）",T37="新加算Ⅴ（５）",T37="新加算Ⅴ（６）",T37="新加算Ⅴ（８）",T37="新加算Ⅴ（11）"),IF(AI37="○","","未入力"),"")</f>
        <v/>
      </c>
      <c r="AZ37" s="1229" t="str">
        <f>IF(OR(U37="新加算Ⅰ",U37="新加算Ⅱ",U37="新加算Ⅲ",U37="新加算Ⅳ",U37="新加算Ⅴ（１）",U37="新加算Ⅴ（２）",U37="新加算Ⅴ（３）",U37="新加算ⅠⅤ（４）",U37="新加算Ⅴ（５）",U37="新加算Ⅴ（６）",U37="新加算Ⅴ（８）",U37="新加算Ⅴ（11）"),IF(AJ37="○","","未入力"),"")</f>
        <v/>
      </c>
      <c r="BA37" s="1229" t="str">
        <f>IF(OR(U37="新加算Ⅴ（７）",U37="新加算Ⅴ（９）",U37="新加算Ⅴ（10）",U37="新加算Ⅴ（12）",U37="新加算Ⅴ（13）",U37="新加算Ⅴ（14）"),IF(AK37="○","","未入力"),"")</f>
        <v/>
      </c>
      <c r="BB37" s="1229" t="str">
        <f>IF(OR(U37="新加算Ⅰ",U37="新加算Ⅱ",U37="新加算Ⅲ",U37="新加算Ⅴ（１）",U37="新加算Ⅴ（３）",U37="新加算Ⅴ（８）"),IF(AL37="○","","未入力"),"")</f>
        <v/>
      </c>
      <c r="BC37" s="1480" t="str">
        <f t="shared" ref="BC37" si="34">IF(OR(U37="新加算Ⅰ",U37="新加算Ⅱ",U37="新加算Ⅴ（１）",U37="新加算Ⅴ（２）",U37="新加算Ⅴ（３）",U37="新加算Ⅴ（４）",U37="新加算Ⅴ（５）",U37="新加算Ⅴ（６）",U37="新加算Ⅴ（７）",U37="新加算Ⅴ（９）",U37="新加算Ⅴ（10）",U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 s="1310" t="str">
        <f>IF(AND(T37&lt;&gt;"（参考）令和７年度の移行予定",OR(U37="新加算Ⅰ",U37="新加算Ⅴ（１）",U37="新加算Ⅴ（２）",U37="新加算Ⅴ（５）",U37="新加算Ⅴ（７）",U37="新加算Ⅴ（10）")),IF(AN37="","未入力",IF(AN37="いずれも取得していない","要件を満たさない","")),"")</f>
        <v/>
      </c>
      <c r="BE37" s="1310" t="str">
        <f>G34</f>
        <v/>
      </c>
      <c r="BF37" s="1310"/>
      <c r="BG37" s="1310"/>
    </row>
    <row r="38" spans="1:59" ht="30" customHeight="1">
      <c r="A38" s="1273">
        <v>7</v>
      </c>
      <c r="B38" s="1239" t="str">
        <f>IF(基本情報入力シート!C60="","",基本情報入力シート!C60)</f>
        <v/>
      </c>
      <c r="C38" s="1240"/>
      <c r="D38" s="1240"/>
      <c r="E38" s="1240"/>
      <c r="F38" s="1241"/>
      <c r="G38" s="1258" t="str">
        <f>IF(基本情報入力シート!M60="","",基本情報入力シート!M60)</f>
        <v/>
      </c>
      <c r="H38" s="1258" t="str">
        <f>IF(基本情報入力シート!R60="","",基本情報入力シート!R60)</f>
        <v/>
      </c>
      <c r="I38" s="1258" t="str">
        <f>IF(基本情報入力シート!W60="","",基本情報入力シート!W60)</f>
        <v/>
      </c>
      <c r="J38" s="1421" t="str">
        <f>IF(基本情報入力シート!X60="","",基本情報入力シート!X60)</f>
        <v/>
      </c>
      <c r="K38" s="1258" t="str">
        <f>IF(基本情報入力シート!Y60="","",基本情報入力シート!Y60)</f>
        <v/>
      </c>
      <c r="L38" s="1434" t="str">
        <f>IF(基本情報入力シート!AB60="","",基本情報入力シート!AB60)</f>
        <v/>
      </c>
      <c r="M38" s="553" t="str">
        <f>IF('別紙様式2-2（４・５月分）'!P32="","",'別紙様式2-2（４・５月分）'!P32)</f>
        <v/>
      </c>
      <c r="N38" s="1398" t="str">
        <f>IF(SUM('別紙様式2-2（４・５月分）'!Q32:Q34)=0,"",SUM('別紙様式2-2（４・５月分）'!Q32:Q34))</f>
        <v/>
      </c>
      <c r="O38" s="1402" t="str">
        <f>IFERROR(VLOOKUP('別紙様式2-2（４・５月分）'!AQ32,【参考】数式用!$AR$5:$AS$22,2,FALSE),"")</f>
        <v/>
      </c>
      <c r="P38" s="1403"/>
      <c r="Q38" s="1404"/>
      <c r="R38" s="1539" t="str">
        <f>IFERROR(VLOOKUP(K38,【参考】数式用!$A$5:$AB$37,MATCH(O38,【参考】数式用!$B$4:$AB$4,0)+1,0),"")</f>
        <v/>
      </c>
      <c r="S38" s="1410" t="s">
        <v>2039</v>
      </c>
      <c r="T38" s="1535" t="str">
        <f>IF('別紙様式2-3（６月以降分）'!T38="","",'別紙様式2-3（６月以降分）'!T38)</f>
        <v/>
      </c>
      <c r="U38" s="1537" t="str">
        <f>IFERROR(VLOOKUP(K38,【参考】数式用!$A$5:$AB$37,MATCH(T38,【参考】数式用!$B$4:$AB$4,0)+1,0),"")</f>
        <v/>
      </c>
      <c r="V38" s="1416" t="s">
        <v>15</v>
      </c>
      <c r="W38" s="1533">
        <f>'別紙様式2-3（６月以降分）'!W38</f>
        <v>6</v>
      </c>
      <c r="X38" s="1356" t="s">
        <v>10</v>
      </c>
      <c r="Y38" s="1533">
        <f>'別紙様式2-3（６月以降分）'!Y38</f>
        <v>6</v>
      </c>
      <c r="Z38" s="1356" t="s">
        <v>38</v>
      </c>
      <c r="AA38" s="1533">
        <f>'別紙様式2-3（６月以降分）'!AA38</f>
        <v>7</v>
      </c>
      <c r="AB38" s="1356" t="s">
        <v>10</v>
      </c>
      <c r="AC38" s="1533">
        <f>'別紙様式2-3（６月以降分）'!AC38</f>
        <v>3</v>
      </c>
      <c r="AD38" s="1356" t="s">
        <v>2020</v>
      </c>
      <c r="AE38" s="1356" t="s">
        <v>20</v>
      </c>
      <c r="AF38" s="1356">
        <f>IF(W38&gt;=1,(AA38*12+AC38)-(W38*12+Y38)+1,"")</f>
        <v>10</v>
      </c>
      <c r="AG38" s="1358" t="s">
        <v>33</v>
      </c>
      <c r="AH38" s="1525" t="str">
        <f>'別紙様式2-3（６月以降分）'!AH38</f>
        <v/>
      </c>
      <c r="AI38" s="1527" t="str">
        <f>'別紙様式2-3（６月以降分）'!AI38</f>
        <v/>
      </c>
      <c r="AJ38" s="1529">
        <f>'別紙様式2-3（６月以降分）'!AJ38</f>
        <v>0</v>
      </c>
      <c r="AK38" s="1531" t="str">
        <f>IF('別紙様式2-3（６月以降分）'!AK38="","",'別紙様式2-3（６月以降分）'!AK38)</f>
        <v/>
      </c>
      <c r="AL38" s="1520">
        <f>'別紙様式2-3（６月以降分）'!AL38</f>
        <v>0</v>
      </c>
      <c r="AM38" s="1522" t="str">
        <f>IF('別紙様式2-3（６月以降分）'!AM38="","",'別紙様式2-3（６月以降分）'!AM38)</f>
        <v/>
      </c>
      <c r="AN38" s="1340" t="str">
        <f>IF('別紙様式2-3（６月以降分）'!AN38="","",'別紙様式2-3（６月以降分）'!AN38)</f>
        <v/>
      </c>
      <c r="AO38" s="1338" t="str">
        <f>IF('別紙様式2-3（６月以降分）'!AO38="","",'別紙様式2-3（６月以降分）'!AO38)</f>
        <v/>
      </c>
      <c r="AP38" s="1340" t="str">
        <f>IF('別紙様式2-3（６月以降分）'!AP38="","",'別紙様式2-3（６月以降分）'!AP38)</f>
        <v/>
      </c>
      <c r="AQ38" s="1489" t="str">
        <f>IF('別紙様式2-3（６月以降分）'!AQ38="","",'別紙様式2-3（６月以降分）'!AQ38)</f>
        <v/>
      </c>
      <c r="AR38" s="1492" t="str">
        <f>IF('別紙様式2-3（６月以降分）'!AR38="","",'別紙様式2-3（６月以降分）'!AR38)</f>
        <v/>
      </c>
      <c r="AS38" s="573" t="str">
        <f t="shared" ref="AS38" si="35">IF(AU40="","",IF(U40&lt;U38,"！加算の要件上は問題ありませんが、令和６年度当初の新加算の加算率と比較して、移行後の加算率が下がる計画になっています。",""))</f>
        <v/>
      </c>
      <c r="AT38" s="580"/>
      <c r="AU38" s="1308"/>
      <c r="AV38" s="558" t="str">
        <f>IF('別紙様式2-2（４・５月分）'!N32="","",'別紙様式2-2（４・５月分）'!N32)</f>
        <v/>
      </c>
      <c r="AW38" s="1312" t="str">
        <f>IF(SUM('別紙様式2-2（４・５月分）'!O32:O34)=0,"",SUM('別紙様式2-2（４・５月分）'!O32:O34))</f>
        <v/>
      </c>
      <c r="AX38" s="1481" t="str">
        <f>IFERROR(VLOOKUP(K38,【参考】数式用!$AH$2:$AI$34,2,FALSE),"")</f>
        <v/>
      </c>
      <c r="AY38" s="494"/>
      <c r="BD38" s="341"/>
      <c r="BE38" s="1310" t="str">
        <f>G38</f>
        <v/>
      </c>
      <c r="BF38" s="1310"/>
      <c r="BG38" s="1310"/>
    </row>
    <row r="39" spans="1:59" ht="15" customHeight="1">
      <c r="A39" s="1274"/>
      <c r="B39" s="1242"/>
      <c r="C39" s="1243"/>
      <c r="D39" s="1243"/>
      <c r="E39" s="1243"/>
      <c r="F39" s="1244"/>
      <c r="G39" s="1259"/>
      <c r="H39" s="1259"/>
      <c r="I39" s="1259"/>
      <c r="J39" s="1422"/>
      <c r="K39" s="1259"/>
      <c r="L39" s="1428"/>
      <c r="M39" s="1378" t="str">
        <f>IF('別紙様式2-2（４・５月分）'!P33="","",'別紙様式2-2（４・５月分）'!P33)</f>
        <v/>
      </c>
      <c r="N39" s="1399"/>
      <c r="O39" s="1405"/>
      <c r="P39" s="1406"/>
      <c r="Q39" s="1407"/>
      <c r="R39" s="1540"/>
      <c r="S39" s="1411"/>
      <c r="T39" s="1536"/>
      <c r="U39" s="1538"/>
      <c r="V39" s="1417"/>
      <c r="W39" s="1534"/>
      <c r="X39" s="1357"/>
      <c r="Y39" s="1534"/>
      <c r="Z39" s="1357"/>
      <c r="AA39" s="1534"/>
      <c r="AB39" s="1357"/>
      <c r="AC39" s="1534"/>
      <c r="AD39" s="1357"/>
      <c r="AE39" s="1357"/>
      <c r="AF39" s="1357"/>
      <c r="AG39" s="1359"/>
      <c r="AH39" s="1526"/>
      <c r="AI39" s="1528"/>
      <c r="AJ39" s="1530"/>
      <c r="AK39" s="1532"/>
      <c r="AL39" s="1521"/>
      <c r="AM39" s="1523"/>
      <c r="AN39" s="1341"/>
      <c r="AO39" s="1524"/>
      <c r="AP39" s="1341"/>
      <c r="AQ39" s="1490"/>
      <c r="AR39" s="1493"/>
      <c r="AS39" s="1491" t="str">
        <f t="shared" ref="AS39" si="36">IF(AU40="","",IF(OR(AA40="",AA40&lt;&gt;7,AC40="",AC40&lt;&gt;3),"！算定期間の終わりが令和７年３月になっていません。年度内の廃止予定等がなければ、算定対象月を令和７年３月にしてください。",""))</f>
        <v/>
      </c>
      <c r="AT39" s="580"/>
      <c r="AU39" s="1310"/>
      <c r="AV39" s="1311" t="str">
        <f>IF('別紙様式2-2（４・５月分）'!N33="","",'別紙様式2-2（４・５月分）'!N33)</f>
        <v/>
      </c>
      <c r="AW39" s="1312"/>
      <c r="AX39" s="1482"/>
      <c r="AY39" s="431"/>
      <c r="BD39" s="341"/>
      <c r="BE39" s="1310" t="str">
        <f>G38</f>
        <v/>
      </c>
      <c r="BF39" s="1310"/>
      <c r="BG39" s="1310"/>
    </row>
    <row r="40" spans="1:59" ht="15" customHeight="1">
      <c r="A40" s="1302"/>
      <c r="B40" s="1242"/>
      <c r="C40" s="1243"/>
      <c r="D40" s="1243"/>
      <c r="E40" s="1243"/>
      <c r="F40" s="1244"/>
      <c r="G40" s="1259"/>
      <c r="H40" s="1259"/>
      <c r="I40" s="1259"/>
      <c r="J40" s="1422"/>
      <c r="K40" s="1259"/>
      <c r="L40" s="1428"/>
      <c r="M40" s="1379"/>
      <c r="N40" s="1400"/>
      <c r="O40" s="1380" t="s">
        <v>2025</v>
      </c>
      <c r="P40" s="1432" t="str">
        <f>IFERROR(VLOOKUP('別紙様式2-2（４・５月分）'!AQ32,【参考】数式用!$AR$5:$AT$22,3,FALSE),"")</f>
        <v/>
      </c>
      <c r="Q40" s="1384" t="s">
        <v>2036</v>
      </c>
      <c r="R40" s="1516" t="str">
        <f>IFERROR(VLOOKUP(K38,【参考】数式用!$A$5:$AB$37,MATCH(P40,【参考】数式用!$B$4:$AB$4,0)+1,0),"")</f>
        <v/>
      </c>
      <c r="S40" s="1388" t="s">
        <v>2109</v>
      </c>
      <c r="T40" s="1518"/>
      <c r="U40" s="1514" t="str">
        <f>IFERROR(VLOOKUP(K38,【参考】数式用!$A$5:$AB$37,MATCH(T40,【参考】数式用!$B$4:$AB$4,0)+1,0),"")</f>
        <v/>
      </c>
      <c r="V40" s="1394" t="s">
        <v>15</v>
      </c>
      <c r="W40" s="1512"/>
      <c r="X40" s="1370" t="s">
        <v>10</v>
      </c>
      <c r="Y40" s="1512"/>
      <c r="Z40" s="1370" t="s">
        <v>38</v>
      </c>
      <c r="AA40" s="1512"/>
      <c r="AB40" s="1370" t="s">
        <v>10</v>
      </c>
      <c r="AC40" s="1512"/>
      <c r="AD40" s="1370" t="s">
        <v>2020</v>
      </c>
      <c r="AE40" s="1370" t="s">
        <v>20</v>
      </c>
      <c r="AF40" s="1370" t="str">
        <f>IF(W40&gt;=1,(AA40*12+AC40)-(W40*12+Y40)+1,"")</f>
        <v/>
      </c>
      <c r="AG40" s="1366" t="s">
        <v>33</v>
      </c>
      <c r="AH40" s="1372" t="str">
        <f t="shared" ref="AH40" si="37">IFERROR(ROUNDDOWN(ROUND(L38*U40,0),0)*AF40,"")</f>
        <v/>
      </c>
      <c r="AI40" s="1506" t="str">
        <f t="shared" ref="AI40" si="38">IFERROR(ROUNDDOWN(ROUND((L38*(U40-AW38)),0),0)*AF40,"")</f>
        <v/>
      </c>
      <c r="AJ40" s="1376" t="str">
        <f>IFERROR(ROUNDDOWN(ROUNDDOWN(ROUND(L38*VLOOKUP(K38,【参考】数式用!$A$5:$AB$27,MATCH("新加算Ⅳ",【参考】数式用!$B$4:$AB$4,0)+1,0),0),0)*AF40*0.5,0),"")</f>
        <v/>
      </c>
      <c r="AK40" s="1508"/>
      <c r="AL40" s="1510" t="str">
        <f>IFERROR(IF('別紙様式2-2（４・５月分）'!P40="ベア加算","", IF(OR(T40="新加算Ⅰ",T40="新加算Ⅱ",T40="新加算Ⅲ",T40="新加算Ⅳ"),ROUNDDOWN(ROUND(L38*VLOOKUP(K38,【参考】数式用!$A$5:$I$27,MATCH("ベア加算",【参考】数式用!$B$4:$I$4,0)+1,0),0),0)*AF40,"")),"")</f>
        <v/>
      </c>
      <c r="AM40" s="1502"/>
      <c r="AN40" s="1483"/>
      <c r="AO40" s="1504"/>
      <c r="AP40" s="1483"/>
      <c r="AQ40" s="1485"/>
      <c r="AR40" s="1487"/>
      <c r="AS40" s="1491"/>
      <c r="AT40" s="452"/>
      <c r="AU40" s="1310" t="str">
        <f>IF(AND(AA38&lt;&gt;7,AC38&lt;&gt;3),"V列に色付け","")</f>
        <v/>
      </c>
      <c r="AV40" s="1311"/>
      <c r="AW40" s="1312"/>
      <c r="AX40" s="577"/>
      <c r="AY40" s="1229" t="str">
        <f>IF(AL40&lt;&gt;"",IF(AM40="○","入力済","未入力"),"")</f>
        <v/>
      </c>
      <c r="AZ40" s="1229" t="str">
        <f>IF(OR(T40="新加算Ⅰ",T40="新加算Ⅱ",T40="新加算Ⅲ",T40="新加算Ⅳ",T40="新加算Ⅴ（１）",T40="新加算Ⅴ（２）",T40="新加算Ⅴ（３）",T40="新加算ⅠⅤ（４）",T40="新加算Ⅴ（５）",T40="新加算Ⅴ（６）",T40="新加算Ⅴ（８）",T40="新加算Ⅴ（11）"),IF(OR(AN40="○",AN40="令和６年度中に満たす"),"入力済","未入力"),"")</f>
        <v/>
      </c>
      <c r="BA40" s="1229" t="str">
        <f>IF(OR(T40="新加算Ⅴ（７）",T40="新加算Ⅴ（９）",T40="新加算Ⅴ（10）",T40="新加算Ⅴ（12）",T40="新加算Ⅴ（13）",T40="新加算Ⅴ（14）"),IF(OR(AO40="○",AO40="令和６年度中に満たす"),"入力済","未入力"),"")</f>
        <v/>
      </c>
      <c r="BB40" s="1229" t="str">
        <f>IF(OR(T40="新加算Ⅰ",T40="新加算Ⅱ",T40="新加算Ⅲ",T40="新加算Ⅴ（１）",T40="新加算Ⅴ（３）",T40="新加算Ⅴ（８）"),IF(OR(AP40="○",AP40="令和６年度中に満たす"),"入力済","未入力"),"")</f>
        <v/>
      </c>
      <c r="BC40" s="1480" t="str">
        <f t="shared" ref="BC40" si="39">IF(OR(T40="新加算Ⅰ",T40="新加算Ⅱ",T40="新加算Ⅴ（１）",T40="新加算Ⅴ（２）",T40="新加算Ⅴ（３）",T40="新加算Ⅴ（４）",T40="新加算Ⅴ（５）",T40="新加算Ⅴ（６）",T40="新加算Ⅴ（７）",T40="新加算Ⅴ（９）",T40="新加算Ⅴ（10）",T40="新加算Ⅴ（12）"),IF(AQ40&lt;&gt;"",1,""),"")</f>
        <v/>
      </c>
      <c r="BD40" s="1310" t="str">
        <f>IF(OR(T40="新加算Ⅰ",T40="新加算Ⅴ（１）",T40="新加算Ⅴ（２）",T40="新加算Ⅴ（５）",T40="新加算Ⅴ（７）",T40="新加算Ⅴ（10）"),IF(AR40="","未入力","入力済"),"")</f>
        <v/>
      </c>
      <c r="BE40" s="1310" t="str">
        <f>G38</f>
        <v/>
      </c>
      <c r="BF40" s="1310"/>
      <c r="BG40" s="1310"/>
    </row>
    <row r="41" spans="1:59" ht="30" customHeight="1" thickBot="1">
      <c r="A41" s="1275"/>
      <c r="B41" s="1418"/>
      <c r="C41" s="1419"/>
      <c r="D41" s="1419"/>
      <c r="E41" s="1419"/>
      <c r="F41" s="1420"/>
      <c r="G41" s="1260"/>
      <c r="H41" s="1260"/>
      <c r="I41" s="1260"/>
      <c r="J41" s="1423"/>
      <c r="K41" s="1260"/>
      <c r="L41" s="1429"/>
      <c r="M41" s="556" t="str">
        <f>IF('別紙様式2-2（４・５月分）'!P34="","",'別紙様式2-2（４・５月分）'!P34)</f>
        <v/>
      </c>
      <c r="N41" s="1401"/>
      <c r="O41" s="1381"/>
      <c r="P41" s="1433"/>
      <c r="Q41" s="1385"/>
      <c r="R41" s="1517"/>
      <c r="S41" s="1389"/>
      <c r="T41" s="1519"/>
      <c r="U41" s="1515"/>
      <c r="V41" s="1395"/>
      <c r="W41" s="1513"/>
      <c r="X41" s="1371"/>
      <c r="Y41" s="1513"/>
      <c r="Z41" s="1371"/>
      <c r="AA41" s="1513"/>
      <c r="AB41" s="1371"/>
      <c r="AC41" s="1513"/>
      <c r="AD41" s="1371"/>
      <c r="AE41" s="1371"/>
      <c r="AF41" s="1371"/>
      <c r="AG41" s="1367"/>
      <c r="AH41" s="1373"/>
      <c r="AI41" s="1507"/>
      <c r="AJ41" s="1377"/>
      <c r="AK41" s="1509"/>
      <c r="AL41" s="1511"/>
      <c r="AM41" s="1503"/>
      <c r="AN41" s="1484"/>
      <c r="AO41" s="1505"/>
      <c r="AP41" s="1484"/>
      <c r="AQ41" s="1486"/>
      <c r="AR41" s="1488"/>
      <c r="AS41" s="578" t="str">
        <f t="shared" ref="AS41" si="40">IF(AU40="","",IF(OR(T40="",AND(M41="ベア加算なし",OR(T40="新加算Ⅰ",T40="新加算Ⅱ",T40="新加算Ⅲ",T40="新加算Ⅳ"),AM40=""),AND(OR(T40="新加算Ⅰ",T40="新加算Ⅱ",T40="新加算Ⅲ",T40="新加算Ⅳ"),AN40=""),AND(OR(T40="新加算Ⅰ",T40="新加算Ⅱ",T40="新加算Ⅲ"),AP40=""),AND(OR(T40="新加算Ⅰ",T40="新加算Ⅱ"),AQ40=""),AND(OR(T40="新加算Ⅰ"),AR40="")),"！記入が必要な欄（ピンク色のセル）に空欄があります。空欄を埋めてください。",""))</f>
        <v/>
      </c>
      <c r="AT41" s="452"/>
      <c r="AU41" s="1310"/>
      <c r="AV41" s="558" t="str">
        <f>IF('別紙様式2-2（４・５月分）'!N34="","",'別紙様式2-2（４・５月分）'!N34)</f>
        <v/>
      </c>
      <c r="AW41" s="1312"/>
      <c r="AX41" s="579"/>
      <c r="AY41" s="1229" t="str">
        <f>IF(OR(T41="新加算Ⅰ",T41="新加算Ⅱ",T41="新加算Ⅲ",T41="新加算Ⅳ",T41="新加算Ⅴ（１）",T41="新加算Ⅴ（２）",T41="新加算Ⅴ（３）",T41="新加算ⅠⅤ（４）",T41="新加算Ⅴ（５）",T41="新加算Ⅴ（６）",T41="新加算Ⅴ（８）",T41="新加算Ⅴ（11）"),IF(AI41="○","","未入力"),"")</f>
        <v/>
      </c>
      <c r="AZ41" s="1229" t="str">
        <f>IF(OR(U41="新加算Ⅰ",U41="新加算Ⅱ",U41="新加算Ⅲ",U41="新加算Ⅳ",U41="新加算Ⅴ（１）",U41="新加算Ⅴ（２）",U41="新加算Ⅴ（３）",U41="新加算ⅠⅤ（４）",U41="新加算Ⅴ（５）",U41="新加算Ⅴ（６）",U41="新加算Ⅴ（８）",U41="新加算Ⅴ（11）"),IF(AJ41="○","","未入力"),"")</f>
        <v/>
      </c>
      <c r="BA41" s="1229" t="str">
        <f>IF(OR(U41="新加算Ⅴ（７）",U41="新加算Ⅴ（９）",U41="新加算Ⅴ（10）",U41="新加算Ⅴ（12）",U41="新加算Ⅴ（13）",U41="新加算Ⅴ（14）"),IF(AK41="○","","未入力"),"")</f>
        <v/>
      </c>
      <c r="BB41" s="1229" t="str">
        <f>IF(OR(U41="新加算Ⅰ",U41="新加算Ⅱ",U41="新加算Ⅲ",U41="新加算Ⅴ（１）",U41="新加算Ⅴ（３）",U41="新加算Ⅴ（８）"),IF(AL41="○","","未入力"),"")</f>
        <v/>
      </c>
      <c r="BC41" s="1480" t="str">
        <f t="shared" ref="BC41" si="41">IF(OR(U41="新加算Ⅰ",U41="新加算Ⅱ",U41="新加算Ⅴ（１）",U41="新加算Ⅴ（２）",U41="新加算Ⅴ（３）",U41="新加算Ⅴ（４）",U41="新加算Ⅴ（５）",U41="新加算Ⅴ（６）",U41="新加算Ⅴ（７）",U41="新加算Ⅴ（９）",U41="新加算Ⅴ（10）",U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 s="1310" t="str">
        <f>IF(AND(T41&lt;&gt;"（参考）令和７年度の移行予定",OR(U41="新加算Ⅰ",U41="新加算Ⅴ（１）",U41="新加算Ⅴ（２）",U41="新加算Ⅴ（５）",U41="新加算Ⅴ（７）",U41="新加算Ⅴ（10）")),IF(AN41="","未入力",IF(AN41="いずれも取得していない","要件を満たさない","")),"")</f>
        <v/>
      </c>
      <c r="BE41" s="1310" t="str">
        <f>G38</f>
        <v/>
      </c>
      <c r="BF41" s="1310"/>
      <c r="BG41" s="1310"/>
    </row>
    <row r="42" spans="1:59" ht="30" customHeight="1">
      <c r="A42" s="1300">
        <v>8</v>
      </c>
      <c r="B42" s="1242" t="str">
        <f>IF(基本情報入力シート!C61="","",基本情報入力シート!C61)</f>
        <v/>
      </c>
      <c r="C42" s="1243"/>
      <c r="D42" s="1243"/>
      <c r="E42" s="1243"/>
      <c r="F42" s="1244"/>
      <c r="G42" s="1259" t="str">
        <f>IF(基本情報入力シート!M61="","",基本情報入力シート!M61)</f>
        <v/>
      </c>
      <c r="H42" s="1259" t="str">
        <f>IF(基本情報入力シート!R61="","",基本情報入力シート!R61)</f>
        <v/>
      </c>
      <c r="I42" s="1259" t="str">
        <f>IF(基本情報入力シート!W61="","",基本情報入力シート!W61)</f>
        <v/>
      </c>
      <c r="J42" s="1422" t="str">
        <f>IF(基本情報入力シート!X61="","",基本情報入力シート!X61)</f>
        <v/>
      </c>
      <c r="K42" s="1259" t="str">
        <f>IF(基本情報入力シート!Y61="","",基本情報入力シート!Y61)</f>
        <v/>
      </c>
      <c r="L42" s="1428" t="str">
        <f>IF(基本情報入力シート!AB61="","",基本情報入力シート!AB61)</f>
        <v/>
      </c>
      <c r="M42" s="553" t="str">
        <f>IF('別紙様式2-2（４・５月分）'!P35="","",'別紙様式2-2（４・５月分）'!P35)</f>
        <v/>
      </c>
      <c r="N42" s="1398" t="str">
        <f>IF(SUM('別紙様式2-2（４・５月分）'!Q35:Q37)=0,"",SUM('別紙様式2-2（４・５月分）'!Q35:Q37))</f>
        <v/>
      </c>
      <c r="O42" s="1402" t="str">
        <f>IFERROR(VLOOKUP('別紙様式2-2（４・５月分）'!AQ35,【参考】数式用!$AR$5:$AS$22,2,FALSE),"")</f>
        <v/>
      </c>
      <c r="P42" s="1403"/>
      <c r="Q42" s="1404"/>
      <c r="R42" s="1539" t="str">
        <f>IFERROR(VLOOKUP(K42,【参考】数式用!$A$5:$AB$37,MATCH(O42,【参考】数式用!$B$4:$AB$4,0)+1,0),"")</f>
        <v/>
      </c>
      <c r="S42" s="1410" t="s">
        <v>2102</v>
      </c>
      <c r="T42" s="1535" t="str">
        <f>IF('別紙様式2-3（６月以降分）'!T42="","",'別紙様式2-3（６月以降分）'!T42)</f>
        <v/>
      </c>
      <c r="U42" s="1537" t="str">
        <f>IFERROR(VLOOKUP(K42,【参考】数式用!$A$5:$AB$37,MATCH(T42,【参考】数式用!$B$4:$AB$4,0)+1,0),"")</f>
        <v/>
      </c>
      <c r="V42" s="1416" t="s">
        <v>15</v>
      </c>
      <c r="W42" s="1533">
        <f>'別紙様式2-3（６月以降分）'!W42</f>
        <v>6</v>
      </c>
      <c r="X42" s="1356" t="s">
        <v>10</v>
      </c>
      <c r="Y42" s="1533">
        <f>'別紙様式2-3（６月以降分）'!Y42</f>
        <v>6</v>
      </c>
      <c r="Z42" s="1356" t="s">
        <v>38</v>
      </c>
      <c r="AA42" s="1533">
        <f>'別紙様式2-3（６月以降分）'!AA42</f>
        <v>7</v>
      </c>
      <c r="AB42" s="1356" t="s">
        <v>10</v>
      </c>
      <c r="AC42" s="1533">
        <f>'別紙様式2-3（６月以降分）'!AC42</f>
        <v>3</v>
      </c>
      <c r="AD42" s="1356" t="s">
        <v>2020</v>
      </c>
      <c r="AE42" s="1356" t="s">
        <v>20</v>
      </c>
      <c r="AF42" s="1356">
        <f>IF(W42&gt;=1,(AA42*12+AC42)-(W42*12+Y42)+1,"")</f>
        <v>10</v>
      </c>
      <c r="AG42" s="1358" t="s">
        <v>33</v>
      </c>
      <c r="AH42" s="1525" t="str">
        <f>'別紙様式2-3（６月以降分）'!AH42</f>
        <v/>
      </c>
      <c r="AI42" s="1527" t="str">
        <f>'別紙様式2-3（６月以降分）'!AI42</f>
        <v/>
      </c>
      <c r="AJ42" s="1529">
        <f>'別紙様式2-3（６月以降分）'!AJ42</f>
        <v>0</v>
      </c>
      <c r="AK42" s="1531" t="str">
        <f>IF('別紙様式2-3（６月以降分）'!AK42="","",'別紙様式2-3（６月以降分）'!AK42)</f>
        <v/>
      </c>
      <c r="AL42" s="1520">
        <f>'別紙様式2-3（６月以降分）'!AL42</f>
        <v>0</v>
      </c>
      <c r="AM42" s="1522" t="str">
        <f>IF('別紙様式2-3（６月以降分）'!AM42="","",'別紙様式2-3（６月以降分）'!AM42)</f>
        <v/>
      </c>
      <c r="AN42" s="1340" t="str">
        <f>IF('別紙様式2-3（６月以降分）'!AN42="","",'別紙様式2-3（６月以降分）'!AN42)</f>
        <v/>
      </c>
      <c r="AO42" s="1338" t="str">
        <f>IF('別紙様式2-3（６月以降分）'!AO42="","",'別紙様式2-3（６月以降分）'!AO42)</f>
        <v/>
      </c>
      <c r="AP42" s="1340" t="str">
        <f>IF('別紙様式2-3（６月以降分）'!AP42="","",'別紙様式2-3（６月以降分）'!AP42)</f>
        <v/>
      </c>
      <c r="AQ42" s="1489" t="str">
        <f>IF('別紙様式2-3（６月以降分）'!AQ42="","",'別紙様式2-3（６月以降分）'!AQ42)</f>
        <v/>
      </c>
      <c r="AR42" s="1492" t="str">
        <f>IF('別紙様式2-3（６月以降分）'!AR42="","",'別紙様式2-3（６月以降分）'!AR42)</f>
        <v/>
      </c>
      <c r="AS42" s="573" t="str">
        <f t="shared" ref="AS42" si="42">IF(AU44="","",IF(U44&lt;U42,"！加算の要件上は問題ありませんが、令和６年度当初の新加算の加算率と比較して、移行後の加算率が下がる計画になっています。",""))</f>
        <v/>
      </c>
      <c r="AT42" s="580"/>
      <c r="AU42" s="1308"/>
      <c r="AV42" s="558" t="str">
        <f>IF('別紙様式2-2（４・５月分）'!N35="","",'別紙様式2-2（４・５月分）'!N35)</f>
        <v/>
      </c>
      <c r="AW42" s="1312" t="str">
        <f>IF(SUM('別紙様式2-2（４・５月分）'!O35:O37)=0,"",SUM('別紙様式2-2（４・５月分）'!O35:O37))</f>
        <v/>
      </c>
      <c r="AX42" s="1481" t="str">
        <f>IFERROR(VLOOKUP(K42,【参考】数式用!$AH$2:$AI$34,2,FALSE),"")</f>
        <v/>
      </c>
      <c r="AY42" s="494"/>
      <c r="BD42" s="341"/>
      <c r="BE42" s="1310" t="str">
        <f>G42</f>
        <v/>
      </c>
      <c r="BF42" s="1310"/>
      <c r="BG42" s="1310"/>
    </row>
    <row r="43" spans="1:59" ht="15" customHeight="1">
      <c r="A43" s="1274"/>
      <c r="B43" s="1242"/>
      <c r="C43" s="1243"/>
      <c r="D43" s="1243"/>
      <c r="E43" s="1243"/>
      <c r="F43" s="1244"/>
      <c r="G43" s="1259"/>
      <c r="H43" s="1259"/>
      <c r="I43" s="1259"/>
      <c r="J43" s="1422"/>
      <c r="K43" s="1259"/>
      <c r="L43" s="1428"/>
      <c r="M43" s="1378" t="str">
        <f>IF('別紙様式2-2（４・５月分）'!P36="","",'別紙様式2-2（４・５月分）'!P36)</f>
        <v/>
      </c>
      <c r="N43" s="1399"/>
      <c r="O43" s="1405"/>
      <c r="P43" s="1406"/>
      <c r="Q43" s="1407"/>
      <c r="R43" s="1540"/>
      <c r="S43" s="1411"/>
      <c r="T43" s="1536"/>
      <c r="U43" s="1538"/>
      <c r="V43" s="1417"/>
      <c r="W43" s="1534"/>
      <c r="X43" s="1357"/>
      <c r="Y43" s="1534"/>
      <c r="Z43" s="1357"/>
      <c r="AA43" s="1534"/>
      <c r="AB43" s="1357"/>
      <c r="AC43" s="1534"/>
      <c r="AD43" s="1357"/>
      <c r="AE43" s="1357"/>
      <c r="AF43" s="1357"/>
      <c r="AG43" s="1359"/>
      <c r="AH43" s="1526"/>
      <c r="AI43" s="1528"/>
      <c r="AJ43" s="1530"/>
      <c r="AK43" s="1532"/>
      <c r="AL43" s="1521"/>
      <c r="AM43" s="1523"/>
      <c r="AN43" s="1341"/>
      <c r="AO43" s="1524"/>
      <c r="AP43" s="1341"/>
      <c r="AQ43" s="1490"/>
      <c r="AR43" s="1493"/>
      <c r="AS43" s="1491" t="str">
        <f t="shared" ref="AS43" si="43">IF(AU44="","",IF(OR(AA44="",AA44&lt;&gt;7,AC44="",AC44&lt;&gt;3),"！算定期間の終わりが令和７年３月になっていません。年度内の廃止予定等がなければ、算定対象月を令和７年３月にしてください。",""))</f>
        <v/>
      </c>
      <c r="AT43" s="580"/>
      <c r="AU43" s="1310"/>
      <c r="AV43" s="1311" t="str">
        <f>IF('別紙様式2-2（４・５月分）'!N36="","",'別紙様式2-2（４・５月分）'!N36)</f>
        <v/>
      </c>
      <c r="AW43" s="1312"/>
      <c r="AX43" s="1482"/>
      <c r="AY43" s="431"/>
      <c r="BD43" s="341"/>
      <c r="BE43" s="1310" t="str">
        <f>G42</f>
        <v/>
      </c>
      <c r="BF43" s="1310"/>
      <c r="BG43" s="1310"/>
    </row>
    <row r="44" spans="1:59" ht="15" customHeight="1">
      <c r="A44" s="1302"/>
      <c r="B44" s="1242"/>
      <c r="C44" s="1243"/>
      <c r="D44" s="1243"/>
      <c r="E44" s="1243"/>
      <c r="F44" s="1244"/>
      <c r="G44" s="1259"/>
      <c r="H44" s="1259"/>
      <c r="I44" s="1259"/>
      <c r="J44" s="1422"/>
      <c r="K44" s="1259"/>
      <c r="L44" s="1428"/>
      <c r="M44" s="1379"/>
      <c r="N44" s="1400"/>
      <c r="O44" s="1380" t="s">
        <v>2025</v>
      </c>
      <c r="P44" s="1432" t="str">
        <f>IFERROR(VLOOKUP('別紙様式2-2（４・５月分）'!AQ35,【参考】数式用!$AR$5:$AT$22,3,FALSE),"")</f>
        <v/>
      </c>
      <c r="Q44" s="1384" t="s">
        <v>2036</v>
      </c>
      <c r="R44" s="1516" t="str">
        <f>IFERROR(VLOOKUP(K42,【参考】数式用!$A$5:$AB$37,MATCH(P44,【参考】数式用!$B$4:$AB$4,0)+1,0),"")</f>
        <v/>
      </c>
      <c r="S44" s="1388" t="s">
        <v>2109</v>
      </c>
      <c r="T44" s="1518"/>
      <c r="U44" s="1514" t="str">
        <f>IFERROR(VLOOKUP(K42,【参考】数式用!$A$5:$AB$37,MATCH(T44,【参考】数式用!$B$4:$AB$4,0)+1,0),"")</f>
        <v/>
      </c>
      <c r="V44" s="1394" t="s">
        <v>15</v>
      </c>
      <c r="W44" s="1512"/>
      <c r="X44" s="1370" t="s">
        <v>10</v>
      </c>
      <c r="Y44" s="1512"/>
      <c r="Z44" s="1370" t="s">
        <v>38</v>
      </c>
      <c r="AA44" s="1512"/>
      <c r="AB44" s="1370" t="s">
        <v>10</v>
      </c>
      <c r="AC44" s="1512"/>
      <c r="AD44" s="1370" t="s">
        <v>2020</v>
      </c>
      <c r="AE44" s="1370" t="s">
        <v>20</v>
      </c>
      <c r="AF44" s="1370" t="str">
        <f>IF(W44&gt;=1,(AA44*12+AC44)-(W44*12+Y44)+1,"")</f>
        <v/>
      </c>
      <c r="AG44" s="1366" t="s">
        <v>33</v>
      </c>
      <c r="AH44" s="1372" t="str">
        <f t="shared" ref="AH44" si="44">IFERROR(ROUNDDOWN(ROUND(L42*U44,0),0)*AF44,"")</f>
        <v/>
      </c>
      <c r="AI44" s="1506" t="str">
        <f t="shared" ref="AI44" si="45">IFERROR(ROUNDDOWN(ROUND((L42*(U44-AW42)),0),0)*AF44,"")</f>
        <v/>
      </c>
      <c r="AJ44" s="1376" t="str">
        <f>IFERROR(ROUNDDOWN(ROUNDDOWN(ROUND(L42*VLOOKUP(K42,【参考】数式用!$A$5:$AB$27,MATCH("新加算Ⅳ",【参考】数式用!$B$4:$AB$4,0)+1,0),0),0)*AF44*0.5,0),"")</f>
        <v/>
      </c>
      <c r="AK44" s="1508"/>
      <c r="AL44" s="1510" t="str">
        <f>IFERROR(IF('別紙様式2-2（４・５月分）'!P44="ベア加算","", IF(OR(T44="新加算Ⅰ",T44="新加算Ⅱ",T44="新加算Ⅲ",T44="新加算Ⅳ"),ROUNDDOWN(ROUND(L42*VLOOKUP(K42,【参考】数式用!$A$5:$I$27,MATCH("ベア加算",【参考】数式用!$B$4:$I$4,0)+1,0),0),0)*AF44,"")),"")</f>
        <v/>
      </c>
      <c r="AM44" s="1502"/>
      <c r="AN44" s="1483"/>
      <c r="AO44" s="1504"/>
      <c r="AP44" s="1483"/>
      <c r="AQ44" s="1485"/>
      <c r="AR44" s="1487"/>
      <c r="AS44" s="1491"/>
      <c r="AT44" s="452"/>
      <c r="AU44" s="1310" t="str">
        <f>IF(AND(AA42&lt;&gt;7,AC42&lt;&gt;3),"V列に色付け","")</f>
        <v/>
      </c>
      <c r="AV44" s="1311"/>
      <c r="AW44" s="1312"/>
      <c r="AX44" s="577"/>
      <c r="AY44" s="1229" t="str">
        <f>IF(AL44&lt;&gt;"",IF(AM44="○","入力済","未入力"),"")</f>
        <v/>
      </c>
      <c r="AZ44" s="1229" t="str">
        <f>IF(OR(T44="新加算Ⅰ",T44="新加算Ⅱ",T44="新加算Ⅲ",T44="新加算Ⅳ",T44="新加算Ⅴ（１）",T44="新加算Ⅴ（２）",T44="新加算Ⅴ（３）",T44="新加算ⅠⅤ（４）",T44="新加算Ⅴ（５）",T44="新加算Ⅴ（６）",T44="新加算Ⅴ（８）",T44="新加算Ⅴ（11）"),IF(OR(AN44="○",AN44="令和６年度中に満たす"),"入力済","未入力"),"")</f>
        <v/>
      </c>
      <c r="BA44" s="1229" t="str">
        <f>IF(OR(T44="新加算Ⅴ（７）",T44="新加算Ⅴ（９）",T44="新加算Ⅴ（10）",T44="新加算Ⅴ（12）",T44="新加算Ⅴ（13）",T44="新加算Ⅴ（14）"),IF(OR(AO44="○",AO44="令和６年度中に満たす"),"入力済","未入力"),"")</f>
        <v/>
      </c>
      <c r="BB44" s="1229" t="str">
        <f>IF(OR(T44="新加算Ⅰ",T44="新加算Ⅱ",T44="新加算Ⅲ",T44="新加算Ⅴ（１）",T44="新加算Ⅴ（３）",T44="新加算Ⅴ（８）"),IF(OR(AP44="○",AP44="令和６年度中に満たす"),"入力済","未入力"),"")</f>
        <v/>
      </c>
      <c r="BC44" s="1480" t="str">
        <f t="shared" ref="BC44" si="46">IF(OR(T44="新加算Ⅰ",T44="新加算Ⅱ",T44="新加算Ⅴ（１）",T44="新加算Ⅴ（２）",T44="新加算Ⅴ（３）",T44="新加算Ⅴ（４）",T44="新加算Ⅴ（５）",T44="新加算Ⅴ（６）",T44="新加算Ⅴ（７）",T44="新加算Ⅴ（９）",T44="新加算Ⅴ（10）",T44="新加算Ⅴ（12）"),IF(AQ44&lt;&gt;"",1,""),"")</f>
        <v/>
      </c>
      <c r="BD44" s="1310" t="str">
        <f>IF(OR(T44="新加算Ⅰ",T44="新加算Ⅴ（１）",T44="新加算Ⅴ（２）",T44="新加算Ⅴ（５）",T44="新加算Ⅴ（７）",T44="新加算Ⅴ（10）"),IF(AR44="","未入力","入力済"),"")</f>
        <v/>
      </c>
      <c r="BE44" s="1310" t="str">
        <f>G42</f>
        <v/>
      </c>
      <c r="BF44" s="1310"/>
      <c r="BG44" s="1310"/>
    </row>
    <row r="45" spans="1:59" ht="30" customHeight="1" thickBot="1">
      <c r="A45" s="1275"/>
      <c r="B45" s="1418"/>
      <c r="C45" s="1419"/>
      <c r="D45" s="1419"/>
      <c r="E45" s="1419"/>
      <c r="F45" s="1420"/>
      <c r="G45" s="1260"/>
      <c r="H45" s="1260"/>
      <c r="I45" s="1260"/>
      <c r="J45" s="1423"/>
      <c r="K45" s="1260"/>
      <c r="L45" s="1429"/>
      <c r="M45" s="556" t="str">
        <f>IF('別紙様式2-2（４・５月分）'!P37="","",'別紙様式2-2（４・５月分）'!P37)</f>
        <v/>
      </c>
      <c r="N45" s="1401"/>
      <c r="O45" s="1381"/>
      <c r="P45" s="1433"/>
      <c r="Q45" s="1385"/>
      <c r="R45" s="1517"/>
      <c r="S45" s="1389"/>
      <c r="T45" s="1519"/>
      <c r="U45" s="1515"/>
      <c r="V45" s="1395"/>
      <c r="W45" s="1513"/>
      <c r="X45" s="1371"/>
      <c r="Y45" s="1513"/>
      <c r="Z45" s="1371"/>
      <c r="AA45" s="1513"/>
      <c r="AB45" s="1371"/>
      <c r="AC45" s="1513"/>
      <c r="AD45" s="1371"/>
      <c r="AE45" s="1371"/>
      <c r="AF45" s="1371"/>
      <c r="AG45" s="1367"/>
      <c r="AH45" s="1373"/>
      <c r="AI45" s="1507"/>
      <c r="AJ45" s="1377"/>
      <c r="AK45" s="1509"/>
      <c r="AL45" s="1511"/>
      <c r="AM45" s="1503"/>
      <c r="AN45" s="1484"/>
      <c r="AO45" s="1505"/>
      <c r="AP45" s="1484"/>
      <c r="AQ45" s="1486"/>
      <c r="AR45" s="1488"/>
      <c r="AS45" s="578" t="str">
        <f t="shared" ref="AS45" si="47">IF(AU44="","",IF(OR(T44="",AND(M45="ベア加算なし",OR(T44="新加算Ⅰ",T44="新加算Ⅱ",T44="新加算Ⅲ",T44="新加算Ⅳ"),AM44=""),AND(OR(T44="新加算Ⅰ",T44="新加算Ⅱ",T44="新加算Ⅲ",T44="新加算Ⅳ"),AN44=""),AND(OR(T44="新加算Ⅰ",T44="新加算Ⅱ",T44="新加算Ⅲ"),AP44=""),AND(OR(T44="新加算Ⅰ",T44="新加算Ⅱ"),AQ44=""),AND(OR(T44="新加算Ⅰ"),AR44="")),"！記入が必要な欄（ピンク色のセル）に空欄があります。空欄を埋めてください。",""))</f>
        <v/>
      </c>
      <c r="AT45" s="452"/>
      <c r="AU45" s="1310"/>
      <c r="AV45" s="558" t="str">
        <f>IF('別紙様式2-2（４・５月分）'!N37="","",'別紙様式2-2（４・５月分）'!N37)</f>
        <v/>
      </c>
      <c r="AW45" s="1312"/>
      <c r="AX45" s="579"/>
      <c r="AY45" s="1229" t="str">
        <f>IF(OR(T45="新加算Ⅰ",T45="新加算Ⅱ",T45="新加算Ⅲ",T45="新加算Ⅳ",T45="新加算Ⅴ（１）",T45="新加算Ⅴ（２）",T45="新加算Ⅴ（３）",T45="新加算ⅠⅤ（４）",T45="新加算Ⅴ（５）",T45="新加算Ⅴ（６）",T45="新加算Ⅴ（８）",T45="新加算Ⅴ（11）"),IF(AI45="○","","未入力"),"")</f>
        <v/>
      </c>
      <c r="AZ45" s="1229" t="str">
        <f>IF(OR(U45="新加算Ⅰ",U45="新加算Ⅱ",U45="新加算Ⅲ",U45="新加算Ⅳ",U45="新加算Ⅴ（１）",U45="新加算Ⅴ（２）",U45="新加算Ⅴ（３）",U45="新加算ⅠⅤ（４）",U45="新加算Ⅴ（５）",U45="新加算Ⅴ（６）",U45="新加算Ⅴ（８）",U45="新加算Ⅴ（11）"),IF(AJ45="○","","未入力"),"")</f>
        <v/>
      </c>
      <c r="BA45" s="1229" t="str">
        <f>IF(OR(U45="新加算Ⅴ（７）",U45="新加算Ⅴ（９）",U45="新加算Ⅴ（10）",U45="新加算Ⅴ（12）",U45="新加算Ⅴ（13）",U45="新加算Ⅴ（14）"),IF(AK45="○","","未入力"),"")</f>
        <v/>
      </c>
      <c r="BB45" s="1229" t="str">
        <f>IF(OR(U45="新加算Ⅰ",U45="新加算Ⅱ",U45="新加算Ⅲ",U45="新加算Ⅴ（１）",U45="新加算Ⅴ（３）",U45="新加算Ⅴ（８）"),IF(AL45="○","","未入力"),"")</f>
        <v/>
      </c>
      <c r="BC45" s="1480" t="str">
        <f t="shared" ref="BC45" si="48">IF(OR(U45="新加算Ⅰ",U45="新加算Ⅱ",U45="新加算Ⅴ（１）",U45="新加算Ⅴ（２）",U45="新加算Ⅴ（３）",U45="新加算Ⅴ（４）",U45="新加算Ⅴ（５）",U45="新加算Ⅴ（６）",U45="新加算Ⅴ（７）",U45="新加算Ⅴ（９）",U45="新加算Ⅴ（10）",U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5" s="1310" t="str">
        <f>IF(AND(T45&lt;&gt;"（参考）令和７年度の移行予定",OR(U45="新加算Ⅰ",U45="新加算Ⅴ（１）",U45="新加算Ⅴ（２）",U45="新加算Ⅴ（５）",U45="新加算Ⅴ（７）",U45="新加算Ⅴ（10）")),IF(AN45="","未入力",IF(AN45="いずれも取得していない","要件を満たさない","")),"")</f>
        <v/>
      </c>
      <c r="BE45" s="1310" t="str">
        <f>G42</f>
        <v/>
      </c>
      <c r="BF45" s="1310"/>
      <c r="BG45" s="1310"/>
    </row>
    <row r="46" spans="1:59" ht="30" customHeight="1">
      <c r="A46" s="1273">
        <v>9</v>
      </c>
      <c r="B46" s="1239" t="str">
        <f>IF(基本情報入力シート!C62="","",基本情報入力シート!C62)</f>
        <v/>
      </c>
      <c r="C46" s="1240"/>
      <c r="D46" s="1240"/>
      <c r="E46" s="1240"/>
      <c r="F46" s="1241"/>
      <c r="G46" s="1258" t="str">
        <f>IF(基本情報入力シート!M62="","",基本情報入力シート!M62)</f>
        <v/>
      </c>
      <c r="H46" s="1258" t="str">
        <f>IF(基本情報入力シート!R62="","",基本情報入力シート!R62)</f>
        <v/>
      </c>
      <c r="I46" s="1258" t="str">
        <f>IF(基本情報入力シート!W62="","",基本情報入力シート!W62)</f>
        <v/>
      </c>
      <c r="J46" s="1421" t="str">
        <f>IF(基本情報入力シート!X62="","",基本情報入力シート!X62)</f>
        <v/>
      </c>
      <c r="K46" s="1258" t="str">
        <f>IF(基本情報入力シート!Y62="","",基本情報入力シート!Y62)</f>
        <v/>
      </c>
      <c r="L46" s="1434" t="str">
        <f>IF(基本情報入力シート!AB62="","",基本情報入力シート!AB62)</f>
        <v/>
      </c>
      <c r="M46" s="553" t="str">
        <f>IF('別紙様式2-2（４・５月分）'!P38="","",'別紙様式2-2（４・５月分）'!P38)</f>
        <v/>
      </c>
      <c r="N46" s="1398" t="str">
        <f>IF(SUM('別紙様式2-2（４・５月分）'!Q38:Q40)=0,"",SUM('別紙様式2-2（４・５月分）'!Q38:Q40))</f>
        <v/>
      </c>
      <c r="O46" s="1402" t="str">
        <f>IFERROR(VLOOKUP('別紙様式2-2（４・５月分）'!AQ38,【参考】数式用!$AR$5:$AS$22,2,FALSE),"")</f>
        <v/>
      </c>
      <c r="P46" s="1403"/>
      <c r="Q46" s="1404"/>
      <c r="R46" s="1539" t="str">
        <f>IFERROR(VLOOKUP(K46,【参考】数式用!$A$5:$AB$37,MATCH(O46,【参考】数式用!$B$4:$AB$4,0)+1,0),"")</f>
        <v/>
      </c>
      <c r="S46" s="1410" t="s">
        <v>2102</v>
      </c>
      <c r="T46" s="1535" t="str">
        <f>IF('別紙様式2-3（６月以降分）'!T46="","",'別紙様式2-3（６月以降分）'!T46)</f>
        <v/>
      </c>
      <c r="U46" s="1537" t="str">
        <f>IFERROR(VLOOKUP(K46,【参考】数式用!$A$5:$AB$37,MATCH(T46,【参考】数式用!$B$4:$AB$4,0)+1,0),"")</f>
        <v/>
      </c>
      <c r="V46" s="1416" t="s">
        <v>15</v>
      </c>
      <c r="W46" s="1533">
        <f>'別紙様式2-3（６月以降分）'!W46</f>
        <v>6</v>
      </c>
      <c r="X46" s="1356" t="s">
        <v>10</v>
      </c>
      <c r="Y46" s="1533">
        <f>'別紙様式2-3（６月以降分）'!Y46</f>
        <v>6</v>
      </c>
      <c r="Z46" s="1356" t="s">
        <v>38</v>
      </c>
      <c r="AA46" s="1533">
        <f>'別紙様式2-3（６月以降分）'!AA46</f>
        <v>7</v>
      </c>
      <c r="AB46" s="1356" t="s">
        <v>10</v>
      </c>
      <c r="AC46" s="1533">
        <f>'別紙様式2-3（６月以降分）'!AC46</f>
        <v>3</v>
      </c>
      <c r="AD46" s="1356" t="s">
        <v>2020</v>
      </c>
      <c r="AE46" s="1356" t="s">
        <v>20</v>
      </c>
      <c r="AF46" s="1356">
        <f>IF(W46&gt;=1,(AA46*12+AC46)-(W46*12+Y46)+1,"")</f>
        <v>10</v>
      </c>
      <c r="AG46" s="1358" t="s">
        <v>33</v>
      </c>
      <c r="AH46" s="1525" t="str">
        <f>'別紙様式2-3（６月以降分）'!AH46</f>
        <v/>
      </c>
      <c r="AI46" s="1527" t="str">
        <f>'別紙様式2-3（６月以降分）'!AI46</f>
        <v/>
      </c>
      <c r="AJ46" s="1529">
        <f>'別紙様式2-3（６月以降分）'!AJ46</f>
        <v>0</v>
      </c>
      <c r="AK46" s="1531" t="str">
        <f>IF('別紙様式2-3（６月以降分）'!AK46="","",'別紙様式2-3（６月以降分）'!AK46)</f>
        <v/>
      </c>
      <c r="AL46" s="1520">
        <f>'別紙様式2-3（６月以降分）'!AL46</f>
        <v>0</v>
      </c>
      <c r="AM46" s="1522" t="str">
        <f>IF('別紙様式2-3（６月以降分）'!AM46="","",'別紙様式2-3（６月以降分）'!AM46)</f>
        <v/>
      </c>
      <c r="AN46" s="1340" t="str">
        <f>IF('別紙様式2-3（６月以降分）'!AN46="","",'別紙様式2-3（６月以降分）'!AN46)</f>
        <v/>
      </c>
      <c r="AO46" s="1338" t="str">
        <f>IF('別紙様式2-3（６月以降分）'!AO46="","",'別紙様式2-3（６月以降分）'!AO46)</f>
        <v/>
      </c>
      <c r="AP46" s="1340" t="str">
        <f>IF('別紙様式2-3（６月以降分）'!AP46="","",'別紙様式2-3（６月以降分）'!AP46)</f>
        <v/>
      </c>
      <c r="AQ46" s="1489" t="str">
        <f>IF('別紙様式2-3（６月以降分）'!AQ46="","",'別紙様式2-3（６月以降分）'!AQ46)</f>
        <v/>
      </c>
      <c r="AR46" s="1492" t="str">
        <f>IF('別紙様式2-3（６月以降分）'!AR46="","",'別紙様式2-3（６月以降分）'!AR46)</f>
        <v/>
      </c>
      <c r="AS46" s="573" t="str">
        <f t="shared" ref="AS46" si="49">IF(AU48="","",IF(U48&lt;U46,"！加算の要件上は問題ありませんが、令和６年度当初の新加算の加算率と比較して、移行後の加算率が下がる計画になっています。",""))</f>
        <v/>
      </c>
      <c r="AT46" s="580"/>
      <c r="AU46" s="1308"/>
      <c r="AV46" s="558" t="str">
        <f>IF('別紙様式2-2（４・５月分）'!N38="","",'別紙様式2-2（４・５月分）'!N38)</f>
        <v/>
      </c>
      <c r="AW46" s="1312" t="str">
        <f>IF(SUM('別紙様式2-2（４・５月分）'!O38:O40)=0,"",SUM('別紙様式2-2（４・５月分）'!O38:O40))</f>
        <v/>
      </c>
      <c r="AX46" s="1481" t="str">
        <f>IFERROR(VLOOKUP(K46,【参考】数式用!$AH$2:$AI$34,2,FALSE),"")</f>
        <v/>
      </c>
      <c r="AY46" s="494"/>
      <c r="BD46" s="341"/>
      <c r="BE46" s="1310" t="str">
        <f>G46</f>
        <v/>
      </c>
      <c r="BF46" s="1310"/>
      <c r="BG46" s="1310"/>
    </row>
    <row r="47" spans="1:59" ht="15" customHeight="1">
      <c r="A47" s="1274"/>
      <c r="B47" s="1242"/>
      <c r="C47" s="1243"/>
      <c r="D47" s="1243"/>
      <c r="E47" s="1243"/>
      <c r="F47" s="1244"/>
      <c r="G47" s="1259"/>
      <c r="H47" s="1259"/>
      <c r="I47" s="1259"/>
      <c r="J47" s="1422"/>
      <c r="K47" s="1259"/>
      <c r="L47" s="1428"/>
      <c r="M47" s="1378" t="str">
        <f>IF('別紙様式2-2（４・５月分）'!P39="","",'別紙様式2-2（４・５月分）'!P39)</f>
        <v/>
      </c>
      <c r="N47" s="1399"/>
      <c r="O47" s="1405"/>
      <c r="P47" s="1406"/>
      <c r="Q47" s="1407"/>
      <c r="R47" s="1540"/>
      <c r="S47" s="1411"/>
      <c r="T47" s="1536"/>
      <c r="U47" s="1538"/>
      <c r="V47" s="1417"/>
      <c r="W47" s="1534"/>
      <c r="X47" s="1357"/>
      <c r="Y47" s="1534"/>
      <c r="Z47" s="1357"/>
      <c r="AA47" s="1534"/>
      <c r="AB47" s="1357"/>
      <c r="AC47" s="1534"/>
      <c r="AD47" s="1357"/>
      <c r="AE47" s="1357"/>
      <c r="AF47" s="1357"/>
      <c r="AG47" s="1359"/>
      <c r="AH47" s="1526"/>
      <c r="AI47" s="1528"/>
      <c r="AJ47" s="1530"/>
      <c r="AK47" s="1532"/>
      <c r="AL47" s="1521"/>
      <c r="AM47" s="1523"/>
      <c r="AN47" s="1341"/>
      <c r="AO47" s="1524"/>
      <c r="AP47" s="1341"/>
      <c r="AQ47" s="1490"/>
      <c r="AR47" s="1493"/>
      <c r="AS47" s="1491" t="str">
        <f t="shared" ref="AS47" si="50">IF(AU48="","",IF(OR(AA48="",AA48&lt;&gt;7,AC48="",AC48&lt;&gt;3),"！算定期間の終わりが令和７年３月になっていません。年度内の廃止予定等がなければ、算定対象月を令和７年３月にしてください。",""))</f>
        <v/>
      </c>
      <c r="AT47" s="580"/>
      <c r="AU47" s="1310"/>
      <c r="AV47" s="1311" t="str">
        <f>IF('別紙様式2-2（４・５月分）'!N39="","",'別紙様式2-2（４・５月分）'!N39)</f>
        <v/>
      </c>
      <c r="AW47" s="1312"/>
      <c r="AX47" s="1482"/>
      <c r="AY47" s="431"/>
      <c r="BD47" s="341"/>
      <c r="BE47" s="1310" t="str">
        <f>G46</f>
        <v/>
      </c>
      <c r="BF47" s="1310"/>
      <c r="BG47" s="1310"/>
    </row>
    <row r="48" spans="1:59" ht="15" customHeight="1">
      <c r="A48" s="1302"/>
      <c r="B48" s="1242"/>
      <c r="C48" s="1243"/>
      <c r="D48" s="1243"/>
      <c r="E48" s="1243"/>
      <c r="F48" s="1244"/>
      <c r="G48" s="1259"/>
      <c r="H48" s="1259"/>
      <c r="I48" s="1259"/>
      <c r="J48" s="1422"/>
      <c r="K48" s="1259"/>
      <c r="L48" s="1428"/>
      <c r="M48" s="1379"/>
      <c r="N48" s="1400"/>
      <c r="O48" s="1380" t="s">
        <v>2025</v>
      </c>
      <c r="P48" s="1432" t="str">
        <f>IFERROR(VLOOKUP('別紙様式2-2（４・５月分）'!AQ38,【参考】数式用!$AR$5:$AT$22,3,FALSE),"")</f>
        <v/>
      </c>
      <c r="Q48" s="1384" t="s">
        <v>2036</v>
      </c>
      <c r="R48" s="1516" t="str">
        <f>IFERROR(VLOOKUP(K46,【参考】数式用!$A$5:$AB$37,MATCH(P48,【参考】数式用!$B$4:$AB$4,0)+1,0),"")</f>
        <v/>
      </c>
      <c r="S48" s="1388" t="s">
        <v>2109</v>
      </c>
      <c r="T48" s="1518"/>
      <c r="U48" s="1514" t="str">
        <f>IFERROR(VLOOKUP(K46,【参考】数式用!$A$5:$AB$37,MATCH(T48,【参考】数式用!$B$4:$AB$4,0)+1,0),"")</f>
        <v/>
      </c>
      <c r="V48" s="1394" t="s">
        <v>15</v>
      </c>
      <c r="W48" s="1512"/>
      <c r="X48" s="1370" t="s">
        <v>10</v>
      </c>
      <c r="Y48" s="1512"/>
      <c r="Z48" s="1370" t="s">
        <v>38</v>
      </c>
      <c r="AA48" s="1512"/>
      <c r="AB48" s="1370" t="s">
        <v>10</v>
      </c>
      <c r="AC48" s="1512"/>
      <c r="AD48" s="1370" t="s">
        <v>2020</v>
      </c>
      <c r="AE48" s="1370" t="s">
        <v>20</v>
      </c>
      <c r="AF48" s="1370" t="str">
        <f>IF(W48&gt;=1,(AA48*12+AC48)-(W48*12+Y48)+1,"")</f>
        <v/>
      </c>
      <c r="AG48" s="1366" t="s">
        <v>33</v>
      </c>
      <c r="AH48" s="1372" t="str">
        <f t="shared" ref="AH48" si="51">IFERROR(ROUNDDOWN(ROUND(L46*U48,0),0)*AF48,"")</f>
        <v/>
      </c>
      <c r="AI48" s="1506" t="str">
        <f t="shared" ref="AI48" si="52">IFERROR(ROUNDDOWN(ROUND((L46*(U48-AW46)),0),0)*AF48,"")</f>
        <v/>
      </c>
      <c r="AJ48" s="1376" t="str">
        <f>IFERROR(ROUNDDOWN(ROUNDDOWN(ROUND(L46*VLOOKUP(K46,【参考】数式用!$A$5:$AB$27,MATCH("新加算Ⅳ",【参考】数式用!$B$4:$AB$4,0)+1,0),0),0)*AF48*0.5,0),"")</f>
        <v/>
      </c>
      <c r="AK48" s="1508"/>
      <c r="AL48" s="1510" t="str">
        <f>IFERROR(IF('別紙様式2-2（４・５月分）'!P48="ベア加算","", IF(OR(T48="新加算Ⅰ",T48="新加算Ⅱ",T48="新加算Ⅲ",T48="新加算Ⅳ"),ROUNDDOWN(ROUND(L46*VLOOKUP(K46,【参考】数式用!$A$5:$I$27,MATCH("ベア加算",【参考】数式用!$B$4:$I$4,0)+1,0),0),0)*AF48,"")),"")</f>
        <v/>
      </c>
      <c r="AM48" s="1502"/>
      <c r="AN48" s="1483"/>
      <c r="AO48" s="1504"/>
      <c r="AP48" s="1483"/>
      <c r="AQ48" s="1485"/>
      <c r="AR48" s="1487"/>
      <c r="AS48" s="1491"/>
      <c r="AT48" s="452"/>
      <c r="AU48" s="1310" t="str">
        <f>IF(AND(AA46&lt;&gt;7,AC46&lt;&gt;3),"V列に色付け","")</f>
        <v/>
      </c>
      <c r="AV48" s="1311"/>
      <c r="AW48" s="1312"/>
      <c r="AX48" s="577"/>
      <c r="AY48" s="1229" t="str">
        <f>IF(AL48&lt;&gt;"",IF(AM48="○","入力済","未入力"),"")</f>
        <v/>
      </c>
      <c r="AZ48" s="1229" t="str">
        <f>IF(OR(T48="新加算Ⅰ",T48="新加算Ⅱ",T48="新加算Ⅲ",T48="新加算Ⅳ",T48="新加算Ⅴ（１）",T48="新加算Ⅴ（２）",T48="新加算Ⅴ（３）",T48="新加算ⅠⅤ（４）",T48="新加算Ⅴ（５）",T48="新加算Ⅴ（６）",T48="新加算Ⅴ（８）",T48="新加算Ⅴ（11）"),IF(OR(AN48="○",AN48="令和６年度中に満たす"),"入力済","未入力"),"")</f>
        <v/>
      </c>
      <c r="BA48" s="1229" t="str">
        <f>IF(OR(T48="新加算Ⅴ（７）",T48="新加算Ⅴ（９）",T48="新加算Ⅴ（10）",T48="新加算Ⅴ（12）",T48="新加算Ⅴ（13）",T48="新加算Ⅴ（14）"),IF(OR(AO48="○",AO48="令和６年度中に満たす"),"入力済","未入力"),"")</f>
        <v/>
      </c>
      <c r="BB48" s="1229" t="str">
        <f>IF(OR(T48="新加算Ⅰ",T48="新加算Ⅱ",T48="新加算Ⅲ",T48="新加算Ⅴ（１）",T48="新加算Ⅴ（３）",T48="新加算Ⅴ（８）"),IF(OR(AP48="○",AP48="令和６年度中に満たす"),"入力済","未入力"),"")</f>
        <v/>
      </c>
      <c r="BC48" s="1480" t="str">
        <f t="shared" ref="BC48" si="53">IF(OR(T48="新加算Ⅰ",T48="新加算Ⅱ",T48="新加算Ⅴ（１）",T48="新加算Ⅴ（２）",T48="新加算Ⅴ（３）",T48="新加算Ⅴ（４）",T48="新加算Ⅴ（５）",T48="新加算Ⅴ（６）",T48="新加算Ⅴ（７）",T48="新加算Ⅴ（９）",T48="新加算Ⅴ（10）",T48="新加算Ⅴ（12）"),IF(AQ48&lt;&gt;"",1,""),"")</f>
        <v/>
      </c>
      <c r="BD48" s="1310" t="str">
        <f>IF(OR(T48="新加算Ⅰ",T48="新加算Ⅴ（１）",T48="新加算Ⅴ（２）",T48="新加算Ⅴ（５）",T48="新加算Ⅴ（７）",T48="新加算Ⅴ（10）"),IF(AR48="","未入力","入力済"),"")</f>
        <v/>
      </c>
      <c r="BE48" s="1310" t="str">
        <f>G46</f>
        <v/>
      </c>
      <c r="BF48" s="1310"/>
      <c r="BG48" s="1310"/>
    </row>
    <row r="49" spans="1:59" ht="30" customHeight="1" thickBot="1">
      <c r="A49" s="1275"/>
      <c r="B49" s="1418"/>
      <c r="C49" s="1419"/>
      <c r="D49" s="1419"/>
      <c r="E49" s="1419"/>
      <c r="F49" s="1420"/>
      <c r="G49" s="1260"/>
      <c r="H49" s="1260"/>
      <c r="I49" s="1260"/>
      <c r="J49" s="1423"/>
      <c r="K49" s="1260"/>
      <c r="L49" s="1429"/>
      <c r="M49" s="556" t="str">
        <f>IF('別紙様式2-2（４・５月分）'!P40="","",'別紙様式2-2（４・５月分）'!P40)</f>
        <v/>
      </c>
      <c r="N49" s="1401"/>
      <c r="O49" s="1381"/>
      <c r="P49" s="1433"/>
      <c r="Q49" s="1385"/>
      <c r="R49" s="1517"/>
      <c r="S49" s="1389"/>
      <c r="T49" s="1519"/>
      <c r="U49" s="1515"/>
      <c r="V49" s="1395"/>
      <c r="W49" s="1513"/>
      <c r="X49" s="1371"/>
      <c r="Y49" s="1513"/>
      <c r="Z49" s="1371"/>
      <c r="AA49" s="1513"/>
      <c r="AB49" s="1371"/>
      <c r="AC49" s="1513"/>
      <c r="AD49" s="1371"/>
      <c r="AE49" s="1371"/>
      <c r="AF49" s="1371"/>
      <c r="AG49" s="1367"/>
      <c r="AH49" s="1373"/>
      <c r="AI49" s="1507"/>
      <c r="AJ49" s="1377"/>
      <c r="AK49" s="1509"/>
      <c r="AL49" s="1511"/>
      <c r="AM49" s="1503"/>
      <c r="AN49" s="1484"/>
      <c r="AO49" s="1505"/>
      <c r="AP49" s="1484"/>
      <c r="AQ49" s="1486"/>
      <c r="AR49" s="1488"/>
      <c r="AS49" s="578" t="str">
        <f t="shared" ref="AS49" si="54">IF(AU48="","",IF(OR(T48="",AND(M49="ベア加算なし",OR(T48="新加算Ⅰ",T48="新加算Ⅱ",T48="新加算Ⅲ",T48="新加算Ⅳ"),AM48=""),AND(OR(T48="新加算Ⅰ",T48="新加算Ⅱ",T48="新加算Ⅲ",T48="新加算Ⅳ"),AN48=""),AND(OR(T48="新加算Ⅰ",T48="新加算Ⅱ",T48="新加算Ⅲ"),AP48=""),AND(OR(T48="新加算Ⅰ",T48="新加算Ⅱ"),AQ48=""),AND(OR(T48="新加算Ⅰ"),AR48="")),"！記入が必要な欄（ピンク色のセル）に空欄があります。空欄を埋めてください。",""))</f>
        <v/>
      </c>
      <c r="AT49" s="452"/>
      <c r="AU49" s="1310"/>
      <c r="AV49" s="558" t="str">
        <f>IF('別紙様式2-2（４・５月分）'!N40="","",'別紙様式2-2（４・５月分）'!N40)</f>
        <v/>
      </c>
      <c r="AW49" s="1312"/>
      <c r="AX49" s="579"/>
      <c r="AY49" s="1229" t="str">
        <f>IF(OR(T49="新加算Ⅰ",T49="新加算Ⅱ",T49="新加算Ⅲ",T49="新加算Ⅳ",T49="新加算Ⅴ（１）",T49="新加算Ⅴ（２）",T49="新加算Ⅴ（３）",T49="新加算ⅠⅤ（４）",T49="新加算Ⅴ（５）",T49="新加算Ⅴ（６）",T49="新加算Ⅴ（８）",T49="新加算Ⅴ（11）"),IF(AI49="○","","未入力"),"")</f>
        <v/>
      </c>
      <c r="AZ49" s="1229" t="str">
        <f>IF(OR(U49="新加算Ⅰ",U49="新加算Ⅱ",U49="新加算Ⅲ",U49="新加算Ⅳ",U49="新加算Ⅴ（１）",U49="新加算Ⅴ（２）",U49="新加算Ⅴ（３）",U49="新加算ⅠⅤ（４）",U49="新加算Ⅴ（５）",U49="新加算Ⅴ（６）",U49="新加算Ⅴ（８）",U49="新加算Ⅴ（11）"),IF(AJ49="○","","未入力"),"")</f>
        <v/>
      </c>
      <c r="BA49" s="1229" t="str">
        <f>IF(OR(U49="新加算Ⅴ（７）",U49="新加算Ⅴ（９）",U49="新加算Ⅴ（10）",U49="新加算Ⅴ（12）",U49="新加算Ⅴ（13）",U49="新加算Ⅴ（14）"),IF(AK49="○","","未入力"),"")</f>
        <v/>
      </c>
      <c r="BB49" s="1229" t="str">
        <f>IF(OR(U49="新加算Ⅰ",U49="新加算Ⅱ",U49="新加算Ⅲ",U49="新加算Ⅴ（１）",U49="新加算Ⅴ（３）",U49="新加算Ⅴ（８）"),IF(AL49="○","","未入力"),"")</f>
        <v/>
      </c>
      <c r="BC49" s="1480" t="str">
        <f t="shared" ref="BC49" si="55">IF(OR(U49="新加算Ⅰ",U49="新加算Ⅱ",U49="新加算Ⅴ（１）",U49="新加算Ⅴ（２）",U49="新加算Ⅴ（３）",U49="新加算Ⅴ（４）",U49="新加算Ⅴ（５）",U49="新加算Ⅴ（６）",U49="新加算Ⅴ（７）",U49="新加算Ⅴ（９）",U49="新加算Ⅴ（10）",U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9" s="1310" t="str">
        <f>IF(AND(T49&lt;&gt;"（参考）令和７年度の移行予定",OR(U49="新加算Ⅰ",U49="新加算Ⅴ（１）",U49="新加算Ⅴ（２）",U49="新加算Ⅴ（５）",U49="新加算Ⅴ（７）",U49="新加算Ⅴ（10）")),IF(AN49="","未入力",IF(AN49="いずれも取得していない","要件を満たさない","")),"")</f>
        <v/>
      </c>
      <c r="BE49" s="1310" t="str">
        <f>G46</f>
        <v/>
      </c>
      <c r="BF49" s="1310"/>
      <c r="BG49" s="1310"/>
    </row>
    <row r="50" spans="1:59" ht="30" customHeight="1">
      <c r="A50" s="1273">
        <v>10</v>
      </c>
      <c r="B50" s="1239" t="str">
        <f>IF(基本情報入力シート!C63="","",基本情報入力シート!C63)</f>
        <v/>
      </c>
      <c r="C50" s="1240"/>
      <c r="D50" s="1240"/>
      <c r="E50" s="1240"/>
      <c r="F50" s="1241"/>
      <c r="G50" s="1258" t="str">
        <f>IF(基本情報入力シート!M63="","",基本情報入力シート!M63)</f>
        <v/>
      </c>
      <c r="H50" s="1258" t="str">
        <f>IF(基本情報入力シート!R63="","",基本情報入力シート!R63)</f>
        <v/>
      </c>
      <c r="I50" s="1258" t="str">
        <f>IF(基本情報入力シート!W63="","",基本情報入力シート!W63)</f>
        <v/>
      </c>
      <c r="J50" s="1421" t="str">
        <f>IF(基本情報入力シート!X63="","",基本情報入力シート!X63)</f>
        <v/>
      </c>
      <c r="K50" s="1258" t="str">
        <f>IF(基本情報入力シート!Y63="","",基本情報入力シート!Y63)</f>
        <v/>
      </c>
      <c r="L50" s="1434" t="str">
        <f>IF(基本情報入力シート!AB63="","",基本情報入力シート!AB63)</f>
        <v/>
      </c>
      <c r="M50" s="553" t="str">
        <f>IF('別紙様式2-2（４・５月分）'!P41="","",'別紙様式2-2（４・５月分）'!P41)</f>
        <v/>
      </c>
      <c r="N50" s="1398" t="str">
        <f>IF(SUM('別紙様式2-2（４・５月分）'!Q41:Q43)=0,"",SUM('別紙様式2-2（４・５月分）'!Q41:Q43))</f>
        <v/>
      </c>
      <c r="O50" s="1402" t="str">
        <f>IFERROR(VLOOKUP('別紙様式2-2（４・５月分）'!AQ41,【参考】数式用!$AR$5:$AS$22,2,FALSE),"")</f>
        <v/>
      </c>
      <c r="P50" s="1403"/>
      <c r="Q50" s="1404"/>
      <c r="R50" s="1539" t="str">
        <f>IFERROR(VLOOKUP(K50,【参考】数式用!$A$5:$AB$37,MATCH(O50,【参考】数式用!$B$4:$AB$4,0)+1,0),"")</f>
        <v/>
      </c>
      <c r="S50" s="1410" t="s">
        <v>2102</v>
      </c>
      <c r="T50" s="1535" t="str">
        <f>IF('別紙様式2-3（６月以降分）'!T50="","",'別紙様式2-3（６月以降分）'!T50)</f>
        <v/>
      </c>
      <c r="U50" s="1537" t="str">
        <f>IFERROR(VLOOKUP(K50,【参考】数式用!$A$5:$AB$37,MATCH(T50,【参考】数式用!$B$4:$AB$4,0)+1,0),"")</f>
        <v/>
      </c>
      <c r="V50" s="1416" t="s">
        <v>15</v>
      </c>
      <c r="W50" s="1533">
        <f>'別紙様式2-3（６月以降分）'!W50</f>
        <v>6</v>
      </c>
      <c r="X50" s="1356" t="s">
        <v>10</v>
      </c>
      <c r="Y50" s="1533">
        <f>'別紙様式2-3（６月以降分）'!Y50</f>
        <v>6</v>
      </c>
      <c r="Z50" s="1356" t="s">
        <v>38</v>
      </c>
      <c r="AA50" s="1533">
        <f>'別紙様式2-3（６月以降分）'!AA50</f>
        <v>7</v>
      </c>
      <c r="AB50" s="1356" t="s">
        <v>10</v>
      </c>
      <c r="AC50" s="1533">
        <f>'別紙様式2-3（６月以降分）'!AC50</f>
        <v>3</v>
      </c>
      <c r="AD50" s="1356" t="s">
        <v>2020</v>
      </c>
      <c r="AE50" s="1356" t="s">
        <v>20</v>
      </c>
      <c r="AF50" s="1356">
        <f>IF(W50&gt;=1,(AA50*12+AC50)-(W50*12+Y50)+1,"")</f>
        <v>10</v>
      </c>
      <c r="AG50" s="1358" t="s">
        <v>33</v>
      </c>
      <c r="AH50" s="1525" t="str">
        <f>'別紙様式2-3（６月以降分）'!AH50</f>
        <v/>
      </c>
      <c r="AI50" s="1527" t="str">
        <f>'別紙様式2-3（６月以降分）'!AI50</f>
        <v/>
      </c>
      <c r="AJ50" s="1529">
        <f>'別紙様式2-3（６月以降分）'!AJ50</f>
        <v>0</v>
      </c>
      <c r="AK50" s="1531" t="str">
        <f>IF('別紙様式2-3（６月以降分）'!AK50="","",'別紙様式2-3（６月以降分）'!AK50)</f>
        <v/>
      </c>
      <c r="AL50" s="1520">
        <f>'別紙様式2-3（６月以降分）'!AL50</f>
        <v>0</v>
      </c>
      <c r="AM50" s="1522" t="str">
        <f>IF('別紙様式2-3（６月以降分）'!AM50="","",'別紙様式2-3（６月以降分）'!AM50)</f>
        <v/>
      </c>
      <c r="AN50" s="1340" t="str">
        <f>IF('別紙様式2-3（６月以降分）'!AN50="","",'別紙様式2-3（６月以降分）'!AN50)</f>
        <v/>
      </c>
      <c r="AO50" s="1338" t="str">
        <f>IF('別紙様式2-3（６月以降分）'!AO50="","",'別紙様式2-3（６月以降分）'!AO50)</f>
        <v/>
      </c>
      <c r="AP50" s="1340" t="str">
        <f>IF('別紙様式2-3（６月以降分）'!AP50="","",'別紙様式2-3（６月以降分）'!AP50)</f>
        <v/>
      </c>
      <c r="AQ50" s="1489" t="str">
        <f>IF('別紙様式2-3（６月以降分）'!AQ50="","",'別紙様式2-3（６月以降分）'!AQ50)</f>
        <v/>
      </c>
      <c r="AR50" s="1492" t="str">
        <f>IF('別紙様式2-3（６月以降分）'!AR50="","",'別紙様式2-3（６月以降分）'!AR50)</f>
        <v/>
      </c>
      <c r="AS50" s="573" t="str">
        <f t="shared" ref="AS50" si="56">IF(AU52="","",IF(U52&lt;U50,"！加算の要件上は問題ありませんが、令和６年度当初の新加算の加算率と比較して、移行後の加算率が下がる計画になっています。",""))</f>
        <v/>
      </c>
      <c r="AT50" s="580"/>
      <c r="AU50" s="1308"/>
      <c r="AV50" s="558" t="str">
        <f>IF('別紙様式2-2（４・５月分）'!N41="","",'別紙様式2-2（４・５月分）'!N41)</f>
        <v/>
      </c>
      <c r="AW50" s="1312" t="str">
        <f>IF(SUM('別紙様式2-2（４・５月分）'!O41:O43)=0,"",SUM('別紙様式2-2（４・５月分）'!O41:O43))</f>
        <v/>
      </c>
      <c r="AX50" s="1481" t="str">
        <f>IFERROR(VLOOKUP(K50,【参考】数式用!$AH$2:$AI$34,2,FALSE),"")</f>
        <v/>
      </c>
      <c r="AY50" s="494"/>
      <c r="BD50" s="341"/>
      <c r="BE50" s="1310" t="str">
        <f>G50</f>
        <v/>
      </c>
      <c r="BF50" s="1310"/>
      <c r="BG50" s="1310"/>
    </row>
    <row r="51" spans="1:59" ht="15" customHeight="1">
      <c r="A51" s="1274"/>
      <c r="B51" s="1242"/>
      <c r="C51" s="1467"/>
      <c r="D51" s="1467"/>
      <c r="E51" s="1467"/>
      <c r="F51" s="1244"/>
      <c r="G51" s="1259"/>
      <c r="H51" s="1259"/>
      <c r="I51" s="1259"/>
      <c r="J51" s="1422"/>
      <c r="K51" s="1259"/>
      <c r="L51" s="1428"/>
      <c r="M51" s="1378" t="str">
        <f>IF('別紙様式2-2（４・５月分）'!P42="","",'別紙様式2-2（４・５月分）'!P42)</f>
        <v/>
      </c>
      <c r="N51" s="1399"/>
      <c r="O51" s="1405"/>
      <c r="P51" s="1406"/>
      <c r="Q51" s="1407"/>
      <c r="R51" s="1540"/>
      <c r="S51" s="1411"/>
      <c r="T51" s="1536"/>
      <c r="U51" s="1538"/>
      <c r="V51" s="1417"/>
      <c r="W51" s="1534"/>
      <c r="X51" s="1357"/>
      <c r="Y51" s="1534"/>
      <c r="Z51" s="1357"/>
      <c r="AA51" s="1534"/>
      <c r="AB51" s="1357"/>
      <c r="AC51" s="1534"/>
      <c r="AD51" s="1357"/>
      <c r="AE51" s="1357"/>
      <c r="AF51" s="1357"/>
      <c r="AG51" s="1359"/>
      <c r="AH51" s="1526"/>
      <c r="AI51" s="1528"/>
      <c r="AJ51" s="1530"/>
      <c r="AK51" s="1532"/>
      <c r="AL51" s="1521"/>
      <c r="AM51" s="1523"/>
      <c r="AN51" s="1341"/>
      <c r="AO51" s="1524"/>
      <c r="AP51" s="1341"/>
      <c r="AQ51" s="1490"/>
      <c r="AR51" s="1493"/>
      <c r="AS51" s="1491" t="str">
        <f t="shared" ref="AS51" si="57">IF(AU52="","",IF(OR(AA52="",AA52&lt;&gt;7,AC52="",AC52&lt;&gt;3),"！算定期間の終わりが令和７年３月になっていません。年度内の廃止予定等がなければ、算定対象月を令和７年３月にしてください。",""))</f>
        <v/>
      </c>
      <c r="AT51" s="580"/>
      <c r="AU51" s="1310"/>
      <c r="AV51" s="1311" t="str">
        <f>IF('別紙様式2-2（４・５月分）'!N42="","",'別紙様式2-2（４・５月分）'!N42)</f>
        <v/>
      </c>
      <c r="AW51" s="1312"/>
      <c r="AX51" s="1482"/>
      <c r="AY51" s="431"/>
      <c r="BD51" s="341"/>
      <c r="BE51" s="1310" t="str">
        <f>G50</f>
        <v/>
      </c>
      <c r="BF51" s="1310"/>
      <c r="BG51" s="1310"/>
    </row>
    <row r="52" spans="1:59" ht="15" customHeight="1">
      <c r="A52" s="1302"/>
      <c r="B52" s="1242"/>
      <c r="C52" s="1467"/>
      <c r="D52" s="1467"/>
      <c r="E52" s="1467"/>
      <c r="F52" s="1244"/>
      <c r="G52" s="1259"/>
      <c r="H52" s="1259"/>
      <c r="I52" s="1259"/>
      <c r="J52" s="1422"/>
      <c r="K52" s="1259"/>
      <c r="L52" s="1428"/>
      <c r="M52" s="1379"/>
      <c r="N52" s="1400"/>
      <c r="O52" s="1380" t="s">
        <v>2025</v>
      </c>
      <c r="P52" s="1432" t="str">
        <f>IFERROR(VLOOKUP('別紙様式2-2（４・５月分）'!AQ41,【参考】数式用!$AR$5:$AT$22,3,FALSE),"")</f>
        <v/>
      </c>
      <c r="Q52" s="1384" t="s">
        <v>2036</v>
      </c>
      <c r="R52" s="1516" t="str">
        <f>IFERROR(VLOOKUP(K50,【参考】数式用!$A$5:$AB$37,MATCH(P52,【参考】数式用!$B$4:$AB$4,0)+1,0),"")</f>
        <v/>
      </c>
      <c r="S52" s="1388" t="s">
        <v>2109</v>
      </c>
      <c r="T52" s="1518"/>
      <c r="U52" s="1514" t="str">
        <f>IFERROR(VLOOKUP(K50,【参考】数式用!$A$5:$AB$37,MATCH(T52,【参考】数式用!$B$4:$AB$4,0)+1,0),"")</f>
        <v/>
      </c>
      <c r="V52" s="1394" t="s">
        <v>15</v>
      </c>
      <c r="W52" s="1512"/>
      <c r="X52" s="1370" t="s">
        <v>10</v>
      </c>
      <c r="Y52" s="1512"/>
      <c r="Z52" s="1370" t="s">
        <v>38</v>
      </c>
      <c r="AA52" s="1512"/>
      <c r="AB52" s="1370" t="s">
        <v>10</v>
      </c>
      <c r="AC52" s="1512"/>
      <c r="AD52" s="1370" t="s">
        <v>2020</v>
      </c>
      <c r="AE52" s="1370" t="s">
        <v>20</v>
      </c>
      <c r="AF52" s="1370" t="str">
        <f>IF(W52&gt;=1,(AA52*12+AC52)-(W52*12+Y52)+1,"")</f>
        <v/>
      </c>
      <c r="AG52" s="1366" t="s">
        <v>33</v>
      </c>
      <c r="AH52" s="1372" t="str">
        <f t="shared" ref="AH52" si="58">IFERROR(ROUNDDOWN(ROUND(L50*U52,0),0)*AF52,"")</f>
        <v/>
      </c>
      <c r="AI52" s="1506" t="str">
        <f t="shared" ref="AI52" si="59">IFERROR(ROUNDDOWN(ROUND((L50*(U52-AW50)),0),0)*AF52,"")</f>
        <v/>
      </c>
      <c r="AJ52" s="1376" t="str">
        <f>IFERROR(ROUNDDOWN(ROUNDDOWN(ROUND(L50*VLOOKUP(K50,【参考】数式用!$A$5:$AB$27,MATCH("新加算Ⅳ",【参考】数式用!$B$4:$AB$4,0)+1,0),0),0)*AF52*0.5,0),"")</f>
        <v/>
      </c>
      <c r="AK52" s="1508"/>
      <c r="AL52" s="1510" t="str">
        <f>IFERROR(IF('別紙様式2-2（４・５月分）'!P52="ベア加算","", IF(OR(T52="新加算Ⅰ",T52="新加算Ⅱ",T52="新加算Ⅲ",T52="新加算Ⅳ"),ROUNDDOWN(ROUND(L50*VLOOKUP(K50,【参考】数式用!$A$5:$I$27,MATCH("ベア加算",【参考】数式用!$B$4:$I$4,0)+1,0),0),0)*AF52,"")),"")</f>
        <v/>
      </c>
      <c r="AM52" s="1502"/>
      <c r="AN52" s="1483"/>
      <c r="AO52" s="1504"/>
      <c r="AP52" s="1483"/>
      <c r="AQ52" s="1485"/>
      <c r="AR52" s="1487"/>
      <c r="AS52" s="1491"/>
      <c r="AT52" s="452"/>
      <c r="AU52" s="1310" t="str">
        <f>IF(AND(AA50&lt;&gt;7,AC50&lt;&gt;3),"V列に色付け","")</f>
        <v/>
      </c>
      <c r="AV52" s="1311"/>
      <c r="AW52" s="1312"/>
      <c r="AX52" s="577"/>
      <c r="AY52" s="1229" t="str">
        <f>IF(AL52&lt;&gt;"",IF(AM52="○","入力済","未入力"),"")</f>
        <v/>
      </c>
      <c r="AZ52" s="1229" t="str">
        <f>IF(OR(T52="新加算Ⅰ",T52="新加算Ⅱ",T52="新加算Ⅲ",T52="新加算Ⅳ",T52="新加算Ⅴ（１）",T52="新加算Ⅴ（２）",T52="新加算Ⅴ（３）",T52="新加算ⅠⅤ（４）",T52="新加算Ⅴ（５）",T52="新加算Ⅴ（６）",T52="新加算Ⅴ（８）",T52="新加算Ⅴ（11）"),IF(OR(AN52="○",AN52="令和６年度中に満たす"),"入力済","未入力"),"")</f>
        <v/>
      </c>
      <c r="BA52" s="1229" t="str">
        <f>IF(OR(T52="新加算Ⅴ（７）",T52="新加算Ⅴ（９）",T52="新加算Ⅴ（10）",T52="新加算Ⅴ（12）",T52="新加算Ⅴ（13）",T52="新加算Ⅴ（14）"),IF(OR(AO52="○",AO52="令和６年度中に満たす"),"入力済","未入力"),"")</f>
        <v/>
      </c>
      <c r="BB52" s="1229" t="str">
        <f>IF(OR(T52="新加算Ⅰ",T52="新加算Ⅱ",T52="新加算Ⅲ",T52="新加算Ⅴ（１）",T52="新加算Ⅴ（３）",T52="新加算Ⅴ（８）"),IF(OR(AP52="○",AP52="令和６年度中に満たす"),"入力済","未入力"),"")</f>
        <v/>
      </c>
      <c r="BC52" s="1480" t="str">
        <f t="shared" ref="BC52" si="60">IF(OR(T52="新加算Ⅰ",T52="新加算Ⅱ",T52="新加算Ⅴ（１）",T52="新加算Ⅴ（２）",T52="新加算Ⅴ（３）",T52="新加算Ⅴ（４）",T52="新加算Ⅴ（５）",T52="新加算Ⅴ（６）",T52="新加算Ⅴ（７）",T52="新加算Ⅴ（９）",T52="新加算Ⅴ（10）",T52="新加算Ⅴ（12）"),IF(AQ52&lt;&gt;"",1,""),"")</f>
        <v/>
      </c>
      <c r="BD52" s="1310" t="str">
        <f>IF(OR(T52="新加算Ⅰ",T52="新加算Ⅴ（１）",T52="新加算Ⅴ（２）",T52="新加算Ⅴ（５）",T52="新加算Ⅴ（７）",T52="新加算Ⅴ（10）"),IF(AR52="","未入力","入力済"),"")</f>
        <v/>
      </c>
      <c r="BE52" s="1310" t="str">
        <f>G50</f>
        <v/>
      </c>
      <c r="BF52" s="1310"/>
      <c r="BG52" s="1310"/>
    </row>
    <row r="53" spans="1:59" ht="30" customHeight="1" thickBot="1">
      <c r="A53" s="1275"/>
      <c r="B53" s="1418"/>
      <c r="C53" s="1419"/>
      <c r="D53" s="1419"/>
      <c r="E53" s="1419"/>
      <c r="F53" s="1420"/>
      <c r="G53" s="1260"/>
      <c r="H53" s="1260"/>
      <c r="I53" s="1260"/>
      <c r="J53" s="1423"/>
      <c r="K53" s="1260"/>
      <c r="L53" s="1429"/>
      <c r="M53" s="556" t="str">
        <f>IF('別紙様式2-2（４・５月分）'!P43="","",'別紙様式2-2（４・５月分）'!P43)</f>
        <v/>
      </c>
      <c r="N53" s="1401"/>
      <c r="O53" s="1381"/>
      <c r="P53" s="1433"/>
      <c r="Q53" s="1385"/>
      <c r="R53" s="1517"/>
      <c r="S53" s="1389"/>
      <c r="T53" s="1519"/>
      <c r="U53" s="1515"/>
      <c r="V53" s="1395"/>
      <c r="W53" s="1513"/>
      <c r="X53" s="1371"/>
      <c r="Y53" s="1513"/>
      <c r="Z53" s="1371"/>
      <c r="AA53" s="1513"/>
      <c r="AB53" s="1371"/>
      <c r="AC53" s="1513"/>
      <c r="AD53" s="1371"/>
      <c r="AE53" s="1371"/>
      <c r="AF53" s="1371"/>
      <c r="AG53" s="1367"/>
      <c r="AH53" s="1373"/>
      <c r="AI53" s="1507"/>
      <c r="AJ53" s="1377"/>
      <c r="AK53" s="1509"/>
      <c r="AL53" s="1511"/>
      <c r="AM53" s="1503"/>
      <c r="AN53" s="1484"/>
      <c r="AO53" s="1505"/>
      <c r="AP53" s="1484"/>
      <c r="AQ53" s="1486"/>
      <c r="AR53" s="1488"/>
      <c r="AS53" s="578" t="str">
        <f t="shared" ref="AS53" si="61">IF(AU52="","",IF(OR(T52="",AND(M53="ベア加算なし",OR(T52="新加算Ⅰ",T52="新加算Ⅱ",T52="新加算Ⅲ",T52="新加算Ⅳ"),AM52=""),AND(OR(T52="新加算Ⅰ",T52="新加算Ⅱ",T52="新加算Ⅲ",T52="新加算Ⅳ"),AN52=""),AND(OR(T52="新加算Ⅰ",T52="新加算Ⅱ",T52="新加算Ⅲ"),AP52=""),AND(OR(T52="新加算Ⅰ",T52="新加算Ⅱ"),AQ52=""),AND(OR(T52="新加算Ⅰ"),AR52="")),"！記入が必要な欄（ピンク色のセル）に空欄があります。空欄を埋めてください。",""))</f>
        <v/>
      </c>
      <c r="AT53" s="452"/>
      <c r="AU53" s="1310"/>
      <c r="AV53" s="558" t="str">
        <f>IF('別紙様式2-2（４・５月分）'!N43="","",'別紙様式2-2（４・５月分）'!N43)</f>
        <v/>
      </c>
      <c r="AW53" s="1312"/>
      <c r="AX53" s="579"/>
      <c r="AY53" s="1229" t="str">
        <f>IF(OR(T53="新加算Ⅰ",T53="新加算Ⅱ",T53="新加算Ⅲ",T53="新加算Ⅳ",T53="新加算Ⅴ（１）",T53="新加算Ⅴ（２）",T53="新加算Ⅴ（３）",T53="新加算ⅠⅤ（４）",T53="新加算Ⅴ（５）",T53="新加算Ⅴ（６）",T53="新加算Ⅴ（８）",T53="新加算Ⅴ（11）"),IF(AI53="○","","未入力"),"")</f>
        <v/>
      </c>
      <c r="AZ53" s="1229" t="str">
        <f>IF(OR(U53="新加算Ⅰ",U53="新加算Ⅱ",U53="新加算Ⅲ",U53="新加算Ⅳ",U53="新加算Ⅴ（１）",U53="新加算Ⅴ（２）",U53="新加算Ⅴ（３）",U53="新加算ⅠⅤ（４）",U53="新加算Ⅴ（５）",U53="新加算Ⅴ（６）",U53="新加算Ⅴ（８）",U53="新加算Ⅴ（11）"),IF(AJ53="○","","未入力"),"")</f>
        <v/>
      </c>
      <c r="BA53" s="1229" t="str">
        <f>IF(OR(U53="新加算Ⅴ（７）",U53="新加算Ⅴ（９）",U53="新加算Ⅴ（10）",U53="新加算Ⅴ（12）",U53="新加算Ⅴ（13）",U53="新加算Ⅴ（14）"),IF(AK53="○","","未入力"),"")</f>
        <v/>
      </c>
      <c r="BB53" s="1229" t="str">
        <f>IF(OR(U53="新加算Ⅰ",U53="新加算Ⅱ",U53="新加算Ⅲ",U53="新加算Ⅴ（１）",U53="新加算Ⅴ（３）",U53="新加算Ⅴ（８）"),IF(AL53="○","","未入力"),"")</f>
        <v/>
      </c>
      <c r="BC53" s="1480" t="str">
        <f t="shared" ref="BC53" si="62">IF(OR(U53="新加算Ⅰ",U53="新加算Ⅱ",U53="新加算Ⅴ（１）",U53="新加算Ⅴ（２）",U53="新加算Ⅴ（３）",U53="新加算Ⅴ（４）",U53="新加算Ⅴ（５）",U53="新加算Ⅴ（６）",U53="新加算Ⅴ（７）",U53="新加算Ⅴ（９）",U53="新加算Ⅴ（10）",U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3" s="1310" t="str">
        <f>IF(AND(T53&lt;&gt;"（参考）令和７年度の移行予定",OR(U53="新加算Ⅰ",U53="新加算Ⅴ（１）",U53="新加算Ⅴ（２）",U53="新加算Ⅴ（５）",U53="新加算Ⅴ（７）",U53="新加算Ⅴ（10）")),IF(AN53="","未入力",IF(AN53="いずれも取得していない","要件を満たさない","")),"")</f>
        <v/>
      </c>
      <c r="BE53" s="1310" t="str">
        <f>G50</f>
        <v/>
      </c>
      <c r="BF53" s="1310"/>
      <c r="BG53" s="1310"/>
    </row>
    <row r="54" spans="1:59" ht="30" customHeight="1">
      <c r="A54" s="1273">
        <v>11</v>
      </c>
      <c r="B54" s="1239" t="str">
        <f>IF(基本情報入力シート!C64="","",基本情報入力シート!C64)</f>
        <v/>
      </c>
      <c r="C54" s="1240"/>
      <c r="D54" s="1240"/>
      <c r="E54" s="1240"/>
      <c r="F54" s="1241"/>
      <c r="G54" s="1258" t="str">
        <f>IF(基本情報入力シート!M64="","",基本情報入力シート!M64)</f>
        <v/>
      </c>
      <c r="H54" s="1258" t="str">
        <f>IF(基本情報入力シート!R64="","",基本情報入力シート!R64)</f>
        <v/>
      </c>
      <c r="I54" s="1258" t="str">
        <f>IF(基本情報入力シート!W64="","",基本情報入力シート!W64)</f>
        <v/>
      </c>
      <c r="J54" s="1421" t="str">
        <f>IF(基本情報入力シート!X64="","",基本情報入力シート!X64)</f>
        <v/>
      </c>
      <c r="K54" s="1258" t="str">
        <f>IF(基本情報入力シート!Y64="","",基本情報入力シート!Y64)</f>
        <v/>
      </c>
      <c r="L54" s="1434" t="str">
        <f>IF(基本情報入力シート!AB64="","",基本情報入力シート!AB64)</f>
        <v/>
      </c>
      <c r="M54" s="553" t="str">
        <f>IF('別紙様式2-2（４・５月分）'!P44="","",'別紙様式2-2（４・５月分）'!P44)</f>
        <v/>
      </c>
      <c r="N54" s="1398" t="str">
        <f>IF(SUM('別紙様式2-2（４・５月分）'!Q44:Q46)=0,"",SUM('別紙様式2-2（４・５月分）'!Q44:Q46))</f>
        <v/>
      </c>
      <c r="O54" s="1402" t="str">
        <f>IFERROR(VLOOKUP('別紙様式2-2（４・５月分）'!AQ44,【参考】数式用!$AR$5:$AS$22,2,FALSE),"")</f>
        <v/>
      </c>
      <c r="P54" s="1403"/>
      <c r="Q54" s="1404"/>
      <c r="R54" s="1539" t="str">
        <f>IFERROR(VLOOKUP(K54,【参考】数式用!$A$5:$AB$37,MATCH(O54,【参考】数式用!$B$4:$AB$4,0)+1,0),"")</f>
        <v/>
      </c>
      <c r="S54" s="1410" t="s">
        <v>2102</v>
      </c>
      <c r="T54" s="1535" t="str">
        <f>IF('別紙様式2-3（６月以降分）'!T54="","",'別紙様式2-3（６月以降分）'!T54)</f>
        <v/>
      </c>
      <c r="U54" s="1537" t="str">
        <f>IFERROR(VLOOKUP(K54,【参考】数式用!$A$5:$AB$37,MATCH(T54,【参考】数式用!$B$4:$AB$4,0)+1,0),"")</f>
        <v/>
      </c>
      <c r="V54" s="1416" t="s">
        <v>15</v>
      </c>
      <c r="W54" s="1533">
        <f>'別紙様式2-3（６月以降分）'!W54</f>
        <v>6</v>
      </c>
      <c r="X54" s="1356" t="s">
        <v>10</v>
      </c>
      <c r="Y54" s="1533">
        <f>'別紙様式2-3（６月以降分）'!Y54</f>
        <v>6</v>
      </c>
      <c r="Z54" s="1356" t="s">
        <v>38</v>
      </c>
      <c r="AA54" s="1533">
        <f>'別紙様式2-3（６月以降分）'!AA54</f>
        <v>7</v>
      </c>
      <c r="AB54" s="1356" t="s">
        <v>10</v>
      </c>
      <c r="AC54" s="1533">
        <f>'別紙様式2-3（６月以降分）'!AC54</f>
        <v>3</v>
      </c>
      <c r="AD54" s="1356" t="s">
        <v>2020</v>
      </c>
      <c r="AE54" s="1356" t="s">
        <v>20</v>
      </c>
      <c r="AF54" s="1356">
        <f>IF(W54&gt;=1,(AA54*12+AC54)-(W54*12+Y54)+1,"")</f>
        <v>10</v>
      </c>
      <c r="AG54" s="1358" t="s">
        <v>33</v>
      </c>
      <c r="AH54" s="1525" t="str">
        <f>'別紙様式2-3（６月以降分）'!AH54</f>
        <v/>
      </c>
      <c r="AI54" s="1527" t="str">
        <f>'別紙様式2-3（６月以降分）'!AI54</f>
        <v/>
      </c>
      <c r="AJ54" s="1529">
        <f>'別紙様式2-3（６月以降分）'!AJ54</f>
        <v>0</v>
      </c>
      <c r="AK54" s="1531" t="str">
        <f>IF('別紙様式2-3（６月以降分）'!AK54="","",'別紙様式2-3（６月以降分）'!AK54)</f>
        <v/>
      </c>
      <c r="AL54" s="1520">
        <f>'別紙様式2-3（６月以降分）'!AL54</f>
        <v>0</v>
      </c>
      <c r="AM54" s="1522" t="str">
        <f>IF('別紙様式2-3（６月以降分）'!AM54="","",'別紙様式2-3（６月以降分）'!AM54)</f>
        <v/>
      </c>
      <c r="AN54" s="1340" t="str">
        <f>IF('別紙様式2-3（６月以降分）'!AN54="","",'別紙様式2-3（６月以降分）'!AN54)</f>
        <v/>
      </c>
      <c r="AO54" s="1338" t="str">
        <f>IF('別紙様式2-3（６月以降分）'!AO54="","",'別紙様式2-3（６月以降分）'!AO54)</f>
        <v/>
      </c>
      <c r="AP54" s="1340" t="str">
        <f>IF('別紙様式2-3（６月以降分）'!AP54="","",'別紙様式2-3（６月以降分）'!AP54)</f>
        <v/>
      </c>
      <c r="AQ54" s="1489" t="str">
        <f>IF('別紙様式2-3（６月以降分）'!AQ54="","",'別紙様式2-3（６月以降分）'!AQ54)</f>
        <v/>
      </c>
      <c r="AR54" s="1492" t="str">
        <f>IF('別紙様式2-3（６月以降分）'!AR54="","",'別紙様式2-3（６月以降分）'!AR54)</f>
        <v/>
      </c>
      <c r="AS54" s="573" t="str">
        <f t="shared" ref="AS54" si="63">IF(AU56="","",IF(U56&lt;U54,"！加算の要件上は問題ありませんが、令和６年度当初の新加算の加算率と比較して、移行後の加算率が下がる計画になっています。",""))</f>
        <v/>
      </c>
      <c r="AT54" s="580"/>
      <c r="AU54" s="1308"/>
      <c r="AV54" s="558" t="str">
        <f>IF('別紙様式2-2（４・５月分）'!N44="","",'別紙様式2-2（４・５月分）'!N44)</f>
        <v/>
      </c>
      <c r="AW54" s="1312" t="str">
        <f>IF(SUM('別紙様式2-2（４・５月分）'!O44:O46)=0,"",SUM('別紙様式2-2（４・５月分）'!O44:O46))</f>
        <v/>
      </c>
      <c r="AX54" s="1481" t="str">
        <f>IFERROR(VLOOKUP(K54,【参考】数式用!$AH$2:$AI$34,2,FALSE),"")</f>
        <v/>
      </c>
      <c r="AY54" s="494"/>
      <c r="BD54" s="341"/>
      <c r="BE54" s="1310" t="str">
        <f>G54</f>
        <v/>
      </c>
      <c r="BF54" s="1310"/>
      <c r="BG54" s="1310"/>
    </row>
    <row r="55" spans="1:59" ht="15" customHeight="1">
      <c r="A55" s="1274"/>
      <c r="B55" s="1242"/>
      <c r="C55" s="1243"/>
      <c r="D55" s="1243"/>
      <c r="E55" s="1243"/>
      <c r="F55" s="1244"/>
      <c r="G55" s="1259"/>
      <c r="H55" s="1259"/>
      <c r="I55" s="1259"/>
      <c r="J55" s="1422"/>
      <c r="K55" s="1259"/>
      <c r="L55" s="1428"/>
      <c r="M55" s="1378" t="str">
        <f>IF('別紙様式2-2（４・５月分）'!P45="","",'別紙様式2-2（４・５月分）'!P45)</f>
        <v/>
      </c>
      <c r="N55" s="1399"/>
      <c r="O55" s="1405"/>
      <c r="P55" s="1406"/>
      <c r="Q55" s="1407"/>
      <c r="R55" s="1540"/>
      <c r="S55" s="1411"/>
      <c r="T55" s="1536"/>
      <c r="U55" s="1538"/>
      <c r="V55" s="1417"/>
      <c r="W55" s="1534"/>
      <c r="X55" s="1357"/>
      <c r="Y55" s="1534"/>
      <c r="Z55" s="1357"/>
      <c r="AA55" s="1534"/>
      <c r="AB55" s="1357"/>
      <c r="AC55" s="1534"/>
      <c r="AD55" s="1357"/>
      <c r="AE55" s="1357"/>
      <c r="AF55" s="1357"/>
      <c r="AG55" s="1359"/>
      <c r="AH55" s="1526"/>
      <c r="AI55" s="1528"/>
      <c r="AJ55" s="1530"/>
      <c r="AK55" s="1532"/>
      <c r="AL55" s="1521"/>
      <c r="AM55" s="1523"/>
      <c r="AN55" s="1341"/>
      <c r="AO55" s="1524"/>
      <c r="AP55" s="1341"/>
      <c r="AQ55" s="1490"/>
      <c r="AR55" s="1493"/>
      <c r="AS55" s="1491" t="str">
        <f t="shared" ref="AS55" si="64">IF(AU56="","",IF(OR(AA56="",AA56&lt;&gt;7,AC56="",AC56&lt;&gt;3),"！算定期間の終わりが令和７年３月になっていません。年度内の廃止予定等がなければ、算定対象月を令和７年３月にしてください。",""))</f>
        <v/>
      </c>
      <c r="AT55" s="580"/>
      <c r="AU55" s="1310"/>
      <c r="AV55" s="1311" t="str">
        <f>IF('別紙様式2-2（４・５月分）'!N45="","",'別紙様式2-2（４・５月分）'!N45)</f>
        <v/>
      </c>
      <c r="AW55" s="1312"/>
      <c r="AX55" s="1482"/>
      <c r="AY55" s="431"/>
      <c r="BD55" s="341"/>
      <c r="BE55" s="1310" t="str">
        <f>G54</f>
        <v/>
      </c>
      <c r="BF55" s="1310"/>
      <c r="BG55" s="1310"/>
    </row>
    <row r="56" spans="1:59" ht="15" customHeight="1">
      <c r="A56" s="1302"/>
      <c r="B56" s="1242"/>
      <c r="C56" s="1243"/>
      <c r="D56" s="1243"/>
      <c r="E56" s="1243"/>
      <c r="F56" s="1244"/>
      <c r="G56" s="1259"/>
      <c r="H56" s="1259"/>
      <c r="I56" s="1259"/>
      <c r="J56" s="1422"/>
      <c r="K56" s="1259"/>
      <c r="L56" s="1428"/>
      <c r="M56" s="1379"/>
      <c r="N56" s="1400"/>
      <c r="O56" s="1380" t="s">
        <v>2025</v>
      </c>
      <c r="P56" s="1432" t="str">
        <f>IFERROR(VLOOKUP('別紙様式2-2（４・５月分）'!AQ44,【参考】数式用!$AR$5:$AT$22,3,FALSE),"")</f>
        <v/>
      </c>
      <c r="Q56" s="1384" t="s">
        <v>2036</v>
      </c>
      <c r="R56" s="1516" t="str">
        <f>IFERROR(VLOOKUP(K54,【参考】数式用!$A$5:$AB$37,MATCH(P56,【参考】数式用!$B$4:$AB$4,0)+1,0),"")</f>
        <v/>
      </c>
      <c r="S56" s="1388" t="s">
        <v>2109</v>
      </c>
      <c r="T56" s="1518"/>
      <c r="U56" s="1514" t="str">
        <f>IFERROR(VLOOKUP(K54,【参考】数式用!$A$5:$AB$37,MATCH(T56,【参考】数式用!$B$4:$AB$4,0)+1,0),"")</f>
        <v/>
      </c>
      <c r="V56" s="1394" t="s">
        <v>15</v>
      </c>
      <c r="W56" s="1512"/>
      <c r="X56" s="1370" t="s">
        <v>10</v>
      </c>
      <c r="Y56" s="1512"/>
      <c r="Z56" s="1370" t="s">
        <v>38</v>
      </c>
      <c r="AA56" s="1512"/>
      <c r="AB56" s="1370" t="s">
        <v>10</v>
      </c>
      <c r="AC56" s="1512"/>
      <c r="AD56" s="1370" t="s">
        <v>2020</v>
      </c>
      <c r="AE56" s="1370" t="s">
        <v>20</v>
      </c>
      <c r="AF56" s="1370" t="str">
        <f>IF(W56&gt;=1,(AA56*12+AC56)-(W56*12+Y56)+1,"")</f>
        <v/>
      </c>
      <c r="AG56" s="1366" t="s">
        <v>33</v>
      </c>
      <c r="AH56" s="1372" t="str">
        <f t="shared" ref="AH56" si="65">IFERROR(ROUNDDOWN(ROUND(L54*U56,0),0)*AF56,"")</f>
        <v/>
      </c>
      <c r="AI56" s="1506" t="str">
        <f t="shared" ref="AI56" si="66">IFERROR(ROUNDDOWN(ROUND((L54*(U56-AW54)),0),0)*AF56,"")</f>
        <v/>
      </c>
      <c r="AJ56" s="1376" t="str">
        <f>IFERROR(ROUNDDOWN(ROUNDDOWN(ROUND(L54*VLOOKUP(K54,【参考】数式用!$A$5:$AB$27,MATCH("新加算Ⅳ",【参考】数式用!$B$4:$AB$4,0)+1,0),0),0)*AF56*0.5,0),"")</f>
        <v/>
      </c>
      <c r="AK56" s="1508"/>
      <c r="AL56" s="1510" t="str">
        <f>IFERROR(IF('別紙様式2-2（４・５月分）'!P56="ベア加算","", IF(OR(T56="新加算Ⅰ",T56="新加算Ⅱ",T56="新加算Ⅲ",T56="新加算Ⅳ"),ROUNDDOWN(ROUND(L54*VLOOKUP(K54,【参考】数式用!$A$5:$I$27,MATCH("ベア加算",【参考】数式用!$B$4:$I$4,0)+1,0),0),0)*AF56,"")),"")</f>
        <v/>
      </c>
      <c r="AM56" s="1502"/>
      <c r="AN56" s="1483"/>
      <c r="AO56" s="1504"/>
      <c r="AP56" s="1483"/>
      <c r="AQ56" s="1485"/>
      <c r="AR56" s="1487"/>
      <c r="AS56" s="1491"/>
      <c r="AT56" s="452"/>
      <c r="AU56" s="1310" t="str">
        <f>IF(AND(AA54&lt;&gt;7,AC54&lt;&gt;3),"V列に色付け","")</f>
        <v/>
      </c>
      <c r="AV56" s="1311"/>
      <c r="AW56" s="1312"/>
      <c r="AX56" s="577"/>
      <c r="AY56" s="1229" t="str">
        <f>IF(AL56&lt;&gt;"",IF(AM56="○","入力済","未入力"),"")</f>
        <v/>
      </c>
      <c r="AZ56" s="1229" t="str">
        <f>IF(OR(T56="新加算Ⅰ",T56="新加算Ⅱ",T56="新加算Ⅲ",T56="新加算Ⅳ",T56="新加算Ⅴ（１）",T56="新加算Ⅴ（２）",T56="新加算Ⅴ（３）",T56="新加算ⅠⅤ（４）",T56="新加算Ⅴ（５）",T56="新加算Ⅴ（６）",T56="新加算Ⅴ（８）",T56="新加算Ⅴ（11）"),IF(OR(AN56="○",AN56="令和６年度中に満たす"),"入力済","未入力"),"")</f>
        <v/>
      </c>
      <c r="BA56" s="1229" t="str">
        <f>IF(OR(T56="新加算Ⅴ（７）",T56="新加算Ⅴ（９）",T56="新加算Ⅴ（10）",T56="新加算Ⅴ（12）",T56="新加算Ⅴ（13）",T56="新加算Ⅴ（14）"),IF(OR(AO56="○",AO56="令和６年度中に満たす"),"入力済","未入力"),"")</f>
        <v/>
      </c>
      <c r="BB56" s="1229" t="str">
        <f>IF(OR(T56="新加算Ⅰ",T56="新加算Ⅱ",T56="新加算Ⅲ",T56="新加算Ⅴ（１）",T56="新加算Ⅴ（３）",T56="新加算Ⅴ（８）"),IF(OR(AP56="○",AP56="令和６年度中に満たす"),"入力済","未入力"),"")</f>
        <v/>
      </c>
      <c r="BC56" s="1480" t="str">
        <f t="shared" ref="BC56" si="67">IF(OR(T56="新加算Ⅰ",T56="新加算Ⅱ",T56="新加算Ⅴ（１）",T56="新加算Ⅴ（２）",T56="新加算Ⅴ（３）",T56="新加算Ⅴ（４）",T56="新加算Ⅴ（５）",T56="新加算Ⅴ（６）",T56="新加算Ⅴ（７）",T56="新加算Ⅴ（９）",T56="新加算Ⅴ（10）",T56="新加算Ⅴ（12）"),IF(AQ56&lt;&gt;"",1,""),"")</f>
        <v/>
      </c>
      <c r="BD56" s="1310" t="str">
        <f>IF(OR(T56="新加算Ⅰ",T56="新加算Ⅴ（１）",T56="新加算Ⅴ（２）",T56="新加算Ⅴ（５）",T56="新加算Ⅴ（７）",T56="新加算Ⅴ（10）"),IF(AR56="","未入力","入力済"),"")</f>
        <v/>
      </c>
      <c r="BE56" s="1310" t="str">
        <f>G54</f>
        <v/>
      </c>
      <c r="BF56" s="1310"/>
      <c r="BG56" s="1310"/>
    </row>
    <row r="57" spans="1:59" ht="30" customHeight="1" thickBot="1">
      <c r="A57" s="1275"/>
      <c r="B57" s="1418"/>
      <c r="C57" s="1419"/>
      <c r="D57" s="1419"/>
      <c r="E57" s="1419"/>
      <c r="F57" s="1420"/>
      <c r="G57" s="1260"/>
      <c r="H57" s="1260"/>
      <c r="I57" s="1260"/>
      <c r="J57" s="1423"/>
      <c r="K57" s="1260"/>
      <c r="L57" s="1429"/>
      <c r="M57" s="556" t="str">
        <f>IF('別紙様式2-2（４・５月分）'!P46="","",'別紙様式2-2（４・５月分）'!P46)</f>
        <v/>
      </c>
      <c r="N57" s="1401"/>
      <c r="O57" s="1381"/>
      <c r="P57" s="1433"/>
      <c r="Q57" s="1385"/>
      <c r="R57" s="1517"/>
      <c r="S57" s="1389"/>
      <c r="T57" s="1519"/>
      <c r="U57" s="1515"/>
      <c r="V57" s="1395"/>
      <c r="W57" s="1513"/>
      <c r="X57" s="1371"/>
      <c r="Y57" s="1513"/>
      <c r="Z57" s="1371"/>
      <c r="AA57" s="1513"/>
      <c r="AB57" s="1371"/>
      <c r="AC57" s="1513"/>
      <c r="AD57" s="1371"/>
      <c r="AE57" s="1371"/>
      <c r="AF57" s="1371"/>
      <c r="AG57" s="1367"/>
      <c r="AH57" s="1373"/>
      <c r="AI57" s="1507"/>
      <c r="AJ57" s="1377"/>
      <c r="AK57" s="1509"/>
      <c r="AL57" s="1511"/>
      <c r="AM57" s="1503"/>
      <c r="AN57" s="1484"/>
      <c r="AO57" s="1505"/>
      <c r="AP57" s="1484"/>
      <c r="AQ57" s="1486"/>
      <c r="AR57" s="1488"/>
      <c r="AS57" s="578" t="str">
        <f t="shared" ref="AS57" si="68">IF(AU56="","",IF(OR(T56="",AND(M57="ベア加算なし",OR(T56="新加算Ⅰ",T56="新加算Ⅱ",T56="新加算Ⅲ",T56="新加算Ⅳ"),AM56=""),AND(OR(T56="新加算Ⅰ",T56="新加算Ⅱ",T56="新加算Ⅲ",T56="新加算Ⅳ"),AN56=""),AND(OR(T56="新加算Ⅰ",T56="新加算Ⅱ",T56="新加算Ⅲ"),AP56=""),AND(OR(T56="新加算Ⅰ",T56="新加算Ⅱ"),AQ56=""),AND(OR(T56="新加算Ⅰ"),AR56="")),"！記入が必要な欄（ピンク色のセル）に空欄があります。空欄を埋めてください。",""))</f>
        <v/>
      </c>
      <c r="AT57" s="452"/>
      <c r="AU57" s="1310"/>
      <c r="AV57" s="558" t="str">
        <f>IF('別紙様式2-2（４・５月分）'!N46="","",'別紙様式2-2（４・５月分）'!N46)</f>
        <v/>
      </c>
      <c r="AW57" s="1312"/>
      <c r="AX57" s="579"/>
      <c r="AY57" s="1229" t="str">
        <f>IF(OR(T57="新加算Ⅰ",T57="新加算Ⅱ",T57="新加算Ⅲ",T57="新加算Ⅳ",T57="新加算Ⅴ（１）",T57="新加算Ⅴ（２）",T57="新加算Ⅴ（３）",T57="新加算ⅠⅤ（４）",T57="新加算Ⅴ（５）",T57="新加算Ⅴ（６）",T57="新加算Ⅴ（８）",T57="新加算Ⅴ（11）"),IF(AI57="○","","未入力"),"")</f>
        <v/>
      </c>
      <c r="AZ57" s="1229" t="str">
        <f>IF(OR(U57="新加算Ⅰ",U57="新加算Ⅱ",U57="新加算Ⅲ",U57="新加算Ⅳ",U57="新加算Ⅴ（１）",U57="新加算Ⅴ（２）",U57="新加算Ⅴ（３）",U57="新加算ⅠⅤ（４）",U57="新加算Ⅴ（５）",U57="新加算Ⅴ（６）",U57="新加算Ⅴ（８）",U57="新加算Ⅴ（11）"),IF(AJ57="○","","未入力"),"")</f>
        <v/>
      </c>
      <c r="BA57" s="1229" t="str">
        <f>IF(OR(U57="新加算Ⅴ（７）",U57="新加算Ⅴ（９）",U57="新加算Ⅴ（10）",U57="新加算Ⅴ（12）",U57="新加算Ⅴ（13）",U57="新加算Ⅴ（14）"),IF(AK57="○","","未入力"),"")</f>
        <v/>
      </c>
      <c r="BB57" s="1229" t="str">
        <f>IF(OR(U57="新加算Ⅰ",U57="新加算Ⅱ",U57="新加算Ⅲ",U57="新加算Ⅴ（１）",U57="新加算Ⅴ（３）",U57="新加算Ⅴ（８）"),IF(AL57="○","","未入力"),"")</f>
        <v/>
      </c>
      <c r="BC57" s="1480" t="str">
        <f t="shared" ref="BC57" si="69">IF(OR(U57="新加算Ⅰ",U57="新加算Ⅱ",U57="新加算Ⅴ（１）",U57="新加算Ⅴ（２）",U57="新加算Ⅴ（３）",U57="新加算Ⅴ（４）",U57="新加算Ⅴ（５）",U57="新加算Ⅴ（６）",U57="新加算Ⅴ（７）",U57="新加算Ⅴ（９）",U57="新加算Ⅴ（10）",U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7" s="1310" t="str">
        <f>IF(AND(T57&lt;&gt;"（参考）令和７年度の移行予定",OR(U57="新加算Ⅰ",U57="新加算Ⅴ（１）",U57="新加算Ⅴ（２）",U57="新加算Ⅴ（５）",U57="新加算Ⅴ（７）",U57="新加算Ⅴ（10）")),IF(AN57="","未入力",IF(AN57="いずれも取得していない","要件を満たさない","")),"")</f>
        <v/>
      </c>
      <c r="BE57" s="1310" t="str">
        <f>G54</f>
        <v/>
      </c>
      <c r="BF57" s="1310"/>
      <c r="BG57" s="1310"/>
    </row>
    <row r="58" spans="1:59" ht="30" customHeight="1">
      <c r="A58" s="1300">
        <v>12</v>
      </c>
      <c r="B58" s="1242" t="str">
        <f>IF(基本情報入力シート!C65="","",基本情報入力シート!C65)</f>
        <v/>
      </c>
      <c r="C58" s="1243"/>
      <c r="D58" s="1243"/>
      <c r="E58" s="1243"/>
      <c r="F58" s="1244"/>
      <c r="G58" s="1259" t="str">
        <f>IF(基本情報入力シート!M65="","",基本情報入力シート!M65)</f>
        <v/>
      </c>
      <c r="H58" s="1259" t="str">
        <f>IF(基本情報入力シート!R65="","",基本情報入力シート!R65)</f>
        <v/>
      </c>
      <c r="I58" s="1259" t="str">
        <f>IF(基本情報入力シート!W65="","",基本情報入力シート!W65)</f>
        <v/>
      </c>
      <c r="J58" s="1422" t="str">
        <f>IF(基本情報入力シート!X65="","",基本情報入力シート!X65)</f>
        <v/>
      </c>
      <c r="K58" s="1259" t="str">
        <f>IF(基本情報入力シート!Y65="","",基本情報入力シート!Y65)</f>
        <v/>
      </c>
      <c r="L58" s="1428" t="str">
        <f>IF(基本情報入力シート!AB65="","",基本情報入力シート!AB65)</f>
        <v/>
      </c>
      <c r="M58" s="553" t="str">
        <f>IF('別紙様式2-2（４・５月分）'!P47="","",'別紙様式2-2（４・５月分）'!P47)</f>
        <v/>
      </c>
      <c r="N58" s="1398" t="str">
        <f>IF(SUM('別紙様式2-2（４・５月分）'!Q47:Q49)=0,"",SUM('別紙様式2-2（４・５月分）'!Q47:Q49))</f>
        <v/>
      </c>
      <c r="O58" s="1402" t="str">
        <f>IFERROR(VLOOKUP('別紙様式2-2（４・５月分）'!AQ47,【参考】数式用!$AR$5:$AS$22,2,FALSE),"")</f>
        <v/>
      </c>
      <c r="P58" s="1403"/>
      <c r="Q58" s="1404"/>
      <c r="R58" s="1539" t="str">
        <f>IFERROR(VLOOKUP(K58,【参考】数式用!$A$5:$AB$37,MATCH(O58,【参考】数式用!$B$4:$AB$4,0)+1,0),"")</f>
        <v/>
      </c>
      <c r="S58" s="1410" t="s">
        <v>2102</v>
      </c>
      <c r="T58" s="1535" t="str">
        <f>IF('別紙様式2-3（６月以降分）'!T58="","",'別紙様式2-3（６月以降分）'!T58)</f>
        <v/>
      </c>
      <c r="U58" s="1537" t="str">
        <f>IFERROR(VLOOKUP(K58,【参考】数式用!$A$5:$AB$37,MATCH(T58,【参考】数式用!$B$4:$AB$4,0)+1,0),"")</f>
        <v/>
      </c>
      <c r="V58" s="1416" t="s">
        <v>15</v>
      </c>
      <c r="W58" s="1533">
        <f>'別紙様式2-3（６月以降分）'!W58</f>
        <v>6</v>
      </c>
      <c r="X58" s="1356" t="s">
        <v>10</v>
      </c>
      <c r="Y58" s="1533">
        <f>'別紙様式2-3（６月以降分）'!Y58</f>
        <v>6</v>
      </c>
      <c r="Z58" s="1356" t="s">
        <v>38</v>
      </c>
      <c r="AA58" s="1533">
        <f>'別紙様式2-3（６月以降分）'!AA58</f>
        <v>7</v>
      </c>
      <c r="AB58" s="1356" t="s">
        <v>10</v>
      </c>
      <c r="AC58" s="1533">
        <f>'別紙様式2-3（６月以降分）'!AC58</f>
        <v>3</v>
      </c>
      <c r="AD58" s="1356" t="s">
        <v>2020</v>
      </c>
      <c r="AE58" s="1356" t="s">
        <v>20</v>
      </c>
      <c r="AF58" s="1356">
        <f>IF(W58&gt;=1,(AA58*12+AC58)-(W58*12+Y58)+1,"")</f>
        <v>10</v>
      </c>
      <c r="AG58" s="1358" t="s">
        <v>33</v>
      </c>
      <c r="AH58" s="1525" t="str">
        <f>'別紙様式2-3（６月以降分）'!AH58</f>
        <v/>
      </c>
      <c r="AI58" s="1527" t="str">
        <f>'別紙様式2-3（６月以降分）'!AI58</f>
        <v/>
      </c>
      <c r="AJ58" s="1529">
        <f>'別紙様式2-3（６月以降分）'!AJ58</f>
        <v>0</v>
      </c>
      <c r="AK58" s="1531" t="str">
        <f>IF('別紙様式2-3（６月以降分）'!AK58="","",'別紙様式2-3（６月以降分）'!AK58)</f>
        <v/>
      </c>
      <c r="AL58" s="1520">
        <f>'別紙様式2-3（６月以降分）'!AL58</f>
        <v>0</v>
      </c>
      <c r="AM58" s="1522" t="str">
        <f>IF('別紙様式2-3（６月以降分）'!AM58="","",'別紙様式2-3（６月以降分）'!AM58)</f>
        <v/>
      </c>
      <c r="AN58" s="1340" t="str">
        <f>IF('別紙様式2-3（６月以降分）'!AN58="","",'別紙様式2-3（６月以降分）'!AN58)</f>
        <v/>
      </c>
      <c r="AO58" s="1338" t="str">
        <f>IF('別紙様式2-3（６月以降分）'!AO58="","",'別紙様式2-3（６月以降分）'!AO58)</f>
        <v/>
      </c>
      <c r="AP58" s="1340" t="str">
        <f>IF('別紙様式2-3（６月以降分）'!AP58="","",'別紙様式2-3（６月以降分）'!AP58)</f>
        <v/>
      </c>
      <c r="AQ58" s="1489" t="str">
        <f>IF('別紙様式2-3（６月以降分）'!AQ58="","",'別紙様式2-3（６月以降分）'!AQ58)</f>
        <v/>
      </c>
      <c r="AR58" s="1492" t="str">
        <f>IF('別紙様式2-3（６月以降分）'!AR58="","",'別紙様式2-3（６月以降分）'!AR58)</f>
        <v/>
      </c>
      <c r="AS58" s="573" t="str">
        <f t="shared" ref="AS58" si="70">IF(AU60="","",IF(U60&lt;U58,"！加算の要件上は問題ありませんが、令和６年度当初の新加算の加算率と比較して、移行後の加算率が下がる計画になっています。",""))</f>
        <v/>
      </c>
      <c r="AT58" s="580"/>
      <c r="AU58" s="1308"/>
      <c r="AV58" s="558" t="str">
        <f>IF('別紙様式2-2（４・５月分）'!N47="","",'別紙様式2-2（４・５月分）'!N47)</f>
        <v/>
      </c>
      <c r="AW58" s="1312" t="str">
        <f>IF(SUM('別紙様式2-2（４・５月分）'!O47:O49)=0,"",SUM('別紙様式2-2（４・５月分）'!O47:O49))</f>
        <v/>
      </c>
      <c r="AX58" s="1481" t="str">
        <f>IFERROR(VLOOKUP(K58,【参考】数式用!$AH$2:$AI$34,2,FALSE),"")</f>
        <v/>
      </c>
      <c r="AY58" s="494"/>
      <c r="BD58" s="341"/>
      <c r="BE58" s="1310" t="str">
        <f>G58</f>
        <v/>
      </c>
      <c r="BF58" s="1310"/>
      <c r="BG58" s="1310"/>
    </row>
    <row r="59" spans="1:59" ht="15" customHeight="1">
      <c r="A59" s="1274"/>
      <c r="B59" s="1242"/>
      <c r="C59" s="1243"/>
      <c r="D59" s="1243"/>
      <c r="E59" s="1243"/>
      <c r="F59" s="1244"/>
      <c r="G59" s="1259"/>
      <c r="H59" s="1259"/>
      <c r="I59" s="1259"/>
      <c r="J59" s="1422"/>
      <c r="K59" s="1259"/>
      <c r="L59" s="1428"/>
      <c r="M59" s="1378" t="str">
        <f>IF('別紙様式2-2（４・５月分）'!P48="","",'別紙様式2-2（４・５月分）'!P48)</f>
        <v/>
      </c>
      <c r="N59" s="1399"/>
      <c r="O59" s="1405"/>
      <c r="P59" s="1406"/>
      <c r="Q59" s="1407"/>
      <c r="R59" s="1540"/>
      <c r="S59" s="1411"/>
      <c r="T59" s="1536"/>
      <c r="U59" s="1538"/>
      <c r="V59" s="1417"/>
      <c r="W59" s="1534"/>
      <c r="X59" s="1357"/>
      <c r="Y59" s="1534"/>
      <c r="Z59" s="1357"/>
      <c r="AA59" s="1534"/>
      <c r="AB59" s="1357"/>
      <c r="AC59" s="1534"/>
      <c r="AD59" s="1357"/>
      <c r="AE59" s="1357"/>
      <c r="AF59" s="1357"/>
      <c r="AG59" s="1359"/>
      <c r="AH59" s="1526"/>
      <c r="AI59" s="1528"/>
      <c r="AJ59" s="1530"/>
      <c r="AK59" s="1532"/>
      <c r="AL59" s="1521"/>
      <c r="AM59" s="1523"/>
      <c r="AN59" s="1341"/>
      <c r="AO59" s="1524"/>
      <c r="AP59" s="1341"/>
      <c r="AQ59" s="1490"/>
      <c r="AR59" s="1493"/>
      <c r="AS59" s="1491" t="str">
        <f t="shared" ref="AS59" si="71">IF(AU60="","",IF(OR(AA60="",AA60&lt;&gt;7,AC60="",AC60&lt;&gt;3),"！算定期間の終わりが令和７年３月になっていません。年度内の廃止予定等がなければ、算定対象月を令和７年３月にしてください。",""))</f>
        <v/>
      </c>
      <c r="AT59" s="580"/>
      <c r="AU59" s="1310"/>
      <c r="AV59" s="1311" t="str">
        <f>IF('別紙様式2-2（４・５月分）'!N48="","",'別紙様式2-2（４・５月分）'!N48)</f>
        <v/>
      </c>
      <c r="AW59" s="1312"/>
      <c r="AX59" s="1482"/>
      <c r="AY59" s="431"/>
      <c r="BD59" s="341"/>
      <c r="BE59" s="1310" t="str">
        <f>G58</f>
        <v/>
      </c>
      <c r="BF59" s="1310"/>
      <c r="BG59" s="1310"/>
    </row>
    <row r="60" spans="1:59" ht="15" customHeight="1">
      <c r="A60" s="1302"/>
      <c r="B60" s="1242"/>
      <c r="C60" s="1243"/>
      <c r="D60" s="1243"/>
      <c r="E60" s="1243"/>
      <c r="F60" s="1244"/>
      <c r="G60" s="1259"/>
      <c r="H60" s="1259"/>
      <c r="I60" s="1259"/>
      <c r="J60" s="1422"/>
      <c r="K60" s="1259"/>
      <c r="L60" s="1428"/>
      <c r="M60" s="1379"/>
      <c r="N60" s="1400"/>
      <c r="O60" s="1380" t="s">
        <v>2025</v>
      </c>
      <c r="P60" s="1432" t="str">
        <f>IFERROR(VLOOKUP('別紙様式2-2（４・５月分）'!AQ47,【参考】数式用!$AR$5:$AT$22,3,FALSE),"")</f>
        <v/>
      </c>
      <c r="Q60" s="1384" t="s">
        <v>2036</v>
      </c>
      <c r="R60" s="1516" t="str">
        <f>IFERROR(VLOOKUP(K58,【参考】数式用!$A$5:$AB$37,MATCH(P60,【参考】数式用!$B$4:$AB$4,0)+1,0),"")</f>
        <v/>
      </c>
      <c r="S60" s="1388" t="s">
        <v>2109</v>
      </c>
      <c r="T60" s="1518"/>
      <c r="U60" s="1514" t="str">
        <f>IFERROR(VLOOKUP(K58,【参考】数式用!$A$5:$AB$37,MATCH(T60,【参考】数式用!$B$4:$AB$4,0)+1,0),"")</f>
        <v/>
      </c>
      <c r="V60" s="1394" t="s">
        <v>15</v>
      </c>
      <c r="W60" s="1512"/>
      <c r="X60" s="1370" t="s">
        <v>10</v>
      </c>
      <c r="Y60" s="1512"/>
      <c r="Z60" s="1370" t="s">
        <v>38</v>
      </c>
      <c r="AA60" s="1512"/>
      <c r="AB60" s="1370" t="s">
        <v>10</v>
      </c>
      <c r="AC60" s="1512"/>
      <c r="AD60" s="1370" t="s">
        <v>2020</v>
      </c>
      <c r="AE60" s="1370" t="s">
        <v>20</v>
      </c>
      <c r="AF60" s="1370" t="str">
        <f>IF(W60&gt;=1,(AA60*12+AC60)-(W60*12+Y60)+1,"")</f>
        <v/>
      </c>
      <c r="AG60" s="1366" t="s">
        <v>33</v>
      </c>
      <c r="AH60" s="1372" t="str">
        <f t="shared" ref="AH60" si="72">IFERROR(ROUNDDOWN(ROUND(L58*U60,0),0)*AF60,"")</f>
        <v/>
      </c>
      <c r="AI60" s="1506" t="str">
        <f t="shared" ref="AI60" si="73">IFERROR(ROUNDDOWN(ROUND((L58*(U60-AW58)),0),0)*AF60,"")</f>
        <v/>
      </c>
      <c r="AJ60" s="1376" t="str">
        <f>IFERROR(ROUNDDOWN(ROUNDDOWN(ROUND(L58*VLOOKUP(K58,【参考】数式用!$A$5:$AB$27,MATCH("新加算Ⅳ",【参考】数式用!$B$4:$AB$4,0)+1,0),0),0)*AF60*0.5,0),"")</f>
        <v/>
      </c>
      <c r="AK60" s="1508"/>
      <c r="AL60" s="1510" t="str">
        <f>IFERROR(IF('別紙様式2-2（４・５月分）'!P60="ベア加算","", IF(OR(T60="新加算Ⅰ",T60="新加算Ⅱ",T60="新加算Ⅲ",T60="新加算Ⅳ"),ROUNDDOWN(ROUND(L58*VLOOKUP(K58,【参考】数式用!$A$5:$I$27,MATCH("ベア加算",【参考】数式用!$B$4:$I$4,0)+1,0),0),0)*AF60,"")),"")</f>
        <v/>
      </c>
      <c r="AM60" s="1502"/>
      <c r="AN60" s="1483"/>
      <c r="AO60" s="1504"/>
      <c r="AP60" s="1483"/>
      <c r="AQ60" s="1485"/>
      <c r="AR60" s="1487"/>
      <c r="AS60" s="1491"/>
      <c r="AT60" s="452"/>
      <c r="AU60" s="1310" t="str">
        <f>IF(AND(AA58&lt;&gt;7,AC58&lt;&gt;3),"V列に色付け","")</f>
        <v/>
      </c>
      <c r="AV60" s="1311"/>
      <c r="AW60" s="1312"/>
      <c r="AX60" s="577"/>
      <c r="AY60" s="1229" t="str">
        <f>IF(AL60&lt;&gt;"",IF(AM60="○","入力済","未入力"),"")</f>
        <v/>
      </c>
      <c r="AZ60" s="1229" t="str">
        <f>IF(OR(T60="新加算Ⅰ",T60="新加算Ⅱ",T60="新加算Ⅲ",T60="新加算Ⅳ",T60="新加算Ⅴ（１）",T60="新加算Ⅴ（２）",T60="新加算Ⅴ（３）",T60="新加算ⅠⅤ（４）",T60="新加算Ⅴ（５）",T60="新加算Ⅴ（６）",T60="新加算Ⅴ（８）",T60="新加算Ⅴ（11）"),IF(OR(AN60="○",AN60="令和６年度中に満たす"),"入力済","未入力"),"")</f>
        <v/>
      </c>
      <c r="BA60" s="1229" t="str">
        <f>IF(OR(T60="新加算Ⅴ（７）",T60="新加算Ⅴ（９）",T60="新加算Ⅴ（10）",T60="新加算Ⅴ（12）",T60="新加算Ⅴ（13）",T60="新加算Ⅴ（14）"),IF(OR(AO60="○",AO60="令和６年度中に満たす"),"入力済","未入力"),"")</f>
        <v/>
      </c>
      <c r="BB60" s="1229" t="str">
        <f>IF(OR(T60="新加算Ⅰ",T60="新加算Ⅱ",T60="新加算Ⅲ",T60="新加算Ⅴ（１）",T60="新加算Ⅴ（３）",T60="新加算Ⅴ（８）"),IF(OR(AP60="○",AP60="令和６年度中に満たす"),"入力済","未入力"),"")</f>
        <v/>
      </c>
      <c r="BC60" s="1480" t="str">
        <f t="shared" ref="BC60" si="74">IF(OR(T60="新加算Ⅰ",T60="新加算Ⅱ",T60="新加算Ⅴ（１）",T60="新加算Ⅴ（２）",T60="新加算Ⅴ（３）",T60="新加算Ⅴ（４）",T60="新加算Ⅴ（５）",T60="新加算Ⅴ（６）",T60="新加算Ⅴ（７）",T60="新加算Ⅴ（９）",T60="新加算Ⅴ（10）",T60="新加算Ⅴ（12）"),IF(AQ60&lt;&gt;"",1,""),"")</f>
        <v/>
      </c>
      <c r="BD60" s="1310" t="str">
        <f>IF(OR(T60="新加算Ⅰ",T60="新加算Ⅴ（１）",T60="新加算Ⅴ（２）",T60="新加算Ⅴ（５）",T60="新加算Ⅴ（７）",T60="新加算Ⅴ（10）"),IF(AR60="","未入力","入力済"),"")</f>
        <v/>
      </c>
      <c r="BE60" s="1310" t="str">
        <f>G58</f>
        <v/>
      </c>
      <c r="BF60" s="1310"/>
      <c r="BG60" s="1310"/>
    </row>
    <row r="61" spans="1:59" ht="30" customHeight="1" thickBot="1">
      <c r="A61" s="1275"/>
      <c r="B61" s="1418"/>
      <c r="C61" s="1419"/>
      <c r="D61" s="1419"/>
      <c r="E61" s="1419"/>
      <c r="F61" s="1420"/>
      <c r="G61" s="1260"/>
      <c r="H61" s="1260"/>
      <c r="I61" s="1260"/>
      <c r="J61" s="1423"/>
      <c r="K61" s="1260"/>
      <c r="L61" s="1429"/>
      <c r="M61" s="556" t="str">
        <f>IF('別紙様式2-2（４・５月分）'!P49="","",'別紙様式2-2（４・５月分）'!P49)</f>
        <v/>
      </c>
      <c r="N61" s="1401"/>
      <c r="O61" s="1381"/>
      <c r="P61" s="1433"/>
      <c r="Q61" s="1385"/>
      <c r="R61" s="1517"/>
      <c r="S61" s="1389"/>
      <c r="T61" s="1519"/>
      <c r="U61" s="1515"/>
      <c r="V61" s="1395"/>
      <c r="W61" s="1513"/>
      <c r="X61" s="1371"/>
      <c r="Y61" s="1513"/>
      <c r="Z61" s="1371"/>
      <c r="AA61" s="1513"/>
      <c r="AB61" s="1371"/>
      <c r="AC61" s="1513"/>
      <c r="AD61" s="1371"/>
      <c r="AE61" s="1371"/>
      <c r="AF61" s="1371"/>
      <c r="AG61" s="1367"/>
      <c r="AH61" s="1373"/>
      <c r="AI61" s="1507"/>
      <c r="AJ61" s="1377"/>
      <c r="AK61" s="1509"/>
      <c r="AL61" s="1511"/>
      <c r="AM61" s="1503"/>
      <c r="AN61" s="1484"/>
      <c r="AO61" s="1505"/>
      <c r="AP61" s="1484"/>
      <c r="AQ61" s="1486"/>
      <c r="AR61" s="1488"/>
      <c r="AS61" s="578" t="str">
        <f t="shared" ref="AS61" si="75">IF(AU60="","",IF(OR(T60="",AND(M61="ベア加算なし",OR(T60="新加算Ⅰ",T60="新加算Ⅱ",T60="新加算Ⅲ",T60="新加算Ⅳ"),AM60=""),AND(OR(T60="新加算Ⅰ",T60="新加算Ⅱ",T60="新加算Ⅲ",T60="新加算Ⅳ"),AN60=""),AND(OR(T60="新加算Ⅰ",T60="新加算Ⅱ",T60="新加算Ⅲ"),AP60=""),AND(OR(T60="新加算Ⅰ",T60="新加算Ⅱ"),AQ60=""),AND(OR(T60="新加算Ⅰ"),AR60="")),"！記入が必要な欄（ピンク色のセル）に空欄があります。空欄を埋めてください。",""))</f>
        <v/>
      </c>
      <c r="AT61" s="452"/>
      <c r="AU61" s="1310"/>
      <c r="AV61" s="558" t="str">
        <f>IF('別紙様式2-2（４・５月分）'!N49="","",'別紙様式2-2（４・５月分）'!N49)</f>
        <v/>
      </c>
      <c r="AW61" s="1312"/>
      <c r="AX61" s="579"/>
      <c r="AY61" s="1229" t="str">
        <f>IF(OR(T61="新加算Ⅰ",T61="新加算Ⅱ",T61="新加算Ⅲ",T61="新加算Ⅳ",T61="新加算Ⅴ（１）",T61="新加算Ⅴ（２）",T61="新加算Ⅴ（３）",T61="新加算ⅠⅤ（４）",T61="新加算Ⅴ（５）",T61="新加算Ⅴ（６）",T61="新加算Ⅴ（８）",T61="新加算Ⅴ（11）"),IF(AI61="○","","未入力"),"")</f>
        <v/>
      </c>
      <c r="AZ61" s="1229" t="str">
        <f>IF(OR(U61="新加算Ⅰ",U61="新加算Ⅱ",U61="新加算Ⅲ",U61="新加算Ⅳ",U61="新加算Ⅴ（１）",U61="新加算Ⅴ（２）",U61="新加算Ⅴ（３）",U61="新加算ⅠⅤ（４）",U61="新加算Ⅴ（５）",U61="新加算Ⅴ（６）",U61="新加算Ⅴ（８）",U61="新加算Ⅴ（11）"),IF(AJ61="○","","未入力"),"")</f>
        <v/>
      </c>
      <c r="BA61" s="1229" t="str">
        <f>IF(OR(U61="新加算Ⅴ（７）",U61="新加算Ⅴ（９）",U61="新加算Ⅴ（10）",U61="新加算Ⅴ（12）",U61="新加算Ⅴ（13）",U61="新加算Ⅴ（14）"),IF(AK61="○","","未入力"),"")</f>
        <v/>
      </c>
      <c r="BB61" s="1229" t="str">
        <f>IF(OR(U61="新加算Ⅰ",U61="新加算Ⅱ",U61="新加算Ⅲ",U61="新加算Ⅴ（１）",U61="新加算Ⅴ（３）",U61="新加算Ⅴ（８）"),IF(AL61="○","","未入力"),"")</f>
        <v/>
      </c>
      <c r="BC61" s="1480" t="str">
        <f t="shared" ref="BC61" si="76">IF(OR(U61="新加算Ⅰ",U61="新加算Ⅱ",U61="新加算Ⅴ（１）",U61="新加算Ⅴ（２）",U61="新加算Ⅴ（３）",U61="新加算Ⅴ（４）",U61="新加算Ⅴ（５）",U61="新加算Ⅴ（６）",U61="新加算Ⅴ（７）",U61="新加算Ⅴ（９）",U61="新加算Ⅴ（10）",U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1" s="1310" t="str">
        <f>IF(AND(T61&lt;&gt;"（参考）令和７年度の移行予定",OR(U61="新加算Ⅰ",U61="新加算Ⅴ（１）",U61="新加算Ⅴ（２）",U61="新加算Ⅴ（５）",U61="新加算Ⅴ（７）",U61="新加算Ⅴ（10）")),IF(AN61="","未入力",IF(AN61="いずれも取得していない","要件を満たさない","")),"")</f>
        <v/>
      </c>
      <c r="BE61" s="1310" t="str">
        <f>G58</f>
        <v/>
      </c>
      <c r="BF61" s="1310"/>
      <c r="BG61" s="1310"/>
    </row>
    <row r="62" spans="1:59" ht="30" customHeight="1">
      <c r="A62" s="1273">
        <v>13</v>
      </c>
      <c r="B62" s="1239" t="str">
        <f>IF(基本情報入力シート!C66="","",基本情報入力シート!C66)</f>
        <v/>
      </c>
      <c r="C62" s="1240"/>
      <c r="D62" s="1240"/>
      <c r="E62" s="1240"/>
      <c r="F62" s="1241"/>
      <c r="G62" s="1258" t="str">
        <f>IF(基本情報入力シート!M66="","",基本情報入力シート!M66)</f>
        <v/>
      </c>
      <c r="H62" s="1258" t="str">
        <f>IF(基本情報入力シート!R66="","",基本情報入力シート!R66)</f>
        <v/>
      </c>
      <c r="I62" s="1258" t="str">
        <f>IF(基本情報入力シート!W66="","",基本情報入力シート!W66)</f>
        <v/>
      </c>
      <c r="J62" s="1421" t="str">
        <f>IF(基本情報入力シート!X66="","",基本情報入力シート!X66)</f>
        <v/>
      </c>
      <c r="K62" s="1258" t="str">
        <f>IF(基本情報入力シート!Y66="","",基本情報入力シート!Y66)</f>
        <v/>
      </c>
      <c r="L62" s="1434" t="str">
        <f>IF(基本情報入力シート!AB66="","",基本情報入力シート!AB66)</f>
        <v/>
      </c>
      <c r="M62" s="553" t="str">
        <f>IF('別紙様式2-2（４・５月分）'!P50="","",'別紙様式2-2（４・５月分）'!P50)</f>
        <v/>
      </c>
      <c r="N62" s="1398" t="str">
        <f>IF(SUM('別紙様式2-2（４・５月分）'!Q50:Q52)=0,"",SUM('別紙様式2-2（４・５月分）'!Q50:Q52))</f>
        <v/>
      </c>
      <c r="O62" s="1402" t="str">
        <f>IFERROR(VLOOKUP('別紙様式2-2（４・５月分）'!AQ50,【参考】数式用!$AR$5:$AS$22,2,FALSE),"")</f>
        <v/>
      </c>
      <c r="P62" s="1403"/>
      <c r="Q62" s="1404"/>
      <c r="R62" s="1539" t="str">
        <f>IFERROR(VLOOKUP(K62,【参考】数式用!$A$5:$AB$37,MATCH(O62,【参考】数式用!$B$4:$AB$4,0)+1,0),"")</f>
        <v/>
      </c>
      <c r="S62" s="1410" t="s">
        <v>2102</v>
      </c>
      <c r="T62" s="1535" t="str">
        <f>IF('別紙様式2-3（６月以降分）'!T62="","",'別紙様式2-3（６月以降分）'!T62)</f>
        <v/>
      </c>
      <c r="U62" s="1537" t="str">
        <f>IFERROR(VLOOKUP(K62,【参考】数式用!$A$5:$AB$37,MATCH(T62,【参考】数式用!$B$4:$AB$4,0)+1,0),"")</f>
        <v/>
      </c>
      <c r="V62" s="1416" t="s">
        <v>15</v>
      </c>
      <c r="W62" s="1533">
        <f>'別紙様式2-3（６月以降分）'!W62</f>
        <v>6</v>
      </c>
      <c r="X62" s="1356" t="s">
        <v>10</v>
      </c>
      <c r="Y62" s="1533">
        <f>'別紙様式2-3（６月以降分）'!Y62</f>
        <v>6</v>
      </c>
      <c r="Z62" s="1356" t="s">
        <v>38</v>
      </c>
      <c r="AA62" s="1533">
        <f>'別紙様式2-3（６月以降分）'!AA62</f>
        <v>7</v>
      </c>
      <c r="AB62" s="1356" t="s">
        <v>10</v>
      </c>
      <c r="AC62" s="1533">
        <f>'別紙様式2-3（６月以降分）'!AC62</f>
        <v>3</v>
      </c>
      <c r="AD62" s="1356" t="s">
        <v>2020</v>
      </c>
      <c r="AE62" s="1356" t="s">
        <v>20</v>
      </c>
      <c r="AF62" s="1356">
        <f>IF(W62&gt;=1,(AA62*12+AC62)-(W62*12+Y62)+1,"")</f>
        <v>10</v>
      </c>
      <c r="AG62" s="1358" t="s">
        <v>33</v>
      </c>
      <c r="AH62" s="1525" t="str">
        <f>'別紙様式2-3（６月以降分）'!AH62</f>
        <v/>
      </c>
      <c r="AI62" s="1527" t="str">
        <f>'別紙様式2-3（６月以降分）'!AI62</f>
        <v/>
      </c>
      <c r="AJ62" s="1529">
        <f>'別紙様式2-3（６月以降分）'!AJ62</f>
        <v>0</v>
      </c>
      <c r="AK62" s="1531" t="str">
        <f>IF('別紙様式2-3（６月以降分）'!AK62="","",'別紙様式2-3（６月以降分）'!AK62)</f>
        <v/>
      </c>
      <c r="AL62" s="1520">
        <f>'別紙様式2-3（６月以降分）'!AL62</f>
        <v>0</v>
      </c>
      <c r="AM62" s="1522" t="str">
        <f>IF('別紙様式2-3（６月以降分）'!AM62="","",'別紙様式2-3（６月以降分）'!AM62)</f>
        <v/>
      </c>
      <c r="AN62" s="1340" t="str">
        <f>IF('別紙様式2-3（６月以降分）'!AN62="","",'別紙様式2-3（６月以降分）'!AN62)</f>
        <v/>
      </c>
      <c r="AO62" s="1338" t="str">
        <f>IF('別紙様式2-3（６月以降分）'!AO62="","",'別紙様式2-3（６月以降分）'!AO62)</f>
        <v/>
      </c>
      <c r="AP62" s="1340" t="str">
        <f>IF('別紙様式2-3（６月以降分）'!AP62="","",'別紙様式2-3（６月以降分）'!AP62)</f>
        <v/>
      </c>
      <c r="AQ62" s="1489" t="str">
        <f>IF('別紙様式2-3（６月以降分）'!AQ62="","",'別紙様式2-3（６月以降分）'!AQ62)</f>
        <v/>
      </c>
      <c r="AR62" s="1492" t="str">
        <f>IF('別紙様式2-3（６月以降分）'!AR62="","",'別紙様式2-3（６月以降分）'!AR62)</f>
        <v/>
      </c>
      <c r="AS62" s="573" t="str">
        <f t="shared" ref="AS62" si="77">IF(AU64="","",IF(U64&lt;U62,"！加算の要件上は問題ありませんが、令和６年度当初の新加算の加算率と比較して、移行後の加算率が下がる計画になっています。",""))</f>
        <v/>
      </c>
      <c r="AT62" s="580"/>
      <c r="AU62" s="1308"/>
      <c r="AV62" s="558" t="str">
        <f>IF('別紙様式2-2（４・５月分）'!N50="","",'別紙様式2-2（４・５月分）'!N50)</f>
        <v/>
      </c>
      <c r="AW62" s="1312" t="str">
        <f>IF(SUM('別紙様式2-2（４・５月分）'!O50:O52)=0,"",SUM('別紙様式2-2（４・５月分）'!O50:O52))</f>
        <v/>
      </c>
      <c r="AX62" s="1481" t="str">
        <f>IFERROR(VLOOKUP(K62,【参考】数式用!$AH$2:$AI$34,2,FALSE),"")</f>
        <v/>
      </c>
      <c r="AY62" s="494"/>
      <c r="BD62" s="341"/>
      <c r="BE62" s="1310" t="str">
        <f>G62</f>
        <v/>
      </c>
      <c r="BF62" s="1310"/>
      <c r="BG62" s="1310"/>
    </row>
    <row r="63" spans="1:59" ht="15" customHeight="1">
      <c r="A63" s="1274"/>
      <c r="B63" s="1242"/>
      <c r="C63" s="1243"/>
      <c r="D63" s="1243"/>
      <c r="E63" s="1243"/>
      <c r="F63" s="1244"/>
      <c r="G63" s="1259"/>
      <c r="H63" s="1259"/>
      <c r="I63" s="1259"/>
      <c r="J63" s="1422"/>
      <c r="K63" s="1259"/>
      <c r="L63" s="1428"/>
      <c r="M63" s="1378" t="str">
        <f>IF('別紙様式2-2（４・５月分）'!P51="","",'別紙様式2-2（４・５月分）'!P51)</f>
        <v/>
      </c>
      <c r="N63" s="1399"/>
      <c r="O63" s="1405"/>
      <c r="P63" s="1406"/>
      <c r="Q63" s="1407"/>
      <c r="R63" s="1540"/>
      <c r="S63" s="1411"/>
      <c r="T63" s="1536"/>
      <c r="U63" s="1538"/>
      <c r="V63" s="1417"/>
      <c r="W63" s="1534"/>
      <c r="X63" s="1357"/>
      <c r="Y63" s="1534"/>
      <c r="Z63" s="1357"/>
      <c r="AA63" s="1534"/>
      <c r="AB63" s="1357"/>
      <c r="AC63" s="1534"/>
      <c r="AD63" s="1357"/>
      <c r="AE63" s="1357"/>
      <c r="AF63" s="1357"/>
      <c r="AG63" s="1359"/>
      <c r="AH63" s="1526"/>
      <c r="AI63" s="1528"/>
      <c r="AJ63" s="1530"/>
      <c r="AK63" s="1532"/>
      <c r="AL63" s="1521"/>
      <c r="AM63" s="1523"/>
      <c r="AN63" s="1341"/>
      <c r="AO63" s="1524"/>
      <c r="AP63" s="1341"/>
      <c r="AQ63" s="1490"/>
      <c r="AR63" s="1493"/>
      <c r="AS63" s="1491" t="str">
        <f t="shared" ref="AS63" si="78">IF(AU64="","",IF(OR(AA64="",AA64&lt;&gt;7,AC64="",AC64&lt;&gt;3),"！算定期間の終わりが令和７年３月になっていません。年度内の廃止予定等がなければ、算定対象月を令和７年３月にしてください。",""))</f>
        <v/>
      </c>
      <c r="AT63" s="580"/>
      <c r="AU63" s="1310"/>
      <c r="AV63" s="1311" t="str">
        <f>IF('別紙様式2-2（４・５月分）'!N51="","",'別紙様式2-2（４・５月分）'!N51)</f>
        <v/>
      </c>
      <c r="AW63" s="1312"/>
      <c r="AX63" s="1482"/>
      <c r="AY63" s="431"/>
      <c r="BD63" s="341"/>
      <c r="BE63" s="1310" t="str">
        <f>G62</f>
        <v/>
      </c>
      <c r="BF63" s="1310"/>
      <c r="BG63" s="1310"/>
    </row>
    <row r="64" spans="1:59" ht="15" customHeight="1">
      <c r="A64" s="1302"/>
      <c r="B64" s="1242"/>
      <c r="C64" s="1243"/>
      <c r="D64" s="1243"/>
      <c r="E64" s="1243"/>
      <c r="F64" s="1244"/>
      <c r="G64" s="1259"/>
      <c r="H64" s="1259"/>
      <c r="I64" s="1259"/>
      <c r="J64" s="1422"/>
      <c r="K64" s="1259"/>
      <c r="L64" s="1428"/>
      <c r="M64" s="1379"/>
      <c r="N64" s="1400"/>
      <c r="O64" s="1380" t="s">
        <v>2025</v>
      </c>
      <c r="P64" s="1432" t="str">
        <f>IFERROR(VLOOKUP('別紙様式2-2（４・５月分）'!AQ50,【参考】数式用!$AR$5:$AT$22,3,FALSE),"")</f>
        <v/>
      </c>
      <c r="Q64" s="1384" t="s">
        <v>2036</v>
      </c>
      <c r="R64" s="1516" t="str">
        <f>IFERROR(VLOOKUP(K62,【参考】数式用!$A$5:$AB$37,MATCH(P64,【参考】数式用!$B$4:$AB$4,0)+1,0),"")</f>
        <v/>
      </c>
      <c r="S64" s="1388" t="s">
        <v>2109</v>
      </c>
      <c r="T64" s="1518"/>
      <c r="U64" s="1514" t="str">
        <f>IFERROR(VLOOKUP(K62,【参考】数式用!$A$5:$AB$37,MATCH(T64,【参考】数式用!$B$4:$AB$4,0)+1,0),"")</f>
        <v/>
      </c>
      <c r="V64" s="1394" t="s">
        <v>15</v>
      </c>
      <c r="W64" s="1512"/>
      <c r="X64" s="1370" t="s">
        <v>10</v>
      </c>
      <c r="Y64" s="1512"/>
      <c r="Z64" s="1370" t="s">
        <v>38</v>
      </c>
      <c r="AA64" s="1512"/>
      <c r="AB64" s="1370" t="s">
        <v>10</v>
      </c>
      <c r="AC64" s="1512"/>
      <c r="AD64" s="1370" t="s">
        <v>2020</v>
      </c>
      <c r="AE64" s="1370" t="s">
        <v>20</v>
      </c>
      <c r="AF64" s="1370" t="str">
        <f>IF(W64&gt;=1,(AA64*12+AC64)-(W64*12+Y64)+1,"")</f>
        <v/>
      </c>
      <c r="AG64" s="1366" t="s">
        <v>33</v>
      </c>
      <c r="AH64" s="1372" t="str">
        <f t="shared" ref="AH64" si="79">IFERROR(ROUNDDOWN(ROUND(L62*U64,0),0)*AF64,"")</f>
        <v/>
      </c>
      <c r="AI64" s="1506" t="str">
        <f t="shared" ref="AI64" si="80">IFERROR(ROUNDDOWN(ROUND((L62*(U64-AW62)),0),0)*AF64,"")</f>
        <v/>
      </c>
      <c r="AJ64" s="1376" t="str">
        <f>IFERROR(ROUNDDOWN(ROUNDDOWN(ROUND(L62*VLOOKUP(K62,【参考】数式用!$A$5:$AB$27,MATCH("新加算Ⅳ",【参考】数式用!$B$4:$AB$4,0)+1,0),0),0)*AF64*0.5,0),"")</f>
        <v/>
      </c>
      <c r="AK64" s="1508"/>
      <c r="AL64" s="1510" t="str">
        <f>IFERROR(IF('別紙様式2-2（４・５月分）'!P64="ベア加算","", IF(OR(T64="新加算Ⅰ",T64="新加算Ⅱ",T64="新加算Ⅲ",T64="新加算Ⅳ"),ROUNDDOWN(ROUND(L62*VLOOKUP(K62,【参考】数式用!$A$5:$I$27,MATCH("ベア加算",【参考】数式用!$B$4:$I$4,0)+1,0),0),0)*AF64,"")),"")</f>
        <v/>
      </c>
      <c r="AM64" s="1502"/>
      <c r="AN64" s="1483"/>
      <c r="AO64" s="1504"/>
      <c r="AP64" s="1483"/>
      <c r="AQ64" s="1485"/>
      <c r="AR64" s="1487"/>
      <c r="AS64" s="1491"/>
      <c r="AT64" s="452"/>
      <c r="AU64" s="1310" t="str">
        <f>IF(AND(AA62&lt;&gt;7,AC62&lt;&gt;3),"V列に色付け","")</f>
        <v/>
      </c>
      <c r="AV64" s="1311"/>
      <c r="AW64" s="1312"/>
      <c r="AX64" s="577"/>
      <c r="AY64" s="1229" t="str">
        <f>IF(AL64&lt;&gt;"",IF(AM64="○","入力済","未入力"),"")</f>
        <v/>
      </c>
      <c r="AZ64" s="1229" t="str">
        <f>IF(OR(T64="新加算Ⅰ",T64="新加算Ⅱ",T64="新加算Ⅲ",T64="新加算Ⅳ",T64="新加算Ⅴ（１）",T64="新加算Ⅴ（２）",T64="新加算Ⅴ（３）",T64="新加算ⅠⅤ（４）",T64="新加算Ⅴ（５）",T64="新加算Ⅴ（６）",T64="新加算Ⅴ（８）",T64="新加算Ⅴ（11）"),IF(OR(AN64="○",AN64="令和６年度中に満たす"),"入力済","未入力"),"")</f>
        <v/>
      </c>
      <c r="BA64" s="1229" t="str">
        <f>IF(OR(T64="新加算Ⅴ（７）",T64="新加算Ⅴ（９）",T64="新加算Ⅴ（10）",T64="新加算Ⅴ（12）",T64="新加算Ⅴ（13）",T64="新加算Ⅴ（14）"),IF(OR(AO64="○",AO64="令和６年度中に満たす"),"入力済","未入力"),"")</f>
        <v/>
      </c>
      <c r="BB64" s="1229" t="str">
        <f>IF(OR(T64="新加算Ⅰ",T64="新加算Ⅱ",T64="新加算Ⅲ",T64="新加算Ⅴ（１）",T64="新加算Ⅴ（３）",T64="新加算Ⅴ（８）"),IF(OR(AP64="○",AP64="令和６年度中に満たす"),"入力済","未入力"),"")</f>
        <v/>
      </c>
      <c r="BC64" s="1480" t="str">
        <f t="shared" ref="BC64" si="81">IF(OR(T64="新加算Ⅰ",T64="新加算Ⅱ",T64="新加算Ⅴ（１）",T64="新加算Ⅴ（２）",T64="新加算Ⅴ（３）",T64="新加算Ⅴ（４）",T64="新加算Ⅴ（５）",T64="新加算Ⅴ（６）",T64="新加算Ⅴ（７）",T64="新加算Ⅴ（９）",T64="新加算Ⅴ（10）",T64="新加算Ⅴ（12）"),IF(AQ64&lt;&gt;"",1,""),"")</f>
        <v/>
      </c>
      <c r="BD64" s="1310" t="str">
        <f>IF(OR(T64="新加算Ⅰ",T64="新加算Ⅴ（１）",T64="新加算Ⅴ（２）",T64="新加算Ⅴ（５）",T64="新加算Ⅴ（７）",T64="新加算Ⅴ（10）"),IF(AR64="","未入力","入力済"),"")</f>
        <v/>
      </c>
      <c r="BE64" s="1310" t="str">
        <f>G62</f>
        <v/>
      </c>
      <c r="BF64" s="1310"/>
      <c r="BG64" s="1310"/>
    </row>
    <row r="65" spans="1:59" ht="30" customHeight="1" thickBot="1">
      <c r="A65" s="1275"/>
      <c r="B65" s="1418"/>
      <c r="C65" s="1419"/>
      <c r="D65" s="1419"/>
      <c r="E65" s="1419"/>
      <c r="F65" s="1420"/>
      <c r="G65" s="1260"/>
      <c r="H65" s="1260"/>
      <c r="I65" s="1260"/>
      <c r="J65" s="1423"/>
      <c r="K65" s="1260"/>
      <c r="L65" s="1429"/>
      <c r="M65" s="556" t="str">
        <f>IF('別紙様式2-2（４・５月分）'!P52="","",'別紙様式2-2（４・５月分）'!P52)</f>
        <v/>
      </c>
      <c r="N65" s="1401"/>
      <c r="O65" s="1381"/>
      <c r="P65" s="1433"/>
      <c r="Q65" s="1385"/>
      <c r="R65" s="1517"/>
      <c r="S65" s="1389"/>
      <c r="T65" s="1519"/>
      <c r="U65" s="1515"/>
      <c r="V65" s="1395"/>
      <c r="W65" s="1513"/>
      <c r="X65" s="1371"/>
      <c r="Y65" s="1513"/>
      <c r="Z65" s="1371"/>
      <c r="AA65" s="1513"/>
      <c r="AB65" s="1371"/>
      <c r="AC65" s="1513"/>
      <c r="AD65" s="1371"/>
      <c r="AE65" s="1371"/>
      <c r="AF65" s="1371"/>
      <c r="AG65" s="1367"/>
      <c r="AH65" s="1373"/>
      <c r="AI65" s="1507"/>
      <c r="AJ65" s="1377"/>
      <c r="AK65" s="1509"/>
      <c r="AL65" s="1511"/>
      <c r="AM65" s="1503"/>
      <c r="AN65" s="1484"/>
      <c r="AO65" s="1505"/>
      <c r="AP65" s="1484"/>
      <c r="AQ65" s="1486"/>
      <c r="AR65" s="1488"/>
      <c r="AS65" s="578" t="str">
        <f t="shared" ref="AS65" si="82">IF(AU64="","",IF(OR(T64="",AND(M65="ベア加算なし",OR(T64="新加算Ⅰ",T64="新加算Ⅱ",T64="新加算Ⅲ",T64="新加算Ⅳ"),AM64=""),AND(OR(T64="新加算Ⅰ",T64="新加算Ⅱ",T64="新加算Ⅲ",T64="新加算Ⅳ"),AN64=""),AND(OR(T64="新加算Ⅰ",T64="新加算Ⅱ",T64="新加算Ⅲ"),AP64=""),AND(OR(T64="新加算Ⅰ",T64="新加算Ⅱ"),AQ64=""),AND(OR(T64="新加算Ⅰ"),AR64="")),"！記入が必要な欄（ピンク色のセル）に空欄があります。空欄を埋めてください。",""))</f>
        <v/>
      </c>
      <c r="AT65" s="452"/>
      <c r="AU65" s="1310"/>
      <c r="AV65" s="558" t="str">
        <f>IF('別紙様式2-2（４・５月分）'!N52="","",'別紙様式2-2（４・５月分）'!N52)</f>
        <v/>
      </c>
      <c r="AW65" s="1312"/>
      <c r="AX65" s="579"/>
      <c r="AY65" s="1229" t="str">
        <f>IF(OR(T65="新加算Ⅰ",T65="新加算Ⅱ",T65="新加算Ⅲ",T65="新加算Ⅳ",T65="新加算Ⅴ（１）",T65="新加算Ⅴ（２）",T65="新加算Ⅴ（３）",T65="新加算ⅠⅤ（４）",T65="新加算Ⅴ（５）",T65="新加算Ⅴ（６）",T65="新加算Ⅴ（８）",T65="新加算Ⅴ（11）"),IF(AI65="○","","未入力"),"")</f>
        <v/>
      </c>
      <c r="AZ65" s="1229" t="str">
        <f>IF(OR(U65="新加算Ⅰ",U65="新加算Ⅱ",U65="新加算Ⅲ",U65="新加算Ⅳ",U65="新加算Ⅴ（１）",U65="新加算Ⅴ（２）",U65="新加算Ⅴ（３）",U65="新加算ⅠⅤ（４）",U65="新加算Ⅴ（５）",U65="新加算Ⅴ（６）",U65="新加算Ⅴ（８）",U65="新加算Ⅴ（11）"),IF(AJ65="○","","未入力"),"")</f>
        <v/>
      </c>
      <c r="BA65" s="1229" t="str">
        <f>IF(OR(U65="新加算Ⅴ（７）",U65="新加算Ⅴ（９）",U65="新加算Ⅴ（10）",U65="新加算Ⅴ（12）",U65="新加算Ⅴ（13）",U65="新加算Ⅴ（14）"),IF(AK65="○","","未入力"),"")</f>
        <v/>
      </c>
      <c r="BB65" s="1229" t="str">
        <f>IF(OR(U65="新加算Ⅰ",U65="新加算Ⅱ",U65="新加算Ⅲ",U65="新加算Ⅴ（１）",U65="新加算Ⅴ（３）",U65="新加算Ⅴ（８）"),IF(AL65="○","","未入力"),"")</f>
        <v/>
      </c>
      <c r="BC65" s="1480" t="str">
        <f t="shared" ref="BC65" si="83">IF(OR(U65="新加算Ⅰ",U65="新加算Ⅱ",U65="新加算Ⅴ（１）",U65="新加算Ⅴ（２）",U65="新加算Ⅴ（３）",U65="新加算Ⅴ（４）",U65="新加算Ⅴ（５）",U65="新加算Ⅴ（６）",U65="新加算Ⅴ（７）",U65="新加算Ⅴ（９）",U65="新加算Ⅴ（10）",U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5" s="1310" t="str">
        <f>IF(AND(T65&lt;&gt;"（参考）令和７年度の移行予定",OR(U65="新加算Ⅰ",U65="新加算Ⅴ（１）",U65="新加算Ⅴ（２）",U65="新加算Ⅴ（５）",U65="新加算Ⅴ（７）",U65="新加算Ⅴ（10）")),IF(AN65="","未入力",IF(AN65="いずれも取得していない","要件を満たさない","")),"")</f>
        <v/>
      </c>
      <c r="BE65" s="1310" t="str">
        <f>G62</f>
        <v/>
      </c>
      <c r="BF65" s="1310"/>
      <c r="BG65" s="1310"/>
    </row>
    <row r="66" spans="1:59" ht="30" customHeight="1">
      <c r="A66" s="1300">
        <v>14</v>
      </c>
      <c r="B66" s="1242" t="str">
        <f>IF(基本情報入力シート!C67="","",基本情報入力シート!C67)</f>
        <v/>
      </c>
      <c r="C66" s="1243"/>
      <c r="D66" s="1243"/>
      <c r="E66" s="1243"/>
      <c r="F66" s="1244"/>
      <c r="G66" s="1259" t="str">
        <f>IF(基本情報入力シート!M67="","",基本情報入力シート!M67)</f>
        <v/>
      </c>
      <c r="H66" s="1259" t="str">
        <f>IF(基本情報入力シート!R67="","",基本情報入力シート!R67)</f>
        <v/>
      </c>
      <c r="I66" s="1259" t="str">
        <f>IF(基本情報入力シート!W67="","",基本情報入力シート!W67)</f>
        <v/>
      </c>
      <c r="J66" s="1422" t="str">
        <f>IF(基本情報入力シート!X67="","",基本情報入力シート!X67)</f>
        <v/>
      </c>
      <c r="K66" s="1259" t="str">
        <f>IF(基本情報入力シート!Y67="","",基本情報入力シート!Y67)</f>
        <v/>
      </c>
      <c r="L66" s="1428" t="str">
        <f>IF(基本情報入力シート!AB67="","",基本情報入力シート!AB67)</f>
        <v/>
      </c>
      <c r="M66" s="553" t="str">
        <f>IF('別紙様式2-2（４・５月分）'!P53="","",'別紙様式2-2（４・５月分）'!P53)</f>
        <v/>
      </c>
      <c r="N66" s="1398" t="str">
        <f>IF(SUM('別紙様式2-2（４・５月分）'!Q53:Q55)=0,"",SUM('別紙様式2-2（４・５月分）'!Q53:Q55))</f>
        <v/>
      </c>
      <c r="O66" s="1402" t="str">
        <f>IFERROR(VLOOKUP('別紙様式2-2（４・５月分）'!AQ53,【参考】数式用!$AR$5:$AS$22,2,FALSE),"")</f>
        <v/>
      </c>
      <c r="P66" s="1403"/>
      <c r="Q66" s="1404"/>
      <c r="R66" s="1539" t="str">
        <f>IFERROR(VLOOKUP(K66,【参考】数式用!$A$5:$AB$37,MATCH(O66,【参考】数式用!$B$4:$AB$4,0)+1,0),"")</f>
        <v/>
      </c>
      <c r="S66" s="1410" t="s">
        <v>2102</v>
      </c>
      <c r="T66" s="1535" t="str">
        <f>IF('別紙様式2-3（６月以降分）'!T66="","",'別紙様式2-3（６月以降分）'!T66)</f>
        <v/>
      </c>
      <c r="U66" s="1537" t="str">
        <f>IFERROR(VLOOKUP(K66,【参考】数式用!$A$5:$AB$37,MATCH(T66,【参考】数式用!$B$4:$AB$4,0)+1,0),"")</f>
        <v/>
      </c>
      <c r="V66" s="1416" t="s">
        <v>15</v>
      </c>
      <c r="W66" s="1533">
        <f>'別紙様式2-3（６月以降分）'!W66</f>
        <v>6</v>
      </c>
      <c r="X66" s="1356" t="s">
        <v>10</v>
      </c>
      <c r="Y66" s="1533">
        <f>'別紙様式2-3（６月以降分）'!Y66</f>
        <v>6</v>
      </c>
      <c r="Z66" s="1356" t="s">
        <v>38</v>
      </c>
      <c r="AA66" s="1533">
        <f>'別紙様式2-3（６月以降分）'!AA66</f>
        <v>7</v>
      </c>
      <c r="AB66" s="1356" t="s">
        <v>10</v>
      </c>
      <c r="AC66" s="1533">
        <f>'別紙様式2-3（６月以降分）'!AC66</f>
        <v>3</v>
      </c>
      <c r="AD66" s="1356" t="s">
        <v>2020</v>
      </c>
      <c r="AE66" s="1356" t="s">
        <v>20</v>
      </c>
      <c r="AF66" s="1356">
        <f>IF(W66&gt;=1,(AA66*12+AC66)-(W66*12+Y66)+1,"")</f>
        <v>10</v>
      </c>
      <c r="AG66" s="1358" t="s">
        <v>33</v>
      </c>
      <c r="AH66" s="1525" t="str">
        <f>'別紙様式2-3（６月以降分）'!AH66</f>
        <v/>
      </c>
      <c r="AI66" s="1527" t="str">
        <f>'別紙様式2-3（６月以降分）'!AI66</f>
        <v/>
      </c>
      <c r="AJ66" s="1529">
        <f>'別紙様式2-3（６月以降分）'!AJ66</f>
        <v>0</v>
      </c>
      <c r="AK66" s="1531" t="str">
        <f>IF('別紙様式2-3（６月以降分）'!AK66="","",'別紙様式2-3（６月以降分）'!AK66)</f>
        <v/>
      </c>
      <c r="AL66" s="1520">
        <f>'別紙様式2-3（６月以降分）'!AL66</f>
        <v>0</v>
      </c>
      <c r="AM66" s="1522" t="str">
        <f>IF('別紙様式2-3（６月以降分）'!AM66="","",'別紙様式2-3（６月以降分）'!AM66)</f>
        <v/>
      </c>
      <c r="AN66" s="1340" t="str">
        <f>IF('別紙様式2-3（６月以降分）'!AN66="","",'別紙様式2-3（６月以降分）'!AN66)</f>
        <v/>
      </c>
      <c r="AO66" s="1338" t="str">
        <f>IF('別紙様式2-3（６月以降分）'!AO66="","",'別紙様式2-3（６月以降分）'!AO66)</f>
        <v/>
      </c>
      <c r="AP66" s="1340" t="str">
        <f>IF('別紙様式2-3（６月以降分）'!AP66="","",'別紙様式2-3（６月以降分）'!AP66)</f>
        <v/>
      </c>
      <c r="AQ66" s="1489" t="str">
        <f>IF('別紙様式2-3（６月以降分）'!AQ66="","",'別紙様式2-3（６月以降分）'!AQ66)</f>
        <v/>
      </c>
      <c r="AR66" s="1492" t="str">
        <f>IF('別紙様式2-3（６月以降分）'!AR66="","",'別紙様式2-3（６月以降分）'!AR66)</f>
        <v/>
      </c>
      <c r="AS66" s="573" t="str">
        <f t="shared" ref="AS66" si="84">IF(AU68="","",IF(U68&lt;U66,"！加算の要件上は問題ありませんが、令和６年度当初の新加算の加算率と比較して、移行後の加算率が下がる計画になっています。",""))</f>
        <v/>
      </c>
      <c r="AT66" s="580"/>
      <c r="AU66" s="1308"/>
      <c r="AV66" s="558" t="str">
        <f>IF('別紙様式2-2（４・５月分）'!N53="","",'別紙様式2-2（４・５月分）'!N53)</f>
        <v/>
      </c>
      <c r="AW66" s="1312" t="str">
        <f>IF(SUM('別紙様式2-2（４・５月分）'!O53:O55)=0,"",SUM('別紙様式2-2（４・５月分）'!O53:O55))</f>
        <v/>
      </c>
      <c r="AX66" s="1481" t="str">
        <f>IFERROR(VLOOKUP(K66,【参考】数式用!$AH$2:$AI$34,2,FALSE),"")</f>
        <v/>
      </c>
      <c r="AY66" s="494"/>
      <c r="BD66" s="341"/>
      <c r="BE66" s="1310" t="str">
        <f>G66</f>
        <v/>
      </c>
      <c r="BF66" s="1310"/>
      <c r="BG66" s="1310"/>
    </row>
    <row r="67" spans="1:59" ht="15" customHeight="1">
      <c r="A67" s="1274"/>
      <c r="B67" s="1242"/>
      <c r="C67" s="1243"/>
      <c r="D67" s="1243"/>
      <c r="E67" s="1243"/>
      <c r="F67" s="1244"/>
      <c r="G67" s="1259"/>
      <c r="H67" s="1259"/>
      <c r="I67" s="1259"/>
      <c r="J67" s="1422"/>
      <c r="K67" s="1259"/>
      <c r="L67" s="1428"/>
      <c r="M67" s="1378" t="str">
        <f>IF('別紙様式2-2（４・５月分）'!P54="","",'別紙様式2-2（４・５月分）'!P54)</f>
        <v/>
      </c>
      <c r="N67" s="1399"/>
      <c r="O67" s="1405"/>
      <c r="P67" s="1406"/>
      <c r="Q67" s="1407"/>
      <c r="R67" s="1540"/>
      <c r="S67" s="1411"/>
      <c r="T67" s="1536"/>
      <c r="U67" s="1538"/>
      <c r="V67" s="1417"/>
      <c r="W67" s="1534"/>
      <c r="X67" s="1357"/>
      <c r="Y67" s="1534"/>
      <c r="Z67" s="1357"/>
      <c r="AA67" s="1534"/>
      <c r="AB67" s="1357"/>
      <c r="AC67" s="1534"/>
      <c r="AD67" s="1357"/>
      <c r="AE67" s="1357"/>
      <c r="AF67" s="1357"/>
      <c r="AG67" s="1359"/>
      <c r="AH67" s="1526"/>
      <c r="AI67" s="1528"/>
      <c r="AJ67" s="1530"/>
      <c r="AK67" s="1532"/>
      <c r="AL67" s="1521"/>
      <c r="AM67" s="1523"/>
      <c r="AN67" s="1341"/>
      <c r="AO67" s="1524"/>
      <c r="AP67" s="1341"/>
      <c r="AQ67" s="1490"/>
      <c r="AR67" s="1493"/>
      <c r="AS67" s="1491" t="str">
        <f t="shared" ref="AS67" si="85">IF(AU68="","",IF(OR(AA68="",AA68&lt;&gt;7,AC68="",AC68&lt;&gt;3),"！算定期間の終わりが令和７年３月になっていません。年度内の廃止予定等がなければ、算定対象月を令和７年３月にしてください。",""))</f>
        <v/>
      </c>
      <c r="AT67" s="580"/>
      <c r="AU67" s="1310"/>
      <c r="AV67" s="1311" t="str">
        <f>IF('別紙様式2-2（４・５月分）'!N54="","",'別紙様式2-2（４・５月分）'!N54)</f>
        <v/>
      </c>
      <c r="AW67" s="1312"/>
      <c r="AX67" s="1482"/>
      <c r="AY67" s="431"/>
      <c r="BD67" s="341"/>
      <c r="BE67" s="1310" t="str">
        <f>G66</f>
        <v/>
      </c>
      <c r="BF67" s="1310"/>
      <c r="BG67" s="1310"/>
    </row>
    <row r="68" spans="1:59" ht="15" customHeight="1">
      <c r="A68" s="1302"/>
      <c r="B68" s="1242"/>
      <c r="C68" s="1243"/>
      <c r="D68" s="1243"/>
      <c r="E68" s="1243"/>
      <c r="F68" s="1244"/>
      <c r="G68" s="1259"/>
      <c r="H68" s="1259"/>
      <c r="I68" s="1259"/>
      <c r="J68" s="1422"/>
      <c r="K68" s="1259"/>
      <c r="L68" s="1428"/>
      <c r="M68" s="1379"/>
      <c r="N68" s="1400"/>
      <c r="O68" s="1380" t="s">
        <v>2025</v>
      </c>
      <c r="P68" s="1432" t="str">
        <f>IFERROR(VLOOKUP('別紙様式2-2（４・５月分）'!AQ53,【参考】数式用!$AR$5:$AT$22,3,FALSE),"")</f>
        <v/>
      </c>
      <c r="Q68" s="1384" t="s">
        <v>2036</v>
      </c>
      <c r="R68" s="1516" t="str">
        <f>IFERROR(VLOOKUP(K66,【参考】数式用!$A$5:$AB$37,MATCH(P68,【参考】数式用!$B$4:$AB$4,0)+1,0),"")</f>
        <v/>
      </c>
      <c r="S68" s="1388" t="s">
        <v>2109</v>
      </c>
      <c r="T68" s="1518"/>
      <c r="U68" s="1514" t="str">
        <f>IFERROR(VLOOKUP(K66,【参考】数式用!$A$5:$AB$37,MATCH(T68,【参考】数式用!$B$4:$AB$4,0)+1,0),"")</f>
        <v/>
      </c>
      <c r="V68" s="1394" t="s">
        <v>15</v>
      </c>
      <c r="W68" s="1512"/>
      <c r="X68" s="1370" t="s">
        <v>10</v>
      </c>
      <c r="Y68" s="1512"/>
      <c r="Z68" s="1370" t="s">
        <v>38</v>
      </c>
      <c r="AA68" s="1512"/>
      <c r="AB68" s="1370" t="s">
        <v>10</v>
      </c>
      <c r="AC68" s="1512"/>
      <c r="AD68" s="1370" t="s">
        <v>2020</v>
      </c>
      <c r="AE68" s="1370" t="s">
        <v>20</v>
      </c>
      <c r="AF68" s="1370" t="str">
        <f>IF(W68&gt;=1,(AA68*12+AC68)-(W68*12+Y68)+1,"")</f>
        <v/>
      </c>
      <c r="AG68" s="1366" t="s">
        <v>33</v>
      </c>
      <c r="AH68" s="1372" t="str">
        <f t="shared" ref="AH68" si="86">IFERROR(ROUNDDOWN(ROUND(L66*U68,0),0)*AF68,"")</f>
        <v/>
      </c>
      <c r="AI68" s="1506" t="str">
        <f t="shared" ref="AI68" si="87">IFERROR(ROUNDDOWN(ROUND((L66*(U68-AW66)),0),0)*AF68,"")</f>
        <v/>
      </c>
      <c r="AJ68" s="1376" t="str">
        <f>IFERROR(ROUNDDOWN(ROUNDDOWN(ROUND(L66*VLOOKUP(K66,【参考】数式用!$A$5:$AB$27,MATCH("新加算Ⅳ",【参考】数式用!$B$4:$AB$4,0)+1,0),0),0)*AF68*0.5,0),"")</f>
        <v/>
      </c>
      <c r="AK68" s="1508"/>
      <c r="AL68" s="1510" t="str">
        <f>IFERROR(IF('別紙様式2-2（４・５月分）'!P68="ベア加算","", IF(OR(T68="新加算Ⅰ",T68="新加算Ⅱ",T68="新加算Ⅲ",T68="新加算Ⅳ"),ROUNDDOWN(ROUND(L66*VLOOKUP(K66,【参考】数式用!$A$5:$I$27,MATCH("ベア加算",【参考】数式用!$B$4:$I$4,0)+1,0),0),0)*AF68,"")),"")</f>
        <v/>
      </c>
      <c r="AM68" s="1502"/>
      <c r="AN68" s="1483"/>
      <c r="AO68" s="1504"/>
      <c r="AP68" s="1483"/>
      <c r="AQ68" s="1485"/>
      <c r="AR68" s="1487"/>
      <c r="AS68" s="1491"/>
      <c r="AT68" s="452"/>
      <c r="AU68" s="1310" t="str">
        <f>IF(AND(AA66&lt;&gt;7,AC66&lt;&gt;3),"V列に色付け","")</f>
        <v/>
      </c>
      <c r="AV68" s="1311"/>
      <c r="AW68" s="1312"/>
      <c r="AX68" s="577"/>
      <c r="AY68" s="1229" t="str">
        <f>IF(AL68&lt;&gt;"",IF(AM68="○","入力済","未入力"),"")</f>
        <v/>
      </c>
      <c r="AZ68" s="1229" t="str">
        <f>IF(OR(T68="新加算Ⅰ",T68="新加算Ⅱ",T68="新加算Ⅲ",T68="新加算Ⅳ",T68="新加算Ⅴ（１）",T68="新加算Ⅴ（２）",T68="新加算Ⅴ（３）",T68="新加算ⅠⅤ（４）",T68="新加算Ⅴ（５）",T68="新加算Ⅴ（６）",T68="新加算Ⅴ（８）",T68="新加算Ⅴ（11）"),IF(OR(AN68="○",AN68="令和６年度中に満たす"),"入力済","未入力"),"")</f>
        <v/>
      </c>
      <c r="BA68" s="1229" t="str">
        <f>IF(OR(T68="新加算Ⅴ（７）",T68="新加算Ⅴ（９）",T68="新加算Ⅴ（10）",T68="新加算Ⅴ（12）",T68="新加算Ⅴ（13）",T68="新加算Ⅴ（14）"),IF(OR(AO68="○",AO68="令和６年度中に満たす"),"入力済","未入力"),"")</f>
        <v/>
      </c>
      <c r="BB68" s="1229" t="str">
        <f>IF(OR(T68="新加算Ⅰ",T68="新加算Ⅱ",T68="新加算Ⅲ",T68="新加算Ⅴ（１）",T68="新加算Ⅴ（３）",T68="新加算Ⅴ（８）"),IF(OR(AP68="○",AP68="令和６年度中に満たす"),"入力済","未入力"),"")</f>
        <v/>
      </c>
      <c r="BC68" s="1480" t="str">
        <f t="shared" ref="BC68" si="88">IF(OR(T68="新加算Ⅰ",T68="新加算Ⅱ",T68="新加算Ⅴ（１）",T68="新加算Ⅴ（２）",T68="新加算Ⅴ（３）",T68="新加算Ⅴ（４）",T68="新加算Ⅴ（５）",T68="新加算Ⅴ（６）",T68="新加算Ⅴ（７）",T68="新加算Ⅴ（９）",T68="新加算Ⅴ（10）",T68="新加算Ⅴ（12）"),IF(AQ68&lt;&gt;"",1,""),"")</f>
        <v/>
      </c>
      <c r="BD68" s="1310" t="str">
        <f>IF(OR(T68="新加算Ⅰ",T68="新加算Ⅴ（１）",T68="新加算Ⅴ（２）",T68="新加算Ⅴ（５）",T68="新加算Ⅴ（７）",T68="新加算Ⅴ（10）"),IF(AR68="","未入力","入力済"),"")</f>
        <v/>
      </c>
      <c r="BE68" s="1310" t="str">
        <f>G66</f>
        <v/>
      </c>
      <c r="BF68" s="1310"/>
      <c r="BG68" s="1310"/>
    </row>
    <row r="69" spans="1:59" ht="30" customHeight="1" thickBot="1">
      <c r="A69" s="1275"/>
      <c r="B69" s="1418"/>
      <c r="C69" s="1419"/>
      <c r="D69" s="1419"/>
      <c r="E69" s="1419"/>
      <c r="F69" s="1420"/>
      <c r="G69" s="1260"/>
      <c r="H69" s="1260"/>
      <c r="I69" s="1260"/>
      <c r="J69" s="1423"/>
      <c r="K69" s="1260"/>
      <c r="L69" s="1429"/>
      <c r="M69" s="556" t="str">
        <f>IF('別紙様式2-2（４・５月分）'!P55="","",'別紙様式2-2（４・５月分）'!P55)</f>
        <v/>
      </c>
      <c r="N69" s="1401"/>
      <c r="O69" s="1381"/>
      <c r="P69" s="1433"/>
      <c r="Q69" s="1385"/>
      <c r="R69" s="1517"/>
      <c r="S69" s="1389"/>
      <c r="T69" s="1519"/>
      <c r="U69" s="1515"/>
      <c r="V69" s="1395"/>
      <c r="W69" s="1513"/>
      <c r="X69" s="1371"/>
      <c r="Y69" s="1513"/>
      <c r="Z69" s="1371"/>
      <c r="AA69" s="1513"/>
      <c r="AB69" s="1371"/>
      <c r="AC69" s="1513"/>
      <c r="AD69" s="1371"/>
      <c r="AE69" s="1371"/>
      <c r="AF69" s="1371"/>
      <c r="AG69" s="1367"/>
      <c r="AH69" s="1373"/>
      <c r="AI69" s="1507"/>
      <c r="AJ69" s="1377"/>
      <c r="AK69" s="1509"/>
      <c r="AL69" s="1511"/>
      <c r="AM69" s="1503"/>
      <c r="AN69" s="1484"/>
      <c r="AO69" s="1505"/>
      <c r="AP69" s="1484"/>
      <c r="AQ69" s="1486"/>
      <c r="AR69" s="1488"/>
      <c r="AS69" s="578" t="str">
        <f t="shared" ref="AS69" si="89">IF(AU68="","",IF(OR(T68="",AND(M69="ベア加算なし",OR(T68="新加算Ⅰ",T68="新加算Ⅱ",T68="新加算Ⅲ",T68="新加算Ⅳ"),AM68=""),AND(OR(T68="新加算Ⅰ",T68="新加算Ⅱ",T68="新加算Ⅲ",T68="新加算Ⅳ"),AN68=""),AND(OR(T68="新加算Ⅰ",T68="新加算Ⅱ",T68="新加算Ⅲ"),AP68=""),AND(OR(T68="新加算Ⅰ",T68="新加算Ⅱ"),AQ68=""),AND(OR(T68="新加算Ⅰ"),AR68="")),"！記入が必要な欄（ピンク色のセル）に空欄があります。空欄を埋めてください。",""))</f>
        <v/>
      </c>
      <c r="AT69" s="452"/>
      <c r="AU69" s="1310"/>
      <c r="AV69" s="558" t="str">
        <f>IF('別紙様式2-2（４・５月分）'!N55="","",'別紙様式2-2（４・５月分）'!N55)</f>
        <v/>
      </c>
      <c r="AW69" s="1312"/>
      <c r="AX69" s="579"/>
      <c r="AY69" s="1229" t="str">
        <f>IF(OR(T69="新加算Ⅰ",T69="新加算Ⅱ",T69="新加算Ⅲ",T69="新加算Ⅳ",T69="新加算Ⅴ（１）",T69="新加算Ⅴ（２）",T69="新加算Ⅴ（３）",T69="新加算ⅠⅤ（４）",T69="新加算Ⅴ（５）",T69="新加算Ⅴ（６）",T69="新加算Ⅴ（８）",T69="新加算Ⅴ（11）"),IF(AI69="○","","未入力"),"")</f>
        <v/>
      </c>
      <c r="AZ69" s="1229" t="str">
        <f>IF(OR(U69="新加算Ⅰ",U69="新加算Ⅱ",U69="新加算Ⅲ",U69="新加算Ⅳ",U69="新加算Ⅴ（１）",U69="新加算Ⅴ（２）",U69="新加算Ⅴ（３）",U69="新加算ⅠⅤ（４）",U69="新加算Ⅴ（５）",U69="新加算Ⅴ（６）",U69="新加算Ⅴ（８）",U69="新加算Ⅴ（11）"),IF(AJ69="○","","未入力"),"")</f>
        <v/>
      </c>
      <c r="BA69" s="1229" t="str">
        <f>IF(OR(U69="新加算Ⅴ（７）",U69="新加算Ⅴ（９）",U69="新加算Ⅴ（10）",U69="新加算Ⅴ（12）",U69="新加算Ⅴ（13）",U69="新加算Ⅴ（14）"),IF(AK69="○","","未入力"),"")</f>
        <v/>
      </c>
      <c r="BB69" s="1229" t="str">
        <f>IF(OR(U69="新加算Ⅰ",U69="新加算Ⅱ",U69="新加算Ⅲ",U69="新加算Ⅴ（１）",U69="新加算Ⅴ（３）",U69="新加算Ⅴ（８）"),IF(AL69="○","","未入力"),"")</f>
        <v/>
      </c>
      <c r="BC69" s="1480" t="str">
        <f t="shared" ref="BC69" si="90">IF(OR(U69="新加算Ⅰ",U69="新加算Ⅱ",U69="新加算Ⅴ（１）",U69="新加算Ⅴ（２）",U69="新加算Ⅴ（３）",U69="新加算Ⅴ（４）",U69="新加算Ⅴ（５）",U69="新加算Ⅴ（６）",U69="新加算Ⅴ（７）",U69="新加算Ⅴ（９）",U69="新加算Ⅴ（10）",U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9" s="1310" t="str">
        <f>IF(AND(T69&lt;&gt;"（参考）令和７年度の移行予定",OR(U69="新加算Ⅰ",U69="新加算Ⅴ（１）",U69="新加算Ⅴ（２）",U69="新加算Ⅴ（５）",U69="新加算Ⅴ（７）",U69="新加算Ⅴ（10）")),IF(AN69="","未入力",IF(AN69="いずれも取得していない","要件を満たさない","")),"")</f>
        <v/>
      </c>
      <c r="BE69" s="1310" t="str">
        <f>G66</f>
        <v/>
      </c>
      <c r="BF69" s="1310"/>
      <c r="BG69" s="1310"/>
    </row>
    <row r="70" spans="1:59" ht="30" customHeight="1">
      <c r="A70" s="1273">
        <v>15</v>
      </c>
      <c r="B70" s="1239" t="str">
        <f>IF(基本情報入力シート!C68="","",基本情報入力シート!C68)</f>
        <v/>
      </c>
      <c r="C70" s="1240"/>
      <c r="D70" s="1240"/>
      <c r="E70" s="1240"/>
      <c r="F70" s="1241"/>
      <c r="G70" s="1258" t="str">
        <f>IF(基本情報入力シート!M68="","",基本情報入力シート!M68)</f>
        <v/>
      </c>
      <c r="H70" s="1258" t="str">
        <f>IF(基本情報入力シート!R68="","",基本情報入力シート!R68)</f>
        <v/>
      </c>
      <c r="I70" s="1258" t="str">
        <f>IF(基本情報入力シート!W68="","",基本情報入力シート!W68)</f>
        <v/>
      </c>
      <c r="J70" s="1421" t="str">
        <f>IF(基本情報入力シート!X68="","",基本情報入力シート!X68)</f>
        <v/>
      </c>
      <c r="K70" s="1258" t="str">
        <f>IF(基本情報入力シート!Y68="","",基本情報入力シート!Y68)</f>
        <v/>
      </c>
      <c r="L70" s="1434" t="str">
        <f>IF(基本情報入力シート!AB68="","",基本情報入力シート!AB68)</f>
        <v/>
      </c>
      <c r="M70" s="553" t="str">
        <f>IF('別紙様式2-2（４・５月分）'!P56="","",'別紙様式2-2（４・５月分）'!P56)</f>
        <v/>
      </c>
      <c r="N70" s="1398" t="str">
        <f>IF(SUM('別紙様式2-2（４・５月分）'!Q56:Q58)=0,"",SUM('別紙様式2-2（４・５月分）'!Q56:Q58))</f>
        <v/>
      </c>
      <c r="O70" s="1402" t="str">
        <f>IFERROR(VLOOKUP('別紙様式2-2（４・５月分）'!AQ56,【参考】数式用!$AR$5:$AS$22,2,FALSE),"")</f>
        <v/>
      </c>
      <c r="P70" s="1403"/>
      <c r="Q70" s="1404"/>
      <c r="R70" s="1539" t="str">
        <f>IFERROR(VLOOKUP(K70,【参考】数式用!$A$5:$AB$37,MATCH(O70,【参考】数式用!$B$4:$AB$4,0)+1,0),"")</f>
        <v/>
      </c>
      <c r="S70" s="1410" t="s">
        <v>2102</v>
      </c>
      <c r="T70" s="1535" t="str">
        <f>IF('別紙様式2-3（６月以降分）'!T70="","",'別紙様式2-3（６月以降分）'!T70)</f>
        <v/>
      </c>
      <c r="U70" s="1537" t="str">
        <f>IFERROR(VLOOKUP(K70,【参考】数式用!$A$5:$AB$37,MATCH(T70,【参考】数式用!$B$4:$AB$4,0)+1,0),"")</f>
        <v/>
      </c>
      <c r="V70" s="1416" t="s">
        <v>15</v>
      </c>
      <c r="W70" s="1533">
        <f>'別紙様式2-3（６月以降分）'!W70</f>
        <v>6</v>
      </c>
      <c r="X70" s="1356" t="s">
        <v>10</v>
      </c>
      <c r="Y70" s="1533">
        <f>'別紙様式2-3（６月以降分）'!Y70</f>
        <v>6</v>
      </c>
      <c r="Z70" s="1356" t="s">
        <v>38</v>
      </c>
      <c r="AA70" s="1533">
        <f>'別紙様式2-3（６月以降分）'!AA70</f>
        <v>7</v>
      </c>
      <c r="AB70" s="1356" t="s">
        <v>10</v>
      </c>
      <c r="AC70" s="1533">
        <f>'別紙様式2-3（６月以降分）'!AC70</f>
        <v>3</v>
      </c>
      <c r="AD70" s="1356" t="s">
        <v>2020</v>
      </c>
      <c r="AE70" s="1356" t="s">
        <v>20</v>
      </c>
      <c r="AF70" s="1356">
        <f>IF(W70&gt;=1,(AA70*12+AC70)-(W70*12+Y70)+1,"")</f>
        <v>10</v>
      </c>
      <c r="AG70" s="1358" t="s">
        <v>33</v>
      </c>
      <c r="AH70" s="1525" t="str">
        <f>'別紙様式2-3（６月以降分）'!AH70</f>
        <v/>
      </c>
      <c r="AI70" s="1527" t="str">
        <f>'別紙様式2-3（６月以降分）'!AI70</f>
        <v/>
      </c>
      <c r="AJ70" s="1529">
        <f>'別紙様式2-3（６月以降分）'!AJ70</f>
        <v>0</v>
      </c>
      <c r="AK70" s="1531" t="str">
        <f>IF('別紙様式2-3（６月以降分）'!AK70="","",'別紙様式2-3（６月以降分）'!AK70)</f>
        <v/>
      </c>
      <c r="AL70" s="1520">
        <f>'別紙様式2-3（６月以降分）'!AL70</f>
        <v>0</v>
      </c>
      <c r="AM70" s="1522" t="str">
        <f>IF('別紙様式2-3（６月以降分）'!AM70="","",'別紙様式2-3（６月以降分）'!AM70)</f>
        <v/>
      </c>
      <c r="AN70" s="1340" t="str">
        <f>IF('別紙様式2-3（６月以降分）'!AN70="","",'別紙様式2-3（６月以降分）'!AN70)</f>
        <v/>
      </c>
      <c r="AO70" s="1338" t="str">
        <f>IF('別紙様式2-3（６月以降分）'!AO70="","",'別紙様式2-3（６月以降分）'!AO70)</f>
        <v/>
      </c>
      <c r="AP70" s="1340" t="str">
        <f>IF('別紙様式2-3（６月以降分）'!AP70="","",'別紙様式2-3（６月以降分）'!AP70)</f>
        <v/>
      </c>
      <c r="AQ70" s="1489" t="str">
        <f>IF('別紙様式2-3（６月以降分）'!AQ70="","",'別紙様式2-3（６月以降分）'!AQ70)</f>
        <v/>
      </c>
      <c r="AR70" s="1492" t="str">
        <f>IF('別紙様式2-3（６月以降分）'!AR70="","",'別紙様式2-3（６月以降分）'!AR70)</f>
        <v/>
      </c>
      <c r="AS70" s="573" t="str">
        <f t="shared" ref="AS70" si="91">IF(AU72="","",IF(U72&lt;U70,"！加算の要件上は問題ありませんが、令和６年度当初の新加算の加算率と比較して、移行後の加算率が下がる計画になっています。",""))</f>
        <v/>
      </c>
      <c r="AT70" s="580"/>
      <c r="AU70" s="1308"/>
      <c r="AV70" s="558" t="str">
        <f>IF('別紙様式2-2（４・５月分）'!N56="","",'別紙様式2-2（４・５月分）'!N56)</f>
        <v/>
      </c>
      <c r="AW70" s="1312" t="str">
        <f>IF(SUM('別紙様式2-2（４・５月分）'!O56:O58)=0,"",SUM('別紙様式2-2（４・５月分）'!O56:O58))</f>
        <v/>
      </c>
      <c r="AX70" s="1481" t="str">
        <f>IFERROR(VLOOKUP(K70,【参考】数式用!$AH$2:$AI$34,2,FALSE),"")</f>
        <v/>
      </c>
      <c r="AY70" s="494"/>
      <c r="BD70" s="341"/>
      <c r="BE70" s="1310" t="str">
        <f>G70</f>
        <v/>
      </c>
      <c r="BF70" s="1310"/>
      <c r="BG70" s="1310"/>
    </row>
    <row r="71" spans="1:59" ht="15" customHeight="1">
      <c r="A71" s="1274"/>
      <c r="B71" s="1242"/>
      <c r="C71" s="1243"/>
      <c r="D71" s="1243"/>
      <c r="E71" s="1243"/>
      <c r="F71" s="1244"/>
      <c r="G71" s="1259"/>
      <c r="H71" s="1259"/>
      <c r="I71" s="1259"/>
      <c r="J71" s="1422"/>
      <c r="K71" s="1259"/>
      <c r="L71" s="1428"/>
      <c r="M71" s="1378" t="str">
        <f>IF('別紙様式2-2（４・５月分）'!P57="","",'別紙様式2-2（４・５月分）'!P57)</f>
        <v/>
      </c>
      <c r="N71" s="1399"/>
      <c r="O71" s="1405"/>
      <c r="P71" s="1406"/>
      <c r="Q71" s="1407"/>
      <c r="R71" s="1540"/>
      <c r="S71" s="1411"/>
      <c r="T71" s="1536"/>
      <c r="U71" s="1538"/>
      <c r="V71" s="1417"/>
      <c r="W71" s="1534"/>
      <c r="X71" s="1357"/>
      <c r="Y71" s="1534"/>
      <c r="Z71" s="1357"/>
      <c r="AA71" s="1534"/>
      <c r="AB71" s="1357"/>
      <c r="AC71" s="1534"/>
      <c r="AD71" s="1357"/>
      <c r="AE71" s="1357"/>
      <c r="AF71" s="1357"/>
      <c r="AG71" s="1359"/>
      <c r="AH71" s="1526"/>
      <c r="AI71" s="1528"/>
      <c r="AJ71" s="1530"/>
      <c r="AK71" s="1532"/>
      <c r="AL71" s="1521"/>
      <c r="AM71" s="1523"/>
      <c r="AN71" s="1341"/>
      <c r="AO71" s="1524"/>
      <c r="AP71" s="1341"/>
      <c r="AQ71" s="1490"/>
      <c r="AR71" s="1493"/>
      <c r="AS71" s="1491" t="str">
        <f t="shared" ref="AS71" si="92">IF(AU72="","",IF(OR(AA72="",AA72&lt;&gt;7,AC72="",AC72&lt;&gt;3),"！算定期間の終わりが令和７年３月になっていません。年度内の廃止予定等がなければ、算定対象月を令和７年３月にしてください。",""))</f>
        <v/>
      </c>
      <c r="AT71" s="580"/>
      <c r="AU71" s="1310"/>
      <c r="AV71" s="1311" t="str">
        <f>IF('別紙様式2-2（４・５月分）'!N57="","",'別紙様式2-2（４・５月分）'!N57)</f>
        <v/>
      </c>
      <c r="AW71" s="1312"/>
      <c r="AX71" s="1482"/>
      <c r="AY71" s="431"/>
      <c r="BD71" s="341"/>
      <c r="BE71" s="1310" t="str">
        <f>G70</f>
        <v/>
      </c>
      <c r="BF71" s="1310"/>
      <c r="BG71" s="1310"/>
    </row>
    <row r="72" spans="1:59" ht="15" customHeight="1">
      <c r="A72" s="1302"/>
      <c r="B72" s="1242"/>
      <c r="C72" s="1243"/>
      <c r="D72" s="1243"/>
      <c r="E72" s="1243"/>
      <c r="F72" s="1244"/>
      <c r="G72" s="1259"/>
      <c r="H72" s="1259"/>
      <c r="I72" s="1259"/>
      <c r="J72" s="1422"/>
      <c r="K72" s="1259"/>
      <c r="L72" s="1428"/>
      <c r="M72" s="1379"/>
      <c r="N72" s="1400"/>
      <c r="O72" s="1380" t="s">
        <v>2025</v>
      </c>
      <c r="P72" s="1432" t="str">
        <f>IFERROR(VLOOKUP('別紙様式2-2（４・５月分）'!AQ56,【参考】数式用!$AR$5:$AT$22,3,FALSE),"")</f>
        <v/>
      </c>
      <c r="Q72" s="1384" t="s">
        <v>2036</v>
      </c>
      <c r="R72" s="1516" t="str">
        <f>IFERROR(VLOOKUP(K70,【参考】数式用!$A$5:$AB$37,MATCH(P72,【参考】数式用!$B$4:$AB$4,0)+1,0),"")</f>
        <v/>
      </c>
      <c r="S72" s="1388" t="s">
        <v>2109</v>
      </c>
      <c r="T72" s="1518"/>
      <c r="U72" s="1514" t="str">
        <f>IFERROR(VLOOKUP(K70,【参考】数式用!$A$5:$AB$37,MATCH(T72,【参考】数式用!$B$4:$AB$4,0)+1,0),"")</f>
        <v/>
      </c>
      <c r="V72" s="1394" t="s">
        <v>15</v>
      </c>
      <c r="W72" s="1512"/>
      <c r="X72" s="1370" t="s">
        <v>10</v>
      </c>
      <c r="Y72" s="1512"/>
      <c r="Z72" s="1370" t="s">
        <v>38</v>
      </c>
      <c r="AA72" s="1512"/>
      <c r="AB72" s="1370" t="s">
        <v>10</v>
      </c>
      <c r="AC72" s="1512"/>
      <c r="AD72" s="1370" t="s">
        <v>2020</v>
      </c>
      <c r="AE72" s="1370" t="s">
        <v>20</v>
      </c>
      <c r="AF72" s="1370" t="str">
        <f>IF(W72&gt;=1,(AA72*12+AC72)-(W72*12+Y72)+1,"")</f>
        <v/>
      </c>
      <c r="AG72" s="1366" t="s">
        <v>33</v>
      </c>
      <c r="AH72" s="1372" t="str">
        <f t="shared" ref="AH72" si="93">IFERROR(ROUNDDOWN(ROUND(L70*U72,0),0)*AF72,"")</f>
        <v/>
      </c>
      <c r="AI72" s="1506" t="str">
        <f t="shared" ref="AI72" si="94">IFERROR(ROUNDDOWN(ROUND((L70*(U72-AW70)),0),0)*AF72,"")</f>
        <v/>
      </c>
      <c r="AJ72" s="1376" t="str">
        <f>IFERROR(ROUNDDOWN(ROUNDDOWN(ROUND(L70*VLOOKUP(K70,【参考】数式用!$A$5:$AB$27,MATCH("新加算Ⅳ",【参考】数式用!$B$4:$AB$4,0)+1,0),0),0)*AF72*0.5,0),"")</f>
        <v/>
      </c>
      <c r="AK72" s="1508"/>
      <c r="AL72" s="1510" t="str">
        <f>IFERROR(IF('別紙様式2-2（４・５月分）'!P72="ベア加算","", IF(OR(T72="新加算Ⅰ",T72="新加算Ⅱ",T72="新加算Ⅲ",T72="新加算Ⅳ"),ROUNDDOWN(ROUND(L70*VLOOKUP(K70,【参考】数式用!$A$5:$I$27,MATCH("ベア加算",【参考】数式用!$B$4:$I$4,0)+1,0),0),0)*AF72,"")),"")</f>
        <v/>
      </c>
      <c r="AM72" s="1502"/>
      <c r="AN72" s="1483"/>
      <c r="AO72" s="1504"/>
      <c r="AP72" s="1483"/>
      <c r="AQ72" s="1485"/>
      <c r="AR72" s="1487"/>
      <c r="AS72" s="1491"/>
      <c r="AT72" s="452"/>
      <c r="AU72" s="1310" t="str">
        <f>IF(AND(AA70&lt;&gt;7,AC70&lt;&gt;3),"V列に色付け","")</f>
        <v/>
      </c>
      <c r="AV72" s="1311"/>
      <c r="AW72" s="1312"/>
      <c r="AX72" s="577"/>
      <c r="AY72" s="1229" t="str">
        <f>IF(AL72&lt;&gt;"",IF(AM72="○","入力済","未入力"),"")</f>
        <v/>
      </c>
      <c r="AZ72" s="1229" t="str">
        <f>IF(OR(T72="新加算Ⅰ",T72="新加算Ⅱ",T72="新加算Ⅲ",T72="新加算Ⅳ",T72="新加算Ⅴ（１）",T72="新加算Ⅴ（２）",T72="新加算Ⅴ（３）",T72="新加算ⅠⅤ（４）",T72="新加算Ⅴ（５）",T72="新加算Ⅴ（６）",T72="新加算Ⅴ（８）",T72="新加算Ⅴ（11）"),IF(OR(AN72="○",AN72="令和６年度中に満たす"),"入力済","未入力"),"")</f>
        <v/>
      </c>
      <c r="BA72" s="1229" t="str">
        <f>IF(OR(T72="新加算Ⅴ（７）",T72="新加算Ⅴ（９）",T72="新加算Ⅴ（10）",T72="新加算Ⅴ（12）",T72="新加算Ⅴ（13）",T72="新加算Ⅴ（14）"),IF(OR(AO72="○",AO72="令和６年度中に満たす"),"入力済","未入力"),"")</f>
        <v/>
      </c>
      <c r="BB72" s="1229" t="str">
        <f>IF(OR(T72="新加算Ⅰ",T72="新加算Ⅱ",T72="新加算Ⅲ",T72="新加算Ⅴ（１）",T72="新加算Ⅴ（３）",T72="新加算Ⅴ（８）"),IF(OR(AP72="○",AP72="令和６年度中に満たす"),"入力済","未入力"),"")</f>
        <v/>
      </c>
      <c r="BC72" s="1480" t="str">
        <f t="shared" ref="BC72" si="95">IF(OR(T72="新加算Ⅰ",T72="新加算Ⅱ",T72="新加算Ⅴ（１）",T72="新加算Ⅴ（２）",T72="新加算Ⅴ（３）",T72="新加算Ⅴ（４）",T72="新加算Ⅴ（５）",T72="新加算Ⅴ（６）",T72="新加算Ⅴ（７）",T72="新加算Ⅴ（９）",T72="新加算Ⅴ（10）",T72="新加算Ⅴ（12）"),IF(AQ72&lt;&gt;"",1,""),"")</f>
        <v/>
      </c>
      <c r="BD72" s="1310" t="str">
        <f>IF(OR(T72="新加算Ⅰ",T72="新加算Ⅴ（１）",T72="新加算Ⅴ（２）",T72="新加算Ⅴ（５）",T72="新加算Ⅴ（７）",T72="新加算Ⅴ（10）"),IF(AR72="","未入力","入力済"),"")</f>
        <v/>
      </c>
      <c r="BE72" s="1310" t="str">
        <f>G70</f>
        <v/>
      </c>
      <c r="BF72" s="1310"/>
      <c r="BG72" s="1310"/>
    </row>
    <row r="73" spans="1:59" ht="30" customHeight="1" thickBot="1">
      <c r="A73" s="1275"/>
      <c r="B73" s="1418"/>
      <c r="C73" s="1419"/>
      <c r="D73" s="1419"/>
      <c r="E73" s="1419"/>
      <c r="F73" s="1420"/>
      <c r="G73" s="1260"/>
      <c r="H73" s="1260"/>
      <c r="I73" s="1260"/>
      <c r="J73" s="1423"/>
      <c r="K73" s="1260"/>
      <c r="L73" s="1429"/>
      <c r="M73" s="556" t="str">
        <f>IF('別紙様式2-2（４・５月分）'!P58="","",'別紙様式2-2（４・５月分）'!P58)</f>
        <v/>
      </c>
      <c r="N73" s="1401"/>
      <c r="O73" s="1381"/>
      <c r="P73" s="1433"/>
      <c r="Q73" s="1385"/>
      <c r="R73" s="1517"/>
      <c r="S73" s="1389"/>
      <c r="T73" s="1519"/>
      <c r="U73" s="1515"/>
      <c r="V73" s="1395"/>
      <c r="W73" s="1513"/>
      <c r="X73" s="1371"/>
      <c r="Y73" s="1513"/>
      <c r="Z73" s="1371"/>
      <c r="AA73" s="1513"/>
      <c r="AB73" s="1371"/>
      <c r="AC73" s="1513"/>
      <c r="AD73" s="1371"/>
      <c r="AE73" s="1371"/>
      <c r="AF73" s="1371"/>
      <c r="AG73" s="1367"/>
      <c r="AH73" s="1373"/>
      <c r="AI73" s="1507"/>
      <c r="AJ73" s="1377"/>
      <c r="AK73" s="1509"/>
      <c r="AL73" s="1511"/>
      <c r="AM73" s="1503"/>
      <c r="AN73" s="1484"/>
      <c r="AO73" s="1505"/>
      <c r="AP73" s="1484"/>
      <c r="AQ73" s="1486"/>
      <c r="AR73" s="1488"/>
      <c r="AS73" s="578" t="str">
        <f t="shared" ref="AS73" si="96">IF(AU72="","",IF(OR(T72="",AND(M73="ベア加算なし",OR(T72="新加算Ⅰ",T72="新加算Ⅱ",T72="新加算Ⅲ",T72="新加算Ⅳ"),AM72=""),AND(OR(T72="新加算Ⅰ",T72="新加算Ⅱ",T72="新加算Ⅲ",T72="新加算Ⅳ"),AN72=""),AND(OR(T72="新加算Ⅰ",T72="新加算Ⅱ",T72="新加算Ⅲ"),AP72=""),AND(OR(T72="新加算Ⅰ",T72="新加算Ⅱ"),AQ72=""),AND(OR(T72="新加算Ⅰ"),AR72="")),"！記入が必要な欄（ピンク色のセル）に空欄があります。空欄を埋めてください。",""))</f>
        <v/>
      </c>
      <c r="AT73" s="452"/>
      <c r="AU73" s="1310"/>
      <c r="AV73" s="558" t="str">
        <f>IF('別紙様式2-2（４・５月分）'!N58="","",'別紙様式2-2（４・５月分）'!N58)</f>
        <v/>
      </c>
      <c r="AW73" s="1312"/>
      <c r="AX73" s="579"/>
      <c r="AY73" s="1229" t="str">
        <f>IF(OR(T73="新加算Ⅰ",T73="新加算Ⅱ",T73="新加算Ⅲ",T73="新加算Ⅳ",T73="新加算Ⅴ（１）",T73="新加算Ⅴ（２）",T73="新加算Ⅴ（３）",T73="新加算ⅠⅤ（４）",T73="新加算Ⅴ（５）",T73="新加算Ⅴ（６）",T73="新加算Ⅴ（８）",T73="新加算Ⅴ（11）"),IF(AI73="○","","未入力"),"")</f>
        <v/>
      </c>
      <c r="AZ73" s="1229" t="str">
        <f>IF(OR(U73="新加算Ⅰ",U73="新加算Ⅱ",U73="新加算Ⅲ",U73="新加算Ⅳ",U73="新加算Ⅴ（１）",U73="新加算Ⅴ（２）",U73="新加算Ⅴ（３）",U73="新加算ⅠⅤ（４）",U73="新加算Ⅴ（５）",U73="新加算Ⅴ（６）",U73="新加算Ⅴ（８）",U73="新加算Ⅴ（11）"),IF(AJ73="○","","未入力"),"")</f>
        <v/>
      </c>
      <c r="BA73" s="1229" t="str">
        <f>IF(OR(U73="新加算Ⅴ（７）",U73="新加算Ⅴ（９）",U73="新加算Ⅴ（10）",U73="新加算Ⅴ（12）",U73="新加算Ⅴ（13）",U73="新加算Ⅴ（14）"),IF(AK73="○","","未入力"),"")</f>
        <v/>
      </c>
      <c r="BB73" s="1229" t="str">
        <f>IF(OR(U73="新加算Ⅰ",U73="新加算Ⅱ",U73="新加算Ⅲ",U73="新加算Ⅴ（１）",U73="新加算Ⅴ（３）",U73="新加算Ⅴ（８）"),IF(AL73="○","","未入力"),"")</f>
        <v/>
      </c>
      <c r="BC73" s="1480" t="str">
        <f t="shared" ref="BC73" si="97">IF(OR(U73="新加算Ⅰ",U73="新加算Ⅱ",U73="新加算Ⅴ（１）",U73="新加算Ⅴ（２）",U73="新加算Ⅴ（３）",U73="新加算Ⅴ（４）",U73="新加算Ⅴ（５）",U73="新加算Ⅴ（６）",U73="新加算Ⅴ（７）",U73="新加算Ⅴ（９）",U73="新加算Ⅴ（10）",U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3" s="1310" t="str">
        <f>IF(AND(T73&lt;&gt;"（参考）令和７年度の移行予定",OR(U73="新加算Ⅰ",U73="新加算Ⅴ（１）",U73="新加算Ⅴ（２）",U73="新加算Ⅴ（５）",U73="新加算Ⅴ（７）",U73="新加算Ⅴ（10）")),IF(AN73="","未入力",IF(AN73="いずれも取得していない","要件を満たさない","")),"")</f>
        <v/>
      </c>
      <c r="BE73" s="1310" t="str">
        <f>G70</f>
        <v/>
      </c>
      <c r="BF73" s="1310"/>
      <c r="BG73" s="1310"/>
    </row>
    <row r="74" spans="1:59" ht="30" customHeight="1">
      <c r="A74" s="1300">
        <v>16</v>
      </c>
      <c r="B74" s="1242" t="str">
        <f>IF(基本情報入力シート!C69="","",基本情報入力シート!C69)</f>
        <v/>
      </c>
      <c r="C74" s="1243"/>
      <c r="D74" s="1243"/>
      <c r="E74" s="1243"/>
      <c r="F74" s="1244"/>
      <c r="G74" s="1259" t="str">
        <f>IF(基本情報入力シート!M69="","",基本情報入力シート!M69)</f>
        <v/>
      </c>
      <c r="H74" s="1259" t="str">
        <f>IF(基本情報入力シート!R69="","",基本情報入力シート!R69)</f>
        <v/>
      </c>
      <c r="I74" s="1259" t="str">
        <f>IF(基本情報入力シート!W69="","",基本情報入力シート!W69)</f>
        <v/>
      </c>
      <c r="J74" s="1422" t="str">
        <f>IF(基本情報入力シート!X69="","",基本情報入力シート!X69)</f>
        <v/>
      </c>
      <c r="K74" s="1259" t="str">
        <f>IF(基本情報入力シート!Y69="","",基本情報入力シート!Y69)</f>
        <v/>
      </c>
      <c r="L74" s="1428" t="str">
        <f>IF(基本情報入力シート!AB69="","",基本情報入力シート!AB69)</f>
        <v/>
      </c>
      <c r="M74" s="553" t="str">
        <f>IF('別紙様式2-2（４・５月分）'!P59="","",'別紙様式2-2（４・５月分）'!P59)</f>
        <v/>
      </c>
      <c r="N74" s="1398" t="str">
        <f>IF(SUM('別紙様式2-2（４・５月分）'!Q59:Q61)=0,"",SUM('別紙様式2-2（４・５月分）'!Q59:Q61))</f>
        <v/>
      </c>
      <c r="O74" s="1402" t="str">
        <f>IFERROR(VLOOKUP('別紙様式2-2（４・５月分）'!AQ59,【参考】数式用!$AR$5:$AS$22,2,FALSE),"")</f>
        <v/>
      </c>
      <c r="P74" s="1403"/>
      <c r="Q74" s="1404"/>
      <c r="R74" s="1539" t="str">
        <f>IFERROR(VLOOKUP(K74,【参考】数式用!$A$5:$AB$37,MATCH(O74,【参考】数式用!$B$4:$AB$4,0)+1,0),"")</f>
        <v/>
      </c>
      <c r="S74" s="1410" t="s">
        <v>2102</v>
      </c>
      <c r="T74" s="1535" t="str">
        <f>IF('別紙様式2-3（６月以降分）'!T74="","",'別紙様式2-3（６月以降分）'!T74)</f>
        <v/>
      </c>
      <c r="U74" s="1537" t="str">
        <f>IFERROR(VLOOKUP(K74,【参考】数式用!$A$5:$AB$37,MATCH(T74,【参考】数式用!$B$4:$AB$4,0)+1,0),"")</f>
        <v/>
      </c>
      <c r="V74" s="1416" t="s">
        <v>15</v>
      </c>
      <c r="W74" s="1533">
        <f>'別紙様式2-3（６月以降分）'!W74</f>
        <v>6</v>
      </c>
      <c r="X74" s="1356" t="s">
        <v>10</v>
      </c>
      <c r="Y74" s="1533">
        <f>'別紙様式2-3（６月以降分）'!Y74</f>
        <v>6</v>
      </c>
      <c r="Z74" s="1356" t="s">
        <v>38</v>
      </c>
      <c r="AA74" s="1533">
        <f>'別紙様式2-3（６月以降分）'!AA74</f>
        <v>7</v>
      </c>
      <c r="AB74" s="1356" t="s">
        <v>10</v>
      </c>
      <c r="AC74" s="1533">
        <f>'別紙様式2-3（６月以降分）'!AC74</f>
        <v>3</v>
      </c>
      <c r="AD74" s="1356" t="s">
        <v>2020</v>
      </c>
      <c r="AE74" s="1356" t="s">
        <v>20</v>
      </c>
      <c r="AF74" s="1356">
        <f>IF(W74&gt;=1,(AA74*12+AC74)-(W74*12+Y74)+1,"")</f>
        <v>10</v>
      </c>
      <c r="AG74" s="1358" t="s">
        <v>33</v>
      </c>
      <c r="AH74" s="1525" t="str">
        <f>'別紙様式2-3（６月以降分）'!AH74</f>
        <v/>
      </c>
      <c r="AI74" s="1527" t="str">
        <f>'別紙様式2-3（６月以降分）'!AI74</f>
        <v/>
      </c>
      <c r="AJ74" s="1529">
        <f>'別紙様式2-3（６月以降分）'!AJ74</f>
        <v>0</v>
      </c>
      <c r="AK74" s="1531" t="str">
        <f>IF('別紙様式2-3（６月以降分）'!AK74="","",'別紙様式2-3（６月以降分）'!AK74)</f>
        <v/>
      </c>
      <c r="AL74" s="1520">
        <f>'別紙様式2-3（６月以降分）'!AL74</f>
        <v>0</v>
      </c>
      <c r="AM74" s="1522" t="str">
        <f>IF('別紙様式2-3（６月以降分）'!AM74="","",'別紙様式2-3（６月以降分）'!AM74)</f>
        <v/>
      </c>
      <c r="AN74" s="1340" t="str">
        <f>IF('別紙様式2-3（６月以降分）'!AN74="","",'別紙様式2-3（６月以降分）'!AN74)</f>
        <v/>
      </c>
      <c r="AO74" s="1338" t="str">
        <f>IF('別紙様式2-3（６月以降分）'!AO74="","",'別紙様式2-3（６月以降分）'!AO74)</f>
        <v/>
      </c>
      <c r="AP74" s="1340" t="str">
        <f>IF('別紙様式2-3（６月以降分）'!AP74="","",'別紙様式2-3（６月以降分）'!AP74)</f>
        <v/>
      </c>
      <c r="AQ74" s="1489" t="str">
        <f>IF('別紙様式2-3（６月以降分）'!AQ74="","",'別紙様式2-3（６月以降分）'!AQ74)</f>
        <v/>
      </c>
      <c r="AR74" s="1492" t="str">
        <f>IF('別紙様式2-3（６月以降分）'!AR74="","",'別紙様式2-3（６月以降分）'!AR74)</f>
        <v/>
      </c>
      <c r="AS74" s="573" t="str">
        <f t="shared" ref="AS74" si="98">IF(AU76="","",IF(U76&lt;U74,"！加算の要件上は問題ありませんが、令和６年度当初の新加算の加算率と比較して、移行後の加算率が下がる計画になっています。",""))</f>
        <v/>
      </c>
      <c r="AT74" s="580"/>
      <c r="AU74" s="1308"/>
      <c r="AV74" s="558" t="str">
        <f>IF('別紙様式2-2（４・５月分）'!N59="","",'別紙様式2-2（４・５月分）'!N59)</f>
        <v/>
      </c>
      <c r="AW74" s="1312" t="str">
        <f>IF(SUM('別紙様式2-2（４・５月分）'!O59:O61)=0,"",SUM('別紙様式2-2（４・５月分）'!O59:O61))</f>
        <v/>
      </c>
      <c r="AX74" s="1481" t="str">
        <f>IFERROR(VLOOKUP(K74,【参考】数式用!$AH$2:$AI$34,2,FALSE),"")</f>
        <v/>
      </c>
      <c r="AY74" s="494"/>
      <c r="BD74" s="341"/>
      <c r="BE74" s="1310" t="str">
        <f>G74</f>
        <v/>
      </c>
      <c r="BF74" s="1310"/>
      <c r="BG74" s="1310"/>
    </row>
    <row r="75" spans="1:59" ht="15" customHeight="1">
      <c r="A75" s="1274"/>
      <c r="B75" s="1242"/>
      <c r="C75" s="1243"/>
      <c r="D75" s="1243"/>
      <c r="E75" s="1243"/>
      <c r="F75" s="1244"/>
      <c r="G75" s="1259"/>
      <c r="H75" s="1259"/>
      <c r="I75" s="1259"/>
      <c r="J75" s="1422"/>
      <c r="K75" s="1259"/>
      <c r="L75" s="1428"/>
      <c r="M75" s="1378" t="str">
        <f>IF('別紙様式2-2（４・５月分）'!P60="","",'別紙様式2-2（４・５月分）'!P60)</f>
        <v/>
      </c>
      <c r="N75" s="1399"/>
      <c r="O75" s="1405"/>
      <c r="P75" s="1406"/>
      <c r="Q75" s="1407"/>
      <c r="R75" s="1540"/>
      <c r="S75" s="1411"/>
      <c r="T75" s="1536"/>
      <c r="U75" s="1538"/>
      <c r="V75" s="1417"/>
      <c r="W75" s="1534"/>
      <c r="X75" s="1357"/>
      <c r="Y75" s="1534"/>
      <c r="Z75" s="1357"/>
      <c r="AA75" s="1534"/>
      <c r="AB75" s="1357"/>
      <c r="AC75" s="1534"/>
      <c r="AD75" s="1357"/>
      <c r="AE75" s="1357"/>
      <c r="AF75" s="1357"/>
      <c r="AG75" s="1359"/>
      <c r="AH75" s="1526"/>
      <c r="AI75" s="1528"/>
      <c r="AJ75" s="1530"/>
      <c r="AK75" s="1532"/>
      <c r="AL75" s="1521"/>
      <c r="AM75" s="1523"/>
      <c r="AN75" s="1341"/>
      <c r="AO75" s="1524"/>
      <c r="AP75" s="1341"/>
      <c r="AQ75" s="1490"/>
      <c r="AR75" s="1493"/>
      <c r="AS75" s="1491" t="str">
        <f t="shared" ref="AS75" si="99">IF(AU76="","",IF(OR(AA76="",AA76&lt;&gt;7,AC76="",AC76&lt;&gt;3),"！算定期間の終わりが令和７年３月になっていません。年度内の廃止予定等がなければ、算定対象月を令和７年３月にしてください。",""))</f>
        <v/>
      </c>
      <c r="AT75" s="580"/>
      <c r="AU75" s="1310"/>
      <c r="AV75" s="1311" t="str">
        <f>IF('別紙様式2-2（４・５月分）'!N60="","",'別紙様式2-2（４・５月分）'!N60)</f>
        <v/>
      </c>
      <c r="AW75" s="1312"/>
      <c r="AX75" s="1482"/>
      <c r="AY75" s="431"/>
      <c r="BD75" s="341"/>
      <c r="BE75" s="1310" t="str">
        <f>G74</f>
        <v/>
      </c>
      <c r="BF75" s="1310"/>
      <c r="BG75" s="1310"/>
    </row>
    <row r="76" spans="1:59" ht="15" customHeight="1">
      <c r="A76" s="1302"/>
      <c r="B76" s="1242"/>
      <c r="C76" s="1243"/>
      <c r="D76" s="1243"/>
      <c r="E76" s="1243"/>
      <c r="F76" s="1244"/>
      <c r="G76" s="1259"/>
      <c r="H76" s="1259"/>
      <c r="I76" s="1259"/>
      <c r="J76" s="1422"/>
      <c r="K76" s="1259"/>
      <c r="L76" s="1428"/>
      <c r="M76" s="1379"/>
      <c r="N76" s="1400"/>
      <c r="O76" s="1380" t="s">
        <v>2025</v>
      </c>
      <c r="P76" s="1432" t="str">
        <f>IFERROR(VLOOKUP('別紙様式2-2（４・５月分）'!AQ59,【参考】数式用!$AR$5:$AT$22,3,FALSE),"")</f>
        <v/>
      </c>
      <c r="Q76" s="1384" t="s">
        <v>2036</v>
      </c>
      <c r="R76" s="1516" t="str">
        <f>IFERROR(VLOOKUP(K74,【参考】数式用!$A$5:$AB$37,MATCH(P76,【参考】数式用!$B$4:$AB$4,0)+1,0),"")</f>
        <v/>
      </c>
      <c r="S76" s="1388" t="s">
        <v>2109</v>
      </c>
      <c r="T76" s="1518"/>
      <c r="U76" s="1514" t="str">
        <f>IFERROR(VLOOKUP(K74,【参考】数式用!$A$5:$AB$37,MATCH(T76,【参考】数式用!$B$4:$AB$4,0)+1,0),"")</f>
        <v/>
      </c>
      <c r="V76" s="1394" t="s">
        <v>15</v>
      </c>
      <c r="W76" s="1512"/>
      <c r="X76" s="1370" t="s">
        <v>10</v>
      </c>
      <c r="Y76" s="1512"/>
      <c r="Z76" s="1370" t="s">
        <v>38</v>
      </c>
      <c r="AA76" s="1512"/>
      <c r="AB76" s="1370" t="s">
        <v>10</v>
      </c>
      <c r="AC76" s="1512"/>
      <c r="AD76" s="1370" t="s">
        <v>2020</v>
      </c>
      <c r="AE76" s="1370" t="s">
        <v>20</v>
      </c>
      <c r="AF76" s="1370" t="str">
        <f>IF(W76&gt;=1,(AA76*12+AC76)-(W76*12+Y76)+1,"")</f>
        <v/>
      </c>
      <c r="AG76" s="1366" t="s">
        <v>33</v>
      </c>
      <c r="AH76" s="1372" t="str">
        <f t="shared" ref="AH76" si="100">IFERROR(ROUNDDOWN(ROUND(L74*U76,0),0)*AF76,"")</f>
        <v/>
      </c>
      <c r="AI76" s="1506" t="str">
        <f t="shared" ref="AI76" si="101">IFERROR(ROUNDDOWN(ROUND((L74*(U76-AW74)),0),0)*AF76,"")</f>
        <v/>
      </c>
      <c r="AJ76" s="1376" t="str">
        <f>IFERROR(ROUNDDOWN(ROUNDDOWN(ROUND(L74*VLOOKUP(K74,【参考】数式用!$A$5:$AB$27,MATCH("新加算Ⅳ",【参考】数式用!$B$4:$AB$4,0)+1,0),0),0)*AF76*0.5,0),"")</f>
        <v/>
      </c>
      <c r="AK76" s="1508"/>
      <c r="AL76" s="1510" t="str">
        <f>IFERROR(IF('別紙様式2-2（４・５月分）'!P76="ベア加算","", IF(OR(T76="新加算Ⅰ",T76="新加算Ⅱ",T76="新加算Ⅲ",T76="新加算Ⅳ"),ROUNDDOWN(ROUND(L74*VLOOKUP(K74,【参考】数式用!$A$5:$I$27,MATCH("ベア加算",【参考】数式用!$B$4:$I$4,0)+1,0),0),0)*AF76,"")),"")</f>
        <v/>
      </c>
      <c r="AM76" s="1502"/>
      <c r="AN76" s="1483"/>
      <c r="AO76" s="1504"/>
      <c r="AP76" s="1483"/>
      <c r="AQ76" s="1485"/>
      <c r="AR76" s="1487"/>
      <c r="AS76" s="1491"/>
      <c r="AT76" s="452"/>
      <c r="AU76" s="1310" t="str">
        <f>IF(AND(AA74&lt;&gt;7,AC74&lt;&gt;3),"V列に色付け","")</f>
        <v/>
      </c>
      <c r="AV76" s="1311"/>
      <c r="AW76" s="1312"/>
      <c r="AX76" s="577"/>
      <c r="AY76" s="1229" t="str">
        <f>IF(AL76&lt;&gt;"",IF(AM76="○","入力済","未入力"),"")</f>
        <v/>
      </c>
      <c r="AZ76" s="1229" t="str">
        <f>IF(OR(T76="新加算Ⅰ",T76="新加算Ⅱ",T76="新加算Ⅲ",T76="新加算Ⅳ",T76="新加算Ⅴ（１）",T76="新加算Ⅴ（２）",T76="新加算Ⅴ（３）",T76="新加算ⅠⅤ（４）",T76="新加算Ⅴ（５）",T76="新加算Ⅴ（６）",T76="新加算Ⅴ（８）",T76="新加算Ⅴ（11）"),IF(OR(AN76="○",AN76="令和６年度中に満たす"),"入力済","未入力"),"")</f>
        <v/>
      </c>
      <c r="BA76" s="1229" t="str">
        <f>IF(OR(T76="新加算Ⅴ（７）",T76="新加算Ⅴ（９）",T76="新加算Ⅴ（10）",T76="新加算Ⅴ（12）",T76="新加算Ⅴ（13）",T76="新加算Ⅴ（14）"),IF(OR(AO76="○",AO76="令和６年度中に満たす"),"入力済","未入力"),"")</f>
        <v/>
      </c>
      <c r="BB76" s="1229" t="str">
        <f>IF(OR(T76="新加算Ⅰ",T76="新加算Ⅱ",T76="新加算Ⅲ",T76="新加算Ⅴ（１）",T76="新加算Ⅴ（３）",T76="新加算Ⅴ（８）"),IF(OR(AP76="○",AP76="令和６年度中に満たす"),"入力済","未入力"),"")</f>
        <v/>
      </c>
      <c r="BC76" s="1480" t="str">
        <f t="shared" ref="BC76" si="102">IF(OR(T76="新加算Ⅰ",T76="新加算Ⅱ",T76="新加算Ⅴ（１）",T76="新加算Ⅴ（２）",T76="新加算Ⅴ（３）",T76="新加算Ⅴ（４）",T76="新加算Ⅴ（５）",T76="新加算Ⅴ（６）",T76="新加算Ⅴ（７）",T76="新加算Ⅴ（９）",T76="新加算Ⅴ（10）",T76="新加算Ⅴ（12）"),IF(AQ76&lt;&gt;"",1,""),"")</f>
        <v/>
      </c>
      <c r="BD76" s="1310" t="str">
        <f>IF(OR(T76="新加算Ⅰ",T76="新加算Ⅴ（１）",T76="新加算Ⅴ（２）",T76="新加算Ⅴ（５）",T76="新加算Ⅴ（７）",T76="新加算Ⅴ（10）"),IF(AR76="","未入力","入力済"),"")</f>
        <v/>
      </c>
      <c r="BE76" s="1310" t="str">
        <f>G74</f>
        <v/>
      </c>
      <c r="BF76" s="1310"/>
      <c r="BG76" s="1310"/>
    </row>
    <row r="77" spans="1:59" ht="30" customHeight="1" thickBot="1">
      <c r="A77" s="1275"/>
      <c r="B77" s="1418"/>
      <c r="C77" s="1419"/>
      <c r="D77" s="1419"/>
      <c r="E77" s="1419"/>
      <c r="F77" s="1420"/>
      <c r="G77" s="1260"/>
      <c r="H77" s="1260"/>
      <c r="I77" s="1260"/>
      <c r="J77" s="1423"/>
      <c r="K77" s="1260"/>
      <c r="L77" s="1429"/>
      <c r="M77" s="556" t="str">
        <f>IF('別紙様式2-2（４・５月分）'!P61="","",'別紙様式2-2（４・５月分）'!P61)</f>
        <v/>
      </c>
      <c r="N77" s="1401"/>
      <c r="O77" s="1381"/>
      <c r="P77" s="1433"/>
      <c r="Q77" s="1385"/>
      <c r="R77" s="1517"/>
      <c r="S77" s="1389"/>
      <c r="T77" s="1519"/>
      <c r="U77" s="1515"/>
      <c r="V77" s="1395"/>
      <c r="W77" s="1513"/>
      <c r="X77" s="1371"/>
      <c r="Y77" s="1513"/>
      <c r="Z77" s="1371"/>
      <c r="AA77" s="1513"/>
      <c r="AB77" s="1371"/>
      <c r="AC77" s="1513"/>
      <c r="AD77" s="1371"/>
      <c r="AE77" s="1371"/>
      <c r="AF77" s="1371"/>
      <c r="AG77" s="1367"/>
      <c r="AH77" s="1373"/>
      <c r="AI77" s="1507"/>
      <c r="AJ77" s="1377"/>
      <c r="AK77" s="1509"/>
      <c r="AL77" s="1511"/>
      <c r="AM77" s="1503"/>
      <c r="AN77" s="1484"/>
      <c r="AO77" s="1505"/>
      <c r="AP77" s="1484"/>
      <c r="AQ77" s="1486"/>
      <c r="AR77" s="1488"/>
      <c r="AS77" s="578" t="str">
        <f t="shared" ref="AS77" si="103">IF(AU76="","",IF(OR(T76="",AND(M77="ベア加算なし",OR(T76="新加算Ⅰ",T76="新加算Ⅱ",T76="新加算Ⅲ",T76="新加算Ⅳ"),AM76=""),AND(OR(T76="新加算Ⅰ",T76="新加算Ⅱ",T76="新加算Ⅲ",T76="新加算Ⅳ"),AN76=""),AND(OR(T76="新加算Ⅰ",T76="新加算Ⅱ",T76="新加算Ⅲ"),AP76=""),AND(OR(T76="新加算Ⅰ",T76="新加算Ⅱ"),AQ76=""),AND(OR(T76="新加算Ⅰ"),AR76="")),"！記入が必要な欄（ピンク色のセル）に空欄があります。空欄を埋めてください。",""))</f>
        <v/>
      </c>
      <c r="AT77" s="452"/>
      <c r="AU77" s="1310"/>
      <c r="AV77" s="558" t="str">
        <f>IF('別紙様式2-2（４・５月分）'!N61="","",'別紙様式2-2（４・５月分）'!N61)</f>
        <v/>
      </c>
      <c r="AW77" s="1312"/>
      <c r="AX77" s="579"/>
      <c r="AY77" s="1229" t="str">
        <f>IF(OR(T77="新加算Ⅰ",T77="新加算Ⅱ",T77="新加算Ⅲ",T77="新加算Ⅳ",T77="新加算Ⅴ（１）",T77="新加算Ⅴ（２）",T77="新加算Ⅴ（３）",T77="新加算ⅠⅤ（４）",T77="新加算Ⅴ（５）",T77="新加算Ⅴ（６）",T77="新加算Ⅴ（８）",T77="新加算Ⅴ（11）"),IF(AI77="○","","未入力"),"")</f>
        <v/>
      </c>
      <c r="AZ77" s="1229" t="str">
        <f>IF(OR(U77="新加算Ⅰ",U77="新加算Ⅱ",U77="新加算Ⅲ",U77="新加算Ⅳ",U77="新加算Ⅴ（１）",U77="新加算Ⅴ（２）",U77="新加算Ⅴ（３）",U77="新加算ⅠⅤ（４）",U77="新加算Ⅴ（５）",U77="新加算Ⅴ（６）",U77="新加算Ⅴ（８）",U77="新加算Ⅴ（11）"),IF(AJ77="○","","未入力"),"")</f>
        <v/>
      </c>
      <c r="BA77" s="1229" t="str">
        <f>IF(OR(U77="新加算Ⅴ（７）",U77="新加算Ⅴ（９）",U77="新加算Ⅴ（10）",U77="新加算Ⅴ（12）",U77="新加算Ⅴ（13）",U77="新加算Ⅴ（14）"),IF(AK77="○","","未入力"),"")</f>
        <v/>
      </c>
      <c r="BB77" s="1229" t="str">
        <f>IF(OR(U77="新加算Ⅰ",U77="新加算Ⅱ",U77="新加算Ⅲ",U77="新加算Ⅴ（１）",U77="新加算Ⅴ（３）",U77="新加算Ⅴ（８）"),IF(AL77="○","","未入力"),"")</f>
        <v/>
      </c>
      <c r="BC77" s="1480" t="str">
        <f t="shared" ref="BC77" si="104">IF(OR(U77="新加算Ⅰ",U77="新加算Ⅱ",U77="新加算Ⅴ（１）",U77="新加算Ⅴ（２）",U77="新加算Ⅴ（３）",U77="新加算Ⅴ（４）",U77="新加算Ⅴ（５）",U77="新加算Ⅴ（６）",U77="新加算Ⅴ（７）",U77="新加算Ⅴ（９）",U77="新加算Ⅴ（10）",U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7" s="1310" t="str">
        <f>IF(AND(T77&lt;&gt;"（参考）令和７年度の移行予定",OR(U77="新加算Ⅰ",U77="新加算Ⅴ（１）",U77="新加算Ⅴ（２）",U77="新加算Ⅴ（５）",U77="新加算Ⅴ（７）",U77="新加算Ⅴ（10）")),IF(AN77="","未入力",IF(AN77="いずれも取得していない","要件を満たさない","")),"")</f>
        <v/>
      </c>
      <c r="BE77" s="1310" t="str">
        <f>G74</f>
        <v/>
      </c>
      <c r="BF77" s="1310"/>
      <c r="BG77" s="1310"/>
    </row>
    <row r="78" spans="1:59" ht="30" customHeight="1">
      <c r="A78" s="1273">
        <v>17</v>
      </c>
      <c r="B78" s="1239" t="str">
        <f>IF(基本情報入力シート!C70="","",基本情報入力シート!C70)</f>
        <v/>
      </c>
      <c r="C78" s="1240"/>
      <c r="D78" s="1240"/>
      <c r="E78" s="1240"/>
      <c r="F78" s="1241"/>
      <c r="G78" s="1258" t="str">
        <f>IF(基本情報入力シート!M70="","",基本情報入力シート!M70)</f>
        <v/>
      </c>
      <c r="H78" s="1258" t="str">
        <f>IF(基本情報入力シート!R70="","",基本情報入力シート!R70)</f>
        <v/>
      </c>
      <c r="I78" s="1258" t="str">
        <f>IF(基本情報入力シート!W70="","",基本情報入力シート!W70)</f>
        <v/>
      </c>
      <c r="J78" s="1421" t="str">
        <f>IF(基本情報入力シート!X70="","",基本情報入力シート!X70)</f>
        <v/>
      </c>
      <c r="K78" s="1258" t="str">
        <f>IF(基本情報入力シート!Y70="","",基本情報入力シート!Y70)</f>
        <v/>
      </c>
      <c r="L78" s="1434" t="str">
        <f>IF(基本情報入力シート!AB70="","",基本情報入力シート!AB70)</f>
        <v/>
      </c>
      <c r="M78" s="553" t="str">
        <f>IF('別紙様式2-2（４・５月分）'!P62="","",'別紙様式2-2（４・５月分）'!P62)</f>
        <v/>
      </c>
      <c r="N78" s="1398" t="str">
        <f>IF(SUM('別紙様式2-2（４・５月分）'!Q62:Q64)=0,"",SUM('別紙様式2-2（４・５月分）'!Q62:Q64))</f>
        <v/>
      </c>
      <c r="O78" s="1402" t="str">
        <f>IFERROR(VLOOKUP('別紙様式2-2（４・５月分）'!AQ62,【参考】数式用!$AR$5:$AS$22,2,FALSE),"")</f>
        <v/>
      </c>
      <c r="P78" s="1403"/>
      <c r="Q78" s="1404"/>
      <c r="R78" s="1539" t="str">
        <f>IFERROR(VLOOKUP(K78,【参考】数式用!$A$5:$AB$37,MATCH(O78,【参考】数式用!$B$4:$AB$4,0)+1,0),"")</f>
        <v/>
      </c>
      <c r="S78" s="1410" t="s">
        <v>2102</v>
      </c>
      <c r="T78" s="1535" t="str">
        <f>IF('別紙様式2-3（６月以降分）'!T78="","",'別紙様式2-3（６月以降分）'!T78)</f>
        <v/>
      </c>
      <c r="U78" s="1537" t="str">
        <f>IFERROR(VLOOKUP(K78,【参考】数式用!$A$5:$AB$37,MATCH(T78,【参考】数式用!$B$4:$AB$4,0)+1,0),"")</f>
        <v/>
      </c>
      <c r="V78" s="1416" t="s">
        <v>15</v>
      </c>
      <c r="W78" s="1533">
        <f>'別紙様式2-3（６月以降分）'!W78</f>
        <v>6</v>
      </c>
      <c r="X78" s="1356" t="s">
        <v>10</v>
      </c>
      <c r="Y78" s="1533">
        <f>'別紙様式2-3（６月以降分）'!Y78</f>
        <v>6</v>
      </c>
      <c r="Z78" s="1356" t="s">
        <v>38</v>
      </c>
      <c r="AA78" s="1533">
        <f>'別紙様式2-3（６月以降分）'!AA78</f>
        <v>7</v>
      </c>
      <c r="AB78" s="1356" t="s">
        <v>10</v>
      </c>
      <c r="AC78" s="1533">
        <f>'別紙様式2-3（６月以降分）'!AC78</f>
        <v>3</v>
      </c>
      <c r="AD78" s="1356" t="s">
        <v>2020</v>
      </c>
      <c r="AE78" s="1356" t="s">
        <v>20</v>
      </c>
      <c r="AF78" s="1356">
        <f>IF(W78&gt;=1,(AA78*12+AC78)-(W78*12+Y78)+1,"")</f>
        <v>10</v>
      </c>
      <c r="AG78" s="1358" t="s">
        <v>33</v>
      </c>
      <c r="AH78" s="1525" t="str">
        <f>'別紙様式2-3（６月以降分）'!AH78</f>
        <v/>
      </c>
      <c r="AI78" s="1527" t="str">
        <f>'別紙様式2-3（６月以降分）'!AI78</f>
        <v/>
      </c>
      <c r="AJ78" s="1529">
        <f>'別紙様式2-3（６月以降分）'!AJ78</f>
        <v>0</v>
      </c>
      <c r="AK78" s="1531" t="str">
        <f>IF('別紙様式2-3（６月以降分）'!AK78="","",'別紙様式2-3（６月以降分）'!AK78)</f>
        <v/>
      </c>
      <c r="AL78" s="1520">
        <f>'別紙様式2-3（６月以降分）'!AL78</f>
        <v>0</v>
      </c>
      <c r="AM78" s="1522" t="str">
        <f>IF('別紙様式2-3（６月以降分）'!AM78="","",'別紙様式2-3（６月以降分）'!AM78)</f>
        <v/>
      </c>
      <c r="AN78" s="1340" t="str">
        <f>IF('別紙様式2-3（６月以降分）'!AN78="","",'別紙様式2-3（６月以降分）'!AN78)</f>
        <v/>
      </c>
      <c r="AO78" s="1338" t="str">
        <f>IF('別紙様式2-3（６月以降分）'!AO78="","",'別紙様式2-3（６月以降分）'!AO78)</f>
        <v/>
      </c>
      <c r="AP78" s="1340" t="str">
        <f>IF('別紙様式2-3（６月以降分）'!AP78="","",'別紙様式2-3（６月以降分）'!AP78)</f>
        <v/>
      </c>
      <c r="AQ78" s="1489" t="str">
        <f>IF('別紙様式2-3（６月以降分）'!AQ78="","",'別紙様式2-3（６月以降分）'!AQ78)</f>
        <v/>
      </c>
      <c r="AR78" s="1492" t="str">
        <f>IF('別紙様式2-3（６月以降分）'!AR78="","",'別紙様式2-3（６月以降分）'!AR78)</f>
        <v/>
      </c>
      <c r="AS78" s="573" t="str">
        <f t="shared" ref="AS78" si="105">IF(AU80="","",IF(U80&lt;U78,"！加算の要件上は問題ありませんが、令和６年度当初の新加算の加算率と比較して、移行後の加算率が下がる計画になっています。",""))</f>
        <v/>
      </c>
      <c r="AT78" s="580"/>
      <c r="AU78" s="1308"/>
      <c r="AV78" s="558" t="str">
        <f>IF('別紙様式2-2（４・５月分）'!N62="","",'別紙様式2-2（４・５月分）'!N62)</f>
        <v/>
      </c>
      <c r="AW78" s="1312" t="str">
        <f>IF(SUM('別紙様式2-2（４・５月分）'!O62:O64)=0,"",SUM('別紙様式2-2（４・５月分）'!O62:O64))</f>
        <v/>
      </c>
      <c r="AX78" s="1481" t="str">
        <f>IFERROR(VLOOKUP(K78,【参考】数式用!$AH$2:$AI$34,2,FALSE),"")</f>
        <v/>
      </c>
      <c r="AY78" s="494"/>
      <c r="BD78" s="341"/>
      <c r="BE78" s="1310" t="str">
        <f>G78</f>
        <v/>
      </c>
      <c r="BF78" s="1310"/>
      <c r="BG78" s="1310"/>
    </row>
    <row r="79" spans="1:59" ht="15" customHeight="1">
      <c r="A79" s="1274"/>
      <c r="B79" s="1242"/>
      <c r="C79" s="1243"/>
      <c r="D79" s="1243"/>
      <c r="E79" s="1243"/>
      <c r="F79" s="1244"/>
      <c r="G79" s="1259"/>
      <c r="H79" s="1259"/>
      <c r="I79" s="1259"/>
      <c r="J79" s="1422"/>
      <c r="K79" s="1259"/>
      <c r="L79" s="1428"/>
      <c r="M79" s="1378" t="str">
        <f>IF('別紙様式2-2（４・５月分）'!P63="","",'別紙様式2-2（４・５月分）'!P63)</f>
        <v/>
      </c>
      <c r="N79" s="1399"/>
      <c r="O79" s="1405"/>
      <c r="P79" s="1406"/>
      <c r="Q79" s="1407"/>
      <c r="R79" s="1540"/>
      <c r="S79" s="1411"/>
      <c r="T79" s="1536"/>
      <c r="U79" s="1538"/>
      <c r="V79" s="1417"/>
      <c r="W79" s="1534"/>
      <c r="X79" s="1357"/>
      <c r="Y79" s="1534"/>
      <c r="Z79" s="1357"/>
      <c r="AA79" s="1534"/>
      <c r="AB79" s="1357"/>
      <c r="AC79" s="1534"/>
      <c r="AD79" s="1357"/>
      <c r="AE79" s="1357"/>
      <c r="AF79" s="1357"/>
      <c r="AG79" s="1359"/>
      <c r="AH79" s="1526"/>
      <c r="AI79" s="1528"/>
      <c r="AJ79" s="1530"/>
      <c r="AK79" s="1532"/>
      <c r="AL79" s="1521"/>
      <c r="AM79" s="1523"/>
      <c r="AN79" s="1341"/>
      <c r="AO79" s="1524"/>
      <c r="AP79" s="1341"/>
      <c r="AQ79" s="1490"/>
      <c r="AR79" s="1493"/>
      <c r="AS79" s="1491" t="str">
        <f t="shared" ref="AS79" si="106">IF(AU80="","",IF(OR(AA80="",AA80&lt;&gt;7,AC80="",AC80&lt;&gt;3),"！算定期間の終わりが令和７年３月になっていません。年度内の廃止予定等がなければ、算定対象月を令和７年３月にしてください。",""))</f>
        <v/>
      </c>
      <c r="AT79" s="580"/>
      <c r="AU79" s="1310"/>
      <c r="AV79" s="1311" t="str">
        <f>IF('別紙様式2-2（４・５月分）'!N63="","",'別紙様式2-2（４・５月分）'!N63)</f>
        <v/>
      </c>
      <c r="AW79" s="1312"/>
      <c r="AX79" s="1482"/>
      <c r="AY79" s="431"/>
      <c r="BD79" s="341"/>
      <c r="BE79" s="1310" t="str">
        <f>G78</f>
        <v/>
      </c>
      <c r="BF79" s="1310"/>
      <c r="BG79" s="1310"/>
    </row>
    <row r="80" spans="1:59" ht="15" customHeight="1">
      <c r="A80" s="1302"/>
      <c r="B80" s="1242"/>
      <c r="C80" s="1243"/>
      <c r="D80" s="1243"/>
      <c r="E80" s="1243"/>
      <c r="F80" s="1244"/>
      <c r="G80" s="1259"/>
      <c r="H80" s="1259"/>
      <c r="I80" s="1259"/>
      <c r="J80" s="1422"/>
      <c r="K80" s="1259"/>
      <c r="L80" s="1428"/>
      <c r="M80" s="1379"/>
      <c r="N80" s="1400"/>
      <c r="O80" s="1380" t="s">
        <v>2025</v>
      </c>
      <c r="P80" s="1432" t="str">
        <f>IFERROR(VLOOKUP('別紙様式2-2（４・５月分）'!AQ62,【参考】数式用!$AR$5:$AT$22,3,FALSE),"")</f>
        <v/>
      </c>
      <c r="Q80" s="1384" t="s">
        <v>2036</v>
      </c>
      <c r="R80" s="1516" t="str">
        <f>IFERROR(VLOOKUP(K78,【参考】数式用!$A$5:$AB$37,MATCH(P80,【参考】数式用!$B$4:$AB$4,0)+1,0),"")</f>
        <v/>
      </c>
      <c r="S80" s="1388" t="s">
        <v>2109</v>
      </c>
      <c r="T80" s="1518"/>
      <c r="U80" s="1514" t="str">
        <f>IFERROR(VLOOKUP(K78,【参考】数式用!$A$5:$AB$37,MATCH(T80,【参考】数式用!$B$4:$AB$4,0)+1,0),"")</f>
        <v/>
      </c>
      <c r="V80" s="1394" t="s">
        <v>15</v>
      </c>
      <c r="W80" s="1512"/>
      <c r="X80" s="1370" t="s">
        <v>10</v>
      </c>
      <c r="Y80" s="1512"/>
      <c r="Z80" s="1370" t="s">
        <v>38</v>
      </c>
      <c r="AA80" s="1512"/>
      <c r="AB80" s="1370" t="s">
        <v>10</v>
      </c>
      <c r="AC80" s="1512"/>
      <c r="AD80" s="1370" t="s">
        <v>2020</v>
      </c>
      <c r="AE80" s="1370" t="s">
        <v>20</v>
      </c>
      <c r="AF80" s="1370" t="str">
        <f>IF(W80&gt;=1,(AA80*12+AC80)-(W80*12+Y80)+1,"")</f>
        <v/>
      </c>
      <c r="AG80" s="1366" t="s">
        <v>33</v>
      </c>
      <c r="AH80" s="1372" t="str">
        <f t="shared" ref="AH80" si="107">IFERROR(ROUNDDOWN(ROUND(L78*U80,0),0)*AF80,"")</f>
        <v/>
      </c>
      <c r="AI80" s="1506" t="str">
        <f t="shared" ref="AI80" si="108">IFERROR(ROUNDDOWN(ROUND((L78*(U80-AW78)),0),0)*AF80,"")</f>
        <v/>
      </c>
      <c r="AJ80" s="1376" t="str">
        <f>IFERROR(ROUNDDOWN(ROUNDDOWN(ROUND(L78*VLOOKUP(K78,【参考】数式用!$A$5:$AB$27,MATCH("新加算Ⅳ",【参考】数式用!$B$4:$AB$4,0)+1,0),0),0)*AF80*0.5,0),"")</f>
        <v/>
      </c>
      <c r="AK80" s="1508"/>
      <c r="AL80" s="1510" t="str">
        <f>IFERROR(IF('別紙様式2-2（４・５月分）'!P80="ベア加算","", IF(OR(T80="新加算Ⅰ",T80="新加算Ⅱ",T80="新加算Ⅲ",T80="新加算Ⅳ"),ROUNDDOWN(ROUND(L78*VLOOKUP(K78,【参考】数式用!$A$5:$I$27,MATCH("ベア加算",【参考】数式用!$B$4:$I$4,0)+1,0),0),0)*AF80,"")),"")</f>
        <v/>
      </c>
      <c r="AM80" s="1502"/>
      <c r="AN80" s="1483"/>
      <c r="AO80" s="1504"/>
      <c r="AP80" s="1483"/>
      <c r="AQ80" s="1485"/>
      <c r="AR80" s="1487"/>
      <c r="AS80" s="1491"/>
      <c r="AT80" s="452"/>
      <c r="AU80" s="1310" t="str">
        <f>IF(AND(AA78&lt;&gt;7,AC78&lt;&gt;3),"V列に色付け","")</f>
        <v/>
      </c>
      <c r="AV80" s="1311"/>
      <c r="AW80" s="1312"/>
      <c r="AX80" s="577"/>
      <c r="AY80" s="1229" t="str">
        <f>IF(AL80&lt;&gt;"",IF(AM80="○","入力済","未入力"),"")</f>
        <v/>
      </c>
      <c r="AZ80" s="1229" t="str">
        <f>IF(OR(T80="新加算Ⅰ",T80="新加算Ⅱ",T80="新加算Ⅲ",T80="新加算Ⅳ",T80="新加算Ⅴ（１）",T80="新加算Ⅴ（２）",T80="新加算Ⅴ（３）",T80="新加算ⅠⅤ（４）",T80="新加算Ⅴ（５）",T80="新加算Ⅴ（６）",T80="新加算Ⅴ（８）",T80="新加算Ⅴ（11）"),IF(OR(AN80="○",AN80="令和６年度中に満たす"),"入力済","未入力"),"")</f>
        <v/>
      </c>
      <c r="BA80" s="1229" t="str">
        <f>IF(OR(T80="新加算Ⅴ（７）",T80="新加算Ⅴ（９）",T80="新加算Ⅴ（10）",T80="新加算Ⅴ（12）",T80="新加算Ⅴ（13）",T80="新加算Ⅴ（14）"),IF(OR(AO80="○",AO80="令和６年度中に満たす"),"入力済","未入力"),"")</f>
        <v/>
      </c>
      <c r="BB80" s="1229" t="str">
        <f>IF(OR(T80="新加算Ⅰ",T80="新加算Ⅱ",T80="新加算Ⅲ",T80="新加算Ⅴ（１）",T80="新加算Ⅴ（３）",T80="新加算Ⅴ（８）"),IF(OR(AP80="○",AP80="令和６年度中に満たす"),"入力済","未入力"),"")</f>
        <v/>
      </c>
      <c r="BC80" s="1480" t="str">
        <f t="shared" ref="BC80" si="109">IF(OR(T80="新加算Ⅰ",T80="新加算Ⅱ",T80="新加算Ⅴ（１）",T80="新加算Ⅴ（２）",T80="新加算Ⅴ（３）",T80="新加算Ⅴ（４）",T80="新加算Ⅴ（５）",T80="新加算Ⅴ（６）",T80="新加算Ⅴ（７）",T80="新加算Ⅴ（９）",T80="新加算Ⅴ（10）",T80="新加算Ⅴ（12）"),IF(AQ80&lt;&gt;"",1,""),"")</f>
        <v/>
      </c>
      <c r="BD80" s="1310" t="str">
        <f>IF(OR(T80="新加算Ⅰ",T80="新加算Ⅴ（１）",T80="新加算Ⅴ（２）",T80="新加算Ⅴ（５）",T80="新加算Ⅴ（７）",T80="新加算Ⅴ（10）"),IF(AR80="","未入力","入力済"),"")</f>
        <v/>
      </c>
      <c r="BE80" s="1310" t="str">
        <f>G78</f>
        <v/>
      </c>
      <c r="BF80" s="1310"/>
      <c r="BG80" s="1310"/>
    </row>
    <row r="81" spans="1:59" ht="30" customHeight="1" thickBot="1">
      <c r="A81" s="1275"/>
      <c r="B81" s="1418"/>
      <c r="C81" s="1419"/>
      <c r="D81" s="1419"/>
      <c r="E81" s="1419"/>
      <c r="F81" s="1420"/>
      <c r="G81" s="1260"/>
      <c r="H81" s="1260"/>
      <c r="I81" s="1260"/>
      <c r="J81" s="1423"/>
      <c r="K81" s="1260"/>
      <c r="L81" s="1429"/>
      <c r="M81" s="556" t="str">
        <f>IF('別紙様式2-2（４・５月分）'!P64="","",'別紙様式2-2（４・５月分）'!P64)</f>
        <v/>
      </c>
      <c r="N81" s="1401"/>
      <c r="O81" s="1381"/>
      <c r="P81" s="1433"/>
      <c r="Q81" s="1385"/>
      <c r="R81" s="1517"/>
      <c r="S81" s="1389"/>
      <c r="T81" s="1519"/>
      <c r="U81" s="1515"/>
      <c r="V81" s="1395"/>
      <c r="W81" s="1513"/>
      <c r="X81" s="1371"/>
      <c r="Y81" s="1513"/>
      <c r="Z81" s="1371"/>
      <c r="AA81" s="1513"/>
      <c r="AB81" s="1371"/>
      <c r="AC81" s="1513"/>
      <c r="AD81" s="1371"/>
      <c r="AE81" s="1371"/>
      <c r="AF81" s="1371"/>
      <c r="AG81" s="1367"/>
      <c r="AH81" s="1373"/>
      <c r="AI81" s="1507"/>
      <c r="AJ81" s="1377"/>
      <c r="AK81" s="1509"/>
      <c r="AL81" s="1511"/>
      <c r="AM81" s="1503"/>
      <c r="AN81" s="1484"/>
      <c r="AO81" s="1505"/>
      <c r="AP81" s="1484"/>
      <c r="AQ81" s="1486"/>
      <c r="AR81" s="1488"/>
      <c r="AS81" s="578" t="str">
        <f t="shared" ref="AS81" si="110">IF(AU80="","",IF(OR(T80="",AND(M81="ベア加算なし",OR(T80="新加算Ⅰ",T80="新加算Ⅱ",T80="新加算Ⅲ",T80="新加算Ⅳ"),AM80=""),AND(OR(T80="新加算Ⅰ",T80="新加算Ⅱ",T80="新加算Ⅲ",T80="新加算Ⅳ"),AN80=""),AND(OR(T80="新加算Ⅰ",T80="新加算Ⅱ",T80="新加算Ⅲ"),AP80=""),AND(OR(T80="新加算Ⅰ",T80="新加算Ⅱ"),AQ80=""),AND(OR(T80="新加算Ⅰ"),AR80="")),"！記入が必要な欄（ピンク色のセル）に空欄があります。空欄を埋めてください。",""))</f>
        <v/>
      </c>
      <c r="AT81" s="452"/>
      <c r="AU81" s="1310"/>
      <c r="AV81" s="558" t="str">
        <f>IF('別紙様式2-2（４・５月分）'!N64="","",'別紙様式2-2（４・５月分）'!N64)</f>
        <v/>
      </c>
      <c r="AW81" s="1312"/>
      <c r="AX81" s="579"/>
      <c r="AY81" s="1229" t="str">
        <f>IF(OR(T81="新加算Ⅰ",T81="新加算Ⅱ",T81="新加算Ⅲ",T81="新加算Ⅳ",T81="新加算Ⅴ（１）",T81="新加算Ⅴ（２）",T81="新加算Ⅴ（３）",T81="新加算ⅠⅤ（４）",T81="新加算Ⅴ（５）",T81="新加算Ⅴ（６）",T81="新加算Ⅴ（８）",T81="新加算Ⅴ（11）"),IF(AI81="○","","未入力"),"")</f>
        <v/>
      </c>
      <c r="AZ81" s="1229" t="str">
        <f>IF(OR(U81="新加算Ⅰ",U81="新加算Ⅱ",U81="新加算Ⅲ",U81="新加算Ⅳ",U81="新加算Ⅴ（１）",U81="新加算Ⅴ（２）",U81="新加算Ⅴ（３）",U81="新加算ⅠⅤ（４）",U81="新加算Ⅴ（５）",U81="新加算Ⅴ（６）",U81="新加算Ⅴ（８）",U81="新加算Ⅴ（11）"),IF(AJ81="○","","未入力"),"")</f>
        <v/>
      </c>
      <c r="BA81" s="1229" t="str">
        <f>IF(OR(U81="新加算Ⅴ（７）",U81="新加算Ⅴ（９）",U81="新加算Ⅴ（10）",U81="新加算Ⅴ（12）",U81="新加算Ⅴ（13）",U81="新加算Ⅴ（14）"),IF(AK81="○","","未入力"),"")</f>
        <v/>
      </c>
      <c r="BB81" s="1229" t="str">
        <f>IF(OR(U81="新加算Ⅰ",U81="新加算Ⅱ",U81="新加算Ⅲ",U81="新加算Ⅴ（１）",U81="新加算Ⅴ（３）",U81="新加算Ⅴ（８）"),IF(AL81="○","","未入力"),"")</f>
        <v/>
      </c>
      <c r="BC81" s="1480" t="str">
        <f t="shared" ref="BC81" si="111">IF(OR(U81="新加算Ⅰ",U81="新加算Ⅱ",U81="新加算Ⅴ（１）",U81="新加算Ⅴ（２）",U81="新加算Ⅴ（３）",U81="新加算Ⅴ（４）",U81="新加算Ⅴ（５）",U81="新加算Ⅴ（６）",U81="新加算Ⅴ（７）",U81="新加算Ⅴ（９）",U81="新加算Ⅴ（10）",U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1" s="1310" t="str">
        <f>IF(AND(T81&lt;&gt;"（参考）令和７年度の移行予定",OR(U81="新加算Ⅰ",U81="新加算Ⅴ（１）",U81="新加算Ⅴ（２）",U81="新加算Ⅴ（５）",U81="新加算Ⅴ（７）",U81="新加算Ⅴ（10）")),IF(AN81="","未入力",IF(AN81="いずれも取得していない","要件を満たさない","")),"")</f>
        <v/>
      </c>
      <c r="BE81" s="1310" t="str">
        <f>G78</f>
        <v/>
      </c>
      <c r="BF81" s="1310"/>
      <c r="BG81" s="1310"/>
    </row>
    <row r="82" spans="1:59" ht="30" customHeight="1">
      <c r="A82" s="1300">
        <v>18</v>
      </c>
      <c r="B82" s="1242" t="str">
        <f>IF(基本情報入力シート!C71="","",基本情報入力シート!C71)</f>
        <v/>
      </c>
      <c r="C82" s="1243"/>
      <c r="D82" s="1243"/>
      <c r="E82" s="1243"/>
      <c r="F82" s="1244"/>
      <c r="G82" s="1259" t="str">
        <f>IF(基本情報入力シート!M71="","",基本情報入力シート!M71)</f>
        <v/>
      </c>
      <c r="H82" s="1259" t="str">
        <f>IF(基本情報入力シート!R71="","",基本情報入力シート!R71)</f>
        <v/>
      </c>
      <c r="I82" s="1259" t="str">
        <f>IF(基本情報入力シート!W71="","",基本情報入力シート!W71)</f>
        <v/>
      </c>
      <c r="J82" s="1422" t="str">
        <f>IF(基本情報入力シート!X71="","",基本情報入力シート!X71)</f>
        <v/>
      </c>
      <c r="K82" s="1259" t="str">
        <f>IF(基本情報入力シート!Y71="","",基本情報入力シート!Y71)</f>
        <v/>
      </c>
      <c r="L82" s="1428" t="str">
        <f>IF(基本情報入力シート!AB71="","",基本情報入力シート!AB71)</f>
        <v/>
      </c>
      <c r="M82" s="553" t="str">
        <f>IF('別紙様式2-2（４・５月分）'!P65="","",'別紙様式2-2（４・５月分）'!P65)</f>
        <v/>
      </c>
      <c r="N82" s="1398" t="str">
        <f>IF(SUM('別紙様式2-2（４・５月分）'!Q65:Q67)=0,"",SUM('別紙様式2-2（４・５月分）'!Q65:Q67))</f>
        <v/>
      </c>
      <c r="O82" s="1402" t="str">
        <f>IFERROR(VLOOKUP('別紙様式2-2（４・５月分）'!AQ65,【参考】数式用!$AR$5:$AS$22,2,FALSE),"")</f>
        <v/>
      </c>
      <c r="P82" s="1403"/>
      <c r="Q82" s="1404"/>
      <c r="R82" s="1539" t="str">
        <f>IFERROR(VLOOKUP(K82,【参考】数式用!$A$5:$AB$37,MATCH(O82,【参考】数式用!$B$4:$AB$4,0)+1,0),"")</f>
        <v/>
      </c>
      <c r="S82" s="1410" t="s">
        <v>2102</v>
      </c>
      <c r="T82" s="1535" t="str">
        <f>IF('別紙様式2-3（６月以降分）'!T82="","",'別紙様式2-3（６月以降分）'!T82)</f>
        <v/>
      </c>
      <c r="U82" s="1537" t="str">
        <f>IFERROR(VLOOKUP(K82,【参考】数式用!$A$5:$AB$37,MATCH(T82,【参考】数式用!$B$4:$AB$4,0)+1,0),"")</f>
        <v/>
      </c>
      <c r="V82" s="1416" t="s">
        <v>15</v>
      </c>
      <c r="W82" s="1533">
        <f>'別紙様式2-3（６月以降分）'!W82</f>
        <v>6</v>
      </c>
      <c r="X82" s="1356" t="s">
        <v>10</v>
      </c>
      <c r="Y82" s="1533">
        <f>'別紙様式2-3（６月以降分）'!Y82</f>
        <v>6</v>
      </c>
      <c r="Z82" s="1356" t="s">
        <v>38</v>
      </c>
      <c r="AA82" s="1533">
        <f>'別紙様式2-3（６月以降分）'!AA82</f>
        <v>7</v>
      </c>
      <c r="AB82" s="1356" t="s">
        <v>10</v>
      </c>
      <c r="AC82" s="1533">
        <f>'別紙様式2-3（６月以降分）'!AC82</f>
        <v>3</v>
      </c>
      <c r="AD82" s="1356" t="s">
        <v>2020</v>
      </c>
      <c r="AE82" s="1356" t="s">
        <v>20</v>
      </c>
      <c r="AF82" s="1356">
        <f>IF(W82&gt;=1,(AA82*12+AC82)-(W82*12+Y82)+1,"")</f>
        <v>10</v>
      </c>
      <c r="AG82" s="1358" t="s">
        <v>33</v>
      </c>
      <c r="AH82" s="1525" t="str">
        <f>'別紙様式2-3（６月以降分）'!AH82</f>
        <v/>
      </c>
      <c r="AI82" s="1527" t="str">
        <f>'別紙様式2-3（６月以降分）'!AI82</f>
        <v/>
      </c>
      <c r="AJ82" s="1529">
        <f>'別紙様式2-3（６月以降分）'!AJ82</f>
        <v>0</v>
      </c>
      <c r="AK82" s="1531" t="str">
        <f>IF('別紙様式2-3（６月以降分）'!AK82="","",'別紙様式2-3（６月以降分）'!AK82)</f>
        <v/>
      </c>
      <c r="AL82" s="1520">
        <f>'別紙様式2-3（６月以降分）'!AL82</f>
        <v>0</v>
      </c>
      <c r="AM82" s="1522" t="str">
        <f>IF('別紙様式2-3（６月以降分）'!AM82="","",'別紙様式2-3（６月以降分）'!AM82)</f>
        <v/>
      </c>
      <c r="AN82" s="1340" t="str">
        <f>IF('別紙様式2-3（６月以降分）'!AN82="","",'別紙様式2-3（６月以降分）'!AN82)</f>
        <v/>
      </c>
      <c r="AO82" s="1338" t="str">
        <f>IF('別紙様式2-3（６月以降分）'!AO82="","",'別紙様式2-3（６月以降分）'!AO82)</f>
        <v/>
      </c>
      <c r="AP82" s="1340" t="str">
        <f>IF('別紙様式2-3（６月以降分）'!AP82="","",'別紙様式2-3（６月以降分）'!AP82)</f>
        <v/>
      </c>
      <c r="AQ82" s="1489" t="str">
        <f>IF('別紙様式2-3（６月以降分）'!AQ82="","",'別紙様式2-3（６月以降分）'!AQ82)</f>
        <v/>
      </c>
      <c r="AR82" s="1492" t="str">
        <f>IF('別紙様式2-3（６月以降分）'!AR82="","",'別紙様式2-3（６月以降分）'!AR82)</f>
        <v/>
      </c>
      <c r="AS82" s="573" t="str">
        <f t="shared" ref="AS82" si="112">IF(AU84="","",IF(U84&lt;U82,"！加算の要件上は問題ありませんが、令和６年度当初の新加算の加算率と比較して、移行後の加算率が下がる計画になっています。",""))</f>
        <v/>
      </c>
      <c r="AT82" s="580"/>
      <c r="AU82" s="1308"/>
      <c r="AV82" s="558" t="str">
        <f>IF('別紙様式2-2（４・５月分）'!N65="","",'別紙様式2-2（４・５月分）'!N65)</f>
        <v/>
      </c>
      <c r="AW82" s="1312" t="str">
        <f>IF(SUM('別紙様式2-2（４・５月分）'!O65:O67)=0,"",SUM('別紙様式2-2（４・５月分）'!O65:O67))</f>
        <v/>
      </c>
      <c r="AX82" s="1481" t="str">
        <f>IFERROR(VLOOKUP(K82,【参考】数式用!$AH$2:$AI$34,2,FALSE),"")</f>
        <v/>
      </c>
      <c r="AY82" s="494"/>
      <c r="BD82" s="341"/>
      <c r="BE82" s="1310" t="str">
        <f>G82</f>
        <v/>
      </c>
      <c r="BF82" s="1310"/>
      <c r="BG82" s="1310"/>
    </row>
    <row r="83" spans="1:59" ht="15" customHeight="1">
      <c r="A83" s="1274"/>
      <c r="B83" s="1242"/>
      <c r="C83" s="1243"/>
      <c r="D83" s="1243"/>
      <c r="E83" s="1243"/>
      <c r="F83" s="1244"/>
      <c r="G83" s="1259"/>
      <c r="H83" s="1259"/>
      <c r="I83" s="1259"/>
      <c r="J83" s="1422"/>
      <c r="K83" s="1259"/>
      <c r="L83" s="1428"/>
      <c r="M83" s="1378" t="str">
        <f>IF('別紙様式2-2（４・５月分）'!P66="","",'別紙様式2-2（４・５月分）'!P66)</f>
        <v/>
      </c>
      <c r="N83" s="1399"/>
      <c r="O83" s="1405"/>
      <c r="P83" s="1406"/>
      <c r="Q83" s="1407"/>
      <c r="R83" s="1540"/>
      <c r="S83" s="1411"/>
      <c r="T83" s="1536"/>
      <c r="U83" s="1538"/>
      <c r="V83" s="1417"/>
      <c r="W83" s="1534"/>
      <c r="X83" s="1357"/>
      <c r="Y83" s="1534"/>
      <c r="Z83" s="1357"/>
      <c r="AA83" s="1534"/>
      <c r="AB83" s="1357"/>
      <c r="AC83" s="1534"/>
      <c r="AD83" s="1357"/>
      <c r="AE83" s="1357"/>
      <c r="AF83" s="1357"/>
      <c r="AG83" s="1359"/>
      <c r="AH83" s="1526"/>
      <c r="AI83" s="1528"/>
      <c r="AJ83" s="1530"/>
      <c r="AK83" s="1532"/>
      <c r="AL83" s="1521"/>
      <c r="AM83" s="1523"/>
      <c r="AN83" s="1341"/>
      <c r="AO83" s="1524"/>
      <c r="AP83" s="1341"/>
      <c r="AQ83" s="1490"/>
      <c r="AR83" s="1493"/>
      <c r="AS83" s="1491" t="str">
        <f t="shared" ref="AS83" si="113">IF(AU84="","",IF(OR(AA84="",AA84&lt;&gt;7,AC84="",AC84&lt;&gt;3),"！算定期間の終わりが令和７年３月になっていません。年度内の廃止予定等がなければ、算定対象月を令和７年３月にしてください。",""))</f>
        <v/>
      </c>
      <c r="AT83" s="580"/>
      <c r="AU83" s="1310"/>
      <c r="AV83" s="1311" t="str">
        <f>IF('別紙様式2-2（４・５月分）'!N66="","",'別紙様式2-2（４・５月分）'!N66)</f>
        <v/>
      </c>
      <c r="AW83" s="1312"/>
      <c r="AX83" s="1482"/>
      <c r="AY83" s="431"/>
      <c r="BD83" s="341"/>
      <c r="BE83" s="1310" t="str">
        <f>G82</f>
        <v/>
      </c>
      <c r="BF83" s="1310"/>
      <c r="BG83" s="1310"/>
    </row>
    <row r="84" spans="1:59" ht="15" customHeight="1">
      <c r="A84" s="1302"/>
      <c r="B84" s="1242"/>
      <c r="C84" s="1243"/>
      <c r="D84" s="1243"/>
      <c r="E84" s="1243"/>
      <c r="F84" s="1244"/>
      <c r="G84" s="1259"/>
      <c r="H84" s="1259"/>
      <c r="I84" s="1259"/>
      <c r="J84" s="1422"/>
      <c r="K84" s="1259"/>
      <c r="L84" s="1428"/>
      <c r="M84" s="1379"/>
      <c r="N84" s="1400"/>
      <c r="O84" s="1380" t="s">
        <v>2025</v>
      </c>
      <c r="P84" s="1432" t="str">
        <f>IFERROR(VLOOKUP('別紙様式2-2（４・５月分）'!AQ65,【参考】数式用!$AR$5:$AT$22,3,FALSE),"")</f>
        <v/>
      </c>
      <c r="Q84" s="1384" t="s">
        <v>2036</v>
      </c>
      <c r="R84" s="1516" t="str">
        <f>IFERROR(VLOOKUP(K82,【参考】数式用!$A$5:$AB$37,MATCH(P84,【参考】数式用!$B$4:$AB$4,0)+1,0),"")</f>
        <v/>
      </c>
      <c r="S84" s="1388" t="s">
        <v>2109</v>
      </c>
      <c r="T84" s="1518"/>
      <c r="U84" s="1514" t="str">
        <f>IFERROR(VLOOKUP(K82,【参考】数式用!$A$5:$AB$37,MATCH(T84,【参考】数式用!$B$4:$AB$4,0)+1,0),"")</f>
        <v/>
      </c>
      <c r="V84" s="1394" t="s">
        <v>15</v>
      </c>
      <c r="W84" s="1512"/>
      <c r="X84" s="1370" t="s">
        <v>10</v>
      </c>
      <c r="Y84" s="1512"/>
      <c r="Z84" s="1370" t="s">
        <v>38</v>
      </c>
      <c r="AA84" s="1512"/>
      <c r="AB84" s="1370" t="s">
        <v>10</v>
      </c>
      <c r="AC84" s="1512"/>
      <c r="AD84" s="1370" t="s">
        <v>2020</v>
      </c>
      <c r="AE84" s="1370" t="s">
        <v>20</v>
      </c>
      <c r="AF84" s="1370" t="str">
        <f>IF(W84&gt;=1,(AA84*12+AC84)-(W84*12+Y84)+1,"")</f>
        <v/>
      </c>
      <c r="AG84" s="1366" t="s">
        <v>33</v>
      </c>
      <c r="AH84" s="1372" t="str">
        <f t="shared" ref="AH84" si="114">IFERROR(ROUNDDOWN(ROUND(L82*U84,0),0)*AF84,"")</f>
        <v/>
      </c>
      <c r="AI84" s="1506" t="str">
        <f t="shared" ref="AI84" si="115">IFERROR(ROUNDDOWN(ROUND((L82*(U84-AW82)),0),0)*AF84,"")</f>
        <v/>
      </c>
      <c r="AJ84" s="1376" t="str">
        <f>IFERROR(ROUNDDOWN(ROUNDDOWN(ROUND(L82*VLOOKUP(K82,【参考】数式用!$A$5:$AB$27,MATCH("新加算Ⅳ",【参考】数式用!$B$4:$AB$4,0)+1,0),0),0)*AF84*0.5,0),"")</f>
        <v/>
      </c>
      <c r="AK84" s="1508"/>
      <c r="AL84" s="1510" t="str">
        <f>IFERROR(IF('別紙様式2-2（４・５月分）'!P84="ベア加算","", IF(OR(T84="新加算Ⅰ",T84="新加算Ⅱ",T84="新加算Ⅲ",T84="新加算Ⅳ"),ROUNDDOWN(ROUND(L82*VLOOKUP(K82,【参考】数式用!$A$5:$I$27,MATCH("ベア加算",【参考】数式用!$B$4:$I$4,0)+1,0),0),0)*AF84,"")),"")</f>
        <v/>
      </c>
      <c r="AM84" s="1502"/>
      <c r="AN84" s="1483"/>
      <c r="AO84" s="1504"/>
      <c r="AP84" s="1483"/>
      <c r="AQ84" s="1485"/>
      <c r="AR84" s="1487"/>
      <c r="AS84" s="1491"/>
      <c r="AT84" s="452"/>
      <c r="AU84" s="1310" t="str">
        <f>IF(AND(AA82&lt;&gt;7,AC82&lt;&gt;3),"V列に色付け","")</f>
        <v/>
      </c>
      <c r="AV84" s="1311"/>
      <c r="AW84" s="1312"/>
      <c r="AX84" s="577"/>
      <c r="AY84" s="1229" t="str">
        <f>IF(AL84&lt;&gt;"",IF(AM84="○","入力済","未入力"),"")</f>
        <v/>
      </c>
      <c r="AZ84" s="1229" t="str">
        <f>IF(OR(T84="新加算Ⅰ",T84="新加算Ⅱ",T84="新加算Ⅲ",T84="新加算Ⅳ",T84="新加算Ⅴ（１）",T84="新加算Ⅴ（２）",T84="新加算Ⅴ（３）",T84="新加算ⅠⅤ（４）",T84="新加算Ⅴ（５）",T84="新加算Ⅴ（６）",T84="新加算Ⅴ（８）",T84="新加算Ⅴ（11）"),IF(OR(AN84="○",AN84="令和６年度中に満たす"),"入力済","未入力"),"")</f>
        <v/>
      </c>
      <c r="BA84" s="1229" t="str">
        <f>IF(OR(T84="新加算Ⅴ（７）",T84="新加算Ⅴ（９）",T84="新加算Ⅴ（10）",T84="新加算Ⅴ（12）",T84="新加算Ⅴ（13）",T84="新加算Ⅴ（14）"),IF(OR(AO84="○",AO84="令和６年度中に満たす"),"入力済","未入力"),"")</f>
        <v/>
      </c>
      <c r="BB84" s="1229" t="str">
        <f>IF(OR(T84="新加算Ⅰ",T84="新加算Ⅱ",T84="新加算Ⅲ",T84="新加算Ⅴ（１）",T84="新加算Ⅴ（３）",T84="新加算Ⅴ（８）"),IF(OR(AP84="○",AP84="令和６年度中に満たす"),"入力済","未入力"),"")</f>
        <v/>
      </c>
      <c r="BC84" s="1480" t="str">
        <f t="shared" ref="BC84" si="116">IF(OR(T84="新加算Ⅰ",T84="新加算Ⅱ",T84="新加算Ⅴ（１）",T84="新加算Ⅴ（２）",T84="新加算Ⅴ（３）",T84="新加算Ⅴ（４）",T84="新加算Ⅴ（５）",T84="新加算Ⅴ（６）",T84="新加算Ⅴ（７）",T84="新加算Ⅴ（９）",T84="新加算Ⅴ（10）",T84="新加算Ⅴ（12）"),IF(AQ84&lt;&gt;"",1,""),"")</f>
        <v/>
      </c>
      <c r="BD84" s="1310" t="str">
        <f>IF(OR(T84="新加算Ⅰ",T84="新加算Ⅴ（１）",T84="新加算Ⅴ（２）",T84="新加算Ⅴ（５）",T84="新加算Ⅴ（７）",T84="新加算Ⅴ（10）"),IF(AR84="","未入力","入力済"),"")</f>
        <v/>
      </c>
      <c r="BE84" s="1310" t="str">
        <f>G82</f>
        <v/>
      </c>
      <c r="BF84" s="1310"/>
      <c r="BG84" s="1310"/>
    </row>
    <row r="85" spans="1:59" ht="30" customHeight="1" thickBot="1">
      <c r="A85" s="1275"/>
      <c r="B85" s="1418"/>
      <c r="C85" s="1419"/>
      <c r="D85" s="1419"/>
      <c r="E85" s="1419"/>
      <c r="F85" s="1420"/>
      <c r="G85" s="1260"/>
      <c r="H85" s="1260"/>
      <c r="I85" s="1260"/>
      <c r="J85" s="1423"/>
      <c r="K85" s="1260"/>
      <c r="L85" s="1429"/>
      <c r="M85" s="556" t="str">
        <f>IF('別紙様式2-2（４・５月分）'!P67="","",'別紙様式2-2（４・５月分）'!P67)</f>
        <v/>
      </c>
      <c r="N85" s="1401"/>
      <c r="O85" s="1381"/>
      <c r="P85" s="1433"/>
      <c r="Q85" s="1385"/>
      <c r="R85" s="1517"/>
      <c r="S85" s="1389"/>
      <c r="T85" s="1519"/>
      <c r="U85" s="1515"/>
      <c r="V85" s="1395"/>
      <c r="W85" s="1513"/>
      <c r="X85" s="1371"/>
      <c r="Y85" s="1513"/>
      <c r="Z85" s="1371"/>
      <c r="AA85" s="1513"/>
      <c r="AB85" s="1371"/>
      <c r="AC85" s="1513"/>
      <c r="AD85" s="1371"/>
      <c r="AE85" s="1371"/>
      <c r="AF85" s="1371"/>
      <c r="AG85" s="1367"/>
      <c r="AH85" s="1373"/>
      <c r="AI85" s="1507"/>
      <c r="AJ85" s="1377"/>
      <c r="AK85" s="1509"/>
      <c r="AL85" s="1511"/>
      <c r="AM85" s="1503"/>
      <c r="AN85" s="1484"/>
      <c r="AO85" s="1505"/>
      <c r="AP85" s="1484"/>
      <c r="AQ85" s="1486"/>
      <c r="AR85" s="1488"/>
      <c r="AS85" s="578" t="str">
        <f t="shared" ref="AS85" si="117">IF(AU84="","",IF(OR(T84="",AND(M85="ベア加算なし",OR(T84="新加算Ⅰ",T84="新加算Ⅱ",T84="新加算Ⅲ",T84="新加算Ⅳ"),AM84=""),AND(OR(T84="新加算Ⅰ",T84="新加算Ⅱ",T84="新加算Ⅲ",T84="新加算Ⅳ"),AN84=""),AND(OR(T84="新加算Ⅰ",T84="新加算Ⅱ",T84="新加算Ⅲ"),AP84=""),AND(OR(T84="新加算Ⅰ",T84="新加算Ⅱ"),AQ84=""),AND(OR(T84="新加算Ⅰ"),AR84="")),"！記入が必要な欄（ピンク色のセル）に空欄があります。空欄を埋めてください。",""))</f>
        <v/>
      </c>
      <c r="AT85" s="452"/>
      <c r="AU85" s="1310"/>
      <c r="AV85" s="558" t="str">
        <f>IF('別紙様式2-2（４・５月分）'!N67="","",'別紙様式2-2（４・５月分）'!N67)</f>
        <v/>
      </c>
      <c r="AW85" s="1312"/>
      <c r="AX85" s="579"/>
      <c r="AY85" s="1229" t="str">
        <f>IF(OR(T85="新加算Ⅰ",T85="新加算Ⅱ",T85="新加算Ⅲ",T85="新加算Ⅳ",T85="新加算Ⅴ（１）",T85="新加算Ⅴ（２）",T85="新加算Ⅴ（３）",T85="新加算ⅠⅤ（４）",T85="新加算Ⅴ（５）",T85="新加算Ⅴ（６）",T85="新加算Ⅴ（８）",T85="新加算Ⅴ（11）"),IF(AI85="○","","未入力"),"")</f>
        <v/>
      </c>
      <c r="AZ85" s="1229" t="str">
        <f>IF(OR(U85="新加算Ⅰ",U85="新加算Ⅱ",U85="新加算Ⅲ",U85="新加算Ⅳ",U85="新加算Ⅴ（１）",U85="新加算Ⅴ（２）",U85="新加算Ⅴ（３）",U85="新加算ⅠⅤ（４）",U85="新加算Ⅴ（５）",U85="新加算Ⅴ（６）",U85="新加算Ⅴ（８）",U85="新加算Ⅴ（11）"),IF(AJ85="○","","未入力"),"")</f>
        <v/>
      </c>
      <c r="BA85" s="1229" t="str">
        <f>IF(OR(U85="新加算Ⅴ（７）",U85="新加算Ⅴ（９）",U85="新加算Ⅴ（10）",U85="新加算Ⅴ（12）",U85="新加算Ⅴ（13）",U85="新加算Ⅴ（14）"),IF(AK85="○","","未入力"),"")</f>
        <v/>
      </c>
      <c r="BB85" s="1229" t="str">
        <f>IF(OR(U85="新加算Ⅰ",U85="新加算Ⅱ",U85="新加算Ⅲ",U85="新加算Ⅴ（１）",U85="新加算Ⅴ（３）",U85="新加算Ⅴ（８）"),IF(AL85="○","","未入力"),"")</f>
        <v/>
      </c>
      <c r="BC85" s="1480" t="str">
        <f t="shared" ref="BC85" si="118">IF(OR(U85="新加算Ⅰ",U85="新加算Ⅱ",U85="新加算Ⅴ（１）",U85="新加算Ⅴ（２）",U85="新加算Ⅴ（３）",U85="新加算Ⅴ（４）",U85="新加算Ⅴ（５）",U85="新加算Ⅴ（６）",U85="新加算Ⅴ（７）",U85="新加算Ⅴ（９）",U85="新加算Ⅴ（10）",U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5" s="1310" t="str">
        <f>IF(AND(T85&lt;&gt;"（参考）令和７年度の移行予定",OR(U85="新加算Ⅰ",U85="新加算Ⅴ（１）",U85="新加算Ⅴ（２）",U85="新加算Ⅴ（５）",U85="新加算Ⅴ（７）",U85="新加算Ⅴ（10）")),IF(AN85="","未入力",IF(AN85="いずれも取得していない","要件を満たさない","")),"")</f>
        <v/>
      </c>
      <c r="BE85" s="1310" t="str">
        <f>G82</f>
        <v/>
      </c>
      <c r="BF85" s="1310"/>
      <c r="BG85" s="1310"/>
    </row>
    <row r="86" spans="1:59" ht="30" customHeight="1">
      <c r="A86" s="1273">
        <v>19</v>
      </c>
      <c r="B86" s="1239" t="str">
        <f>IF(基本情報入力シート!C72="","",基本情報入力シート!C72)</f>
        <v/>
      </c>
      <c r="C86" s="1240"/>
      <c r="D86" s="1240"/>
      <c r="E86" s="1240"/>
      <c r="F86" s="1241"/>
      <c r="G86" s="1258" t="str">
        <f>IF(基本情報入力シート!M72="","",基本情報入力シート!M72)</f>
        <v/>
      </c>
      <c r="H86" s="1258" t="str">
        <f>IF(基本情報入力シート!R72="","",基本情報入力シート!R72)</f>
        <v/>
      </c>
      <c r="I86" s="1258" t="str">
        <f>IF(基本情報入力シート!W72="","",基本情報入力シート!W72)</f>
        <v/>
      </c>
      <c r="J86" s="1421" t="str">
        <f>IF(基本情報入力シート!X72="","",基本情報入力シート!X72)</f>
        <v/>
      </c>
      <c r="K86" s="1258" t="str">
        <f>IF(基本情報入力シート!Y72="","",基本情報入力シート!Y72)</f>
        <v/>
      </c>
      <c r="L86" s="1434" t="str">
        <f>IF(基本情報入力シート!AB72="","",基本情報入力シート!AB72)</f>
        <v/>
      </c>
      <c r="M86" s="553" t="str">
        <f>IF('別紙様式2-2（４・５月分）'!P68="","",'別紙様式2-2（４・５月分）'!P68)</f>
        <v/>
      </c>
      <c r="N86" s="1398" t="str">
        <f>IF(SUM('別紙様式2-2（４・５月分）'!Q68:Q70)=0,"",SUM('別紙様式2-2（４・５月分）'!Q68:Q70))</f>
        <v/>
      </c>
      <c r="O86" s="1402" t="str">
        <f>IFERROR(VLOOKUP('別紙様式2-2（４・５月分）'!AQ68,【参考】数式用!$AR$5:$AS$22,2,FALSE),"")</f>
        <v/>
      </c>
      <c r="P86" s="1403"/>
      <c r="Q86" s="1404"/>
      <c r="R86" s="1539" t="str">
        <f>IFERROR(VLOOKUP(K86,【参考】数式用!$A$5:$AB$37,MATCH(O86,【参考】数式用!$B$4:$AB$4,0)+1,0),"")</f>
        <v/>
      </c>
      <c r="S86" s="1410" t="s">
        <v>2102</v>
      </c>
      <c r="T86" s="1535" t="str">
        <f>IF('別紙様式2-3（６月以降分）'!T86="","",'別紙様式2-3（６月以降分）'!T86)</f>
        <v/>
      </c>
      <c r="U86" s="1537" t="str">
        <f>IFERROR(VLOOKUP(K86,【参考】数式用!$A$5:$AB$37,MATCH(T86,【参考】数式用!$B$4:$AB$4,0)+1,0),"")</f>
        <v/>
      </c>
      <c r="V86" s="1416" t="s">
        <v>15</v>
      </c>
      <c r="W86" s="1533">
        <f>'別紙様式2-3（６月以降分）'!W86</f>
        <v>6</v>
      </c>
      <c r="X86" s="1356" t="s">
        <v>10</v>
      </c>
      <c r="Y86" s="1533">
        <f>'別紙様式2-3（６月以降分）'!Y86</f>
        <v>6</v>
      </c>
      <c r="Z86" s="1356" t="s">
        <v>38</v>
      </c>
      <c r="AA86" s="1533">
        <f>'別紙様式2-3（６月以降分）'!AA86</f>
        <v>7</v>
      </c>
      <c r="AB86" s="1356" t="s">
        <v>10</v>
      </c>
      <c r="AC86" s="1533">
        <f>'別紙様式2-3（６月以降分）'!AC86</f>
        <v>3</v>
      </c>
      <c r="AD86" s="1356" t="s">
        <v>2020</v>
      </c>
      <c r="AE86" s="1356" t="s">
        <v>20</v>
      </c>
      <c r="AF86" s="1356">
        <f>IF(W86&gt;=1,(AA86*12+AC86)-(W86*12+Y86)+1,"")</f>
        <v>10</v>
      </c>
      <c r="AG86" s="1358" t="s">
        <v>33</v>
      </c>
      <c r="AH86" s="1525" t="str">
        <f>'別紙様式2-3（６月以降分）'!AH86</f>
        <v/>
      </c>
      <c r="AI86" s="1527" t="str">
        <f>'別紙様式2-3（６月以降分）'!AI86</f>
        <v/>
      </c>
      <c r="AJ86" s="1529">
        <f>'別紙様式2-3（６月以降分）'!AJ86</f>
        <v>0</v>
      </c>
      <c r="AK86" s="1531" t="str">
        <f>IF('別紙様式2-3（６月以降分）'!AK86="","",'別紙様式2-3（６月以降分）'!AK86)</f>
        <v/>
      </c>
      <c r="AL86" s="1520">
        <f>'別紙様式2-3（６月以降分）'!AL86</f>
        <v>0</v>
      </c>
      <c r="AM86" s="1522" t="str">
        <f>IF('別紙様式2-3（６月以降分）'!AM86="","",'別紙様式2-3（６月以降分）'!AM86)</f>
        <v/>
      </c>
      <c r="AN86" s="1340" t="str">
        <f>IF('別紙様式2-3（６月以降分）'!AN86="","",'別紙様式2-3（６月以降分）'!AN86)</f>
        <v/>
      </c>
      <c r="AO86" s="1338" t="str">
        <f>IF('別紙様式2-3（６月以降分）'!AO86="","",'別紙様式2-3（６月以降分）'!AO86)</f>
        <v/>
      </c>
      <c r="AP86" s="1340" t="str">
        <f>IF('別紙様式2-3（６月以降分）'!AP86="","",'別紙様式2-3（６月以降分）'!AP86)</f>
        <v/>
      </c>
      <c r="AQ86" s="1489" t="str">
        <f>IF('別紙様式2-3（６月以降分）'!AQ86="","",'別紙様式2-3（６月以降分）'!AQ86)</f>
        <v/>
      </c>
      <c r="AR86" s="1492" t="str">
        <f>IF('別紙様式2-3（６月以降分）'!AR86="","",'別紙様式2-3（６月以降分）'!AR86)</f>
        <v/>
      </c>
      <c r="AS86" s="573" t="str">
        <f t="shared" ref="AS86" si="119">IF(AU88="","",IF(U88&lt;U86,"！加算の要件上は問題ありませんが、令和６年度当初の新加算の加算率と比較して、移行後の加算率が下がる計画になっています。",""))</f>
        <v/>
      </c>
      <c r="AT86" s="580"/>
      <c r="AU86" s="1308"/>
      <c r="AV86" s="558" t="str">
        <f>IF('別紙様式2-2（４・５月分）'!N68="","",'別紙様式2-2（４・５月分）'!N68)</f>
        <v/>
      </c>
      <c r="AW86" s="1312" t="str">
        <f>IF(SUM('別紙様式2-2（４・５月分）'!O68:O70)=0,"",SUM('別紙様式2-2（４・５月分）'!O68:O70))</f>
        <v/>
      </c>
      <c r="AX86" s="1481" t="str">
        <f>IFERROR(VLOOKUP(K86,【参考】数式用!$AH$2:$AI$34,2,FALSE),"")</f>
        <v/>
      </c>
      <c r="AY86" s="494"/>
      <c r="BD86" s="341"/>
      <c r="BE86" s="1310" t="str">
        <f>G86</f>
        <v/>
      </c>
      <c r="BF86" s="1310"/>
      <c r="BG86" s="1310"/>
    </row>
    <row r="87" spans="1:59" ht="15" customHeight="1">
      <c r="A87" s="1274"/>
      <c r="B87" s="1242"/>
      <c r="C87" s="1243"/>
      <c r="D87" s="1243"/>
      <c r="E87" s="1243"/>
      <c r="F87" s="1244"/>
      <c r="G87" s="1259"/>
      <c r="H87" s="1259"/>
      <c r="I87" s="1259"/>
      <c r="J87" s="1422"/>
      <c r="K87" s="1259"/>
      <c r="L87" s="1428"/>
      <c r="M87" s="1378" t="str">
        <f>IF('別紙様式2-2（４・５月分）'!P69="","",'別紙様式2-2（４・５月分）'!P69)</f>
        <v/>
      </c>
      <c r="N87" s="1399"/>
      <c r="O87" s="1405"/>
      <c r="P87" s="1406"/>
      <c r="Q87" s="1407"/>
      <c r="R87" s="1540"/>
      <c r="S87" s="1411"/>
      <c r="T87" s="1536"/>
      <c r="U87" s="1538"/>
      <c r="V87" s="1417"/>
      <c r="W87" s="1534"/>
      <c r="X87" s="1357"/>
      <c r="Y87" s="1534"/>
      <c r="Z87" s="1357"/>
      <c r="AA87" s="1534"/>
      <c r="AB87" s="1357"/>
      <c r="AC87" s="1534"/>
      <c r="AD87" s="1357"/>
      <c r="AE87" s="1357"/>
      <c r="AF87" s="1357"/>
      <c r="AG87" s="1359"/>
      <c r="AH87" s="1526"/>
      <c r="AI87" s="1528"/>
      <c r="AJ87" s="1530"/>
      <c r="AK87" s="1532"/>
      <c r="AL87" s="1521"/>
      <c r="AM87" s="1523"/>
      <c r="AN87" s="1341"/>
      <c r="AO87" s="1524"/>
      <c r="AP87" s="1341"/>
      <c r="AQ87" s="1490"/>
      <c r="AR87" s="1493"/>
      <c r="AS87" s="1491" t="str">
        <f t="shared" ref="AS87" si="120">IF(AU88="","",IF(OR(AA88="",AA88&lt;&gt;7,AC88="",AC88&lt;&gt;3),"！算定期間の終わりが令和７年３月になっていません。年度内の廃止予定等がなければ、算定対象月を令和７年３月にしてください。",""))</f>
        <v/>
      </c>
      <c r="AT87" s="580"/>
      <c r="AU87" s="1310"/>
      <c r="AV87" s="1311" t="str">
        <f>IF('別紙様式2-2（４・５月分）'!N69="","",'別紙様式2-2（４・５月分）'!N69)</f>
        <v/>
      </c>
      <c r="AW87" s="1312"/>
      <c r="AX87" s="1482"/>
      <c r="AY87" s="431"/>
      <c r="BD87" s="341"/>
      <c r="BE87" s="1310" t="str">
        <f>G86</f>
        <v/>
      </c>
      <c r="BF87" s="1310"/>
      <c r="BG87" s="1310"/>
    </row>
    <row r="88" spans="1:59" ht="15" customHeight="1">
      <c r="A88" s="1302"/>
      <c r="B88" s="1242"/>
      <c r="C88" s="1243"/>
      <c r="D88" s="1243"/>
      <c r="E88" s="1243"/>
      <c r="F88" s="1244"/>
      <c r="G88" s="1259"/>
      <c r="H88" s="1259"/>
      <c r="I88" s="1259"/>
      <c r="J88" s="1422"/>
      <c r="K88" s="1259"/>
      <c r="L88" s="1428"/>
      <c r="M88" s="1379"/>
      <c r="N88" s="1400"/>
      <c r="O88" s="1380" t="s">
        <v>2025</v>
      </c>
      <c r="P88" s="1432" t="str">
        <f>IFERROR(VLOOKUP('別紙様式2-2（４・５月分）'!AQ68,【参考】数式用!$AR$5:$AT$22,3,FALSE),"")</f>
        <v/>
      </c>
      <c r="Q88" s="1384" t="s">
        <v>2036</v>
      </c>
      <c r="R88" s="1516" t="str">
        <f>IFERROR(VLOOKUP(K86,【参考】数式用!$A$5:$AB$37,MATCH(P88,【参考】数式用!$B$4:$AB$4,0)+1,0),"")</f>
        <v/>
      </c>
      <c r="S88" s="1388" t="s">
        <v>2109</v>
      </c>
      <c r="T88" s="1518"/>
      <c r="U88" s="1514" t="str">
        <f>IFERROR(VLOOKUP(K86,【参考】数式用!$A$5:$AB$37,MATCH(T88,【参考】数式用!$B$4:$AB$4,0)+1,0),"")</f>
        <v/>
      </c>
      <c r="V88" s="1394" t="s">
        <v>15</v>
      </c>
      <c r="W88" s="1512"/>
      <c r="X88" s="1370" t="s">
        <v>10</v>
      </c>
      <c r="Y88" s="1512"/>
      <c r="Z88" s="1370" t="s">
        <v>38</v>
      </c>
      <c r="AA88" s="1512"/>
      <c r="AB88" s="1370" t="s">
        <v>10</v>
      </c>
      <c r="AC88" s="1512"/>
      <c r="AD88" s="1370" t="s">
        <v>2020</v>
      </c>
      <c r="AE88" s="1370" t="s">
        <v>20</v>
      </c>
      <c r="AF88" s="1370" t="str">
        <f>IF(W88&gt;=1,(AA88*12+AC88)-(W88*12+Y88)+1,"")</f>
        <v/>
      </c>
      <c r="AG88" s="1366" t="s">
        <v>33</v>
      </c>
      <c r="AH88" s="1372" t="str">
        <f t="shared" ref="AH88" si="121">IFERROR(ROUNDDOWN(ROUND(L86*U88,0),0)*AF88,"")</f>
        <v/>
      </c>
      <c r="AI88" s="1506" t="str">
        <f t="shared" ref="AI88" si="122">IFERROR(ROUNDDOWN(ROUND((L86*(U88-AW86)),0),0)*AF88,"")</f>
        <v/>
      </c>
      <c r="AJ88" s="1376" t="str">
        <f>IFERROR(ROUNDDOWN(ROUNDDOWN(ROUND(L86*VLOOKUP(K86,【参考】数式用!$A$5:$AB$27,MATCH("新加算Ⅳ",【参考】数式用!$B$4:$AB$4,0)+1,0),0),0)*AF88*0.5,0),"")</f>
        <v/>
      </c>
      <c r="AK88" s="1508"/>
      <c r="AL88" s="1510" t="str">
        <f>IFERROR(IF('別紙様式2-2（４・５月分）'!P88="ベア加算","", IF(OR(T88="新加算Ⅰ",T88="新加算Ⅱ",T88="新加算Ⅲ",T88="新加算Ⅳ"),ROUNDDOWN(ROUND(L86*VLOOKUP(K86,【参考】数式用!$A$5:$I$27,MATCH("ベア加算",【参考】数式用!$B$4:$I$4,0)+1,0),0),0)*AF88,"")),"")</f>
        <v/>
      </c>
      <c r="AM88" s="1502"/>
      <c r="AN88" s="1483"/>
      <c r="AO88" s="1504"/>
      <c r="AP88" s="1483"/>
      <c r="AQ88" s="1485"/>
      <c r="AR88" s="1487"/>
      <c r="AS88" s="1491"/>
      <c r="AT88" s="452"/>
      <c r="AU88" s="1310" t="str">
        <f>IF(AND(AA86&lt;&gt;7,AC86&lt;&gt;3),"V列に色付け","")</f>
        <v/>
      </c>
      <c r="AV88" s="1311"/>
      <c r="AW88" s="1312"/>
      <c r="AX88" s="577"/>
      <c r="AY88" s="1229" t="str">
        <f>IF(AL88&lt;&gt;"",IF(AM88="○","入力済","未入力"),"")</f>
        <v/>
      </c>
      <c r="AZ88" s="1229" t="str">
        <f>IF(OR(T88="新加算Ⅰ",T88="新加算Ⅱ",T88="新加算Ⅲ",T88="新加算Ⅳ",T88="新加算Ⅴ（１）",T88="新加算Ⅴ（２）",T88="新加算Ⅴ（３）",T88="新加算ⅠⅤ（４）",T88="新加算Ⅴ（５）",T88="新加算Ⅴ（６）",T88="新加算Ⅴ（８）",T88="新加算Ⅴ（11）"),IF(OR(AN88="○",AN88="令和６年度中に満たす"),"入力済","未入力"),"")</f>
        <v/>
      </c>
      <c r="BA88" s="1229" t="str">
        <f>IF(OR(T88="新加算Ⅴ（７）",T88="新加算Ⅴ（９）",T88="新加算Ⅴ（10）",T88="新加算Ⅴ（12）",T88="新加算Ⅴ（13）",T88="新加算Ⅴ（14）"),IF(OR(AO88="○",AO88="令和６年度中に満たす"),"入力済","未入力"),"")</f>
        <v/>
      </c>
      <c r="BB88" s="1229" t="str">
        <f>IF(OR(T88="新加算Ⅰ",T88="新加算Ⅱ",T88="新加算Ⅲ",T88="新加算Ⅴ（１）",T88="新加算Ⅴ（３）",T88="新加算Ⅴ（８）"),IF(OR(AP88="○",AP88="令和６年度中に満たす"),"入力済","未入力"),"")</f>
        <v/>
      </c>
      <c r="BC88" s="1480" t="str">
        <f t="shared" ref="BC88" si="123">IF(OR(T88="新加算Ⅰ",T88="新加算Ⅱ",T88="新加算Ⅴ（１）",T88="新加算Ⅴ（２）",T88="新加算Ⅴ（３）",T88="新加算Ⅴ（４）",T88="新加算Ⅴ（５）",T88="新加算Ⅴ（６）",T88="新加算Ⅴ（７）",T88="新加算Ⅴ（９）",T88="新加算Ⅴ（10）",T88="新加算Ⅴ（12）"),IF(AQ88&lt;&gt;"",1,""),"")</f>
        <v/>
      </c>
      <c r="BD88" s="1310" t="str">
        <f>IF(OR(T88="新加算Ⅰ",T88="新加算Ⅴ（１）",T88="新加算Ⅴ（２）",T88="新加算Ⅴ（５）",T88="新加算Ⅴ（７）",T88="新加算Ⅴ（10）"),IF(AR88="","未入力","入力済"),"")</f>
        <v/>
      </c>
      <c r="BE88" s="1310" t="str">
        <f>G86</f>
        <v/>
      </c>
      <c r="BF88" s="1310"/>
      <c r="BG88" s="1310"/>
    </row>
    <row r="89" spans="1:59" ht="30" customHeight="1" thickBot="1">
      <c r="A89" s="1275"/>
      <c r="B89" s="1418"/>
      <c r="C89" s="1419"/>
      <c r="D89" s="1419"/>
      <c r="E89" s="1419"/>
      <c r="F89" s="1420"/>
      <c r="G89" s="1260"/>
      <c r="H89" s="1260"/>
      <c r="I89" s="1260"/>
      <c r="J89" s="1423"/>
      <c r="K89" s="1260"/>
      <c r="L89" s="1429"/>
      <c r="M89" s="556" t="str">
        <f>IF('別紙様式2-2（４・５月分）'!P70="","",'別紙様式2-2（４・５月分）'!P70)</f>
        <v/>
      </c>
      <c r="N89" s="1401"/>
      <c r="O89" s="1381"/>
      <c r="P89" s="1433"/>
      <c r="Q89" s="1385"/>
      <c r="R89" s="1517"/>
      <c r="S89" s="1389"/>
      <c r="T89" s="1519"/>
      <c r="U89" s="1515"/>
      <c r="V89" s="1395"/>
      <c r="W89" s="1513"/>
      <c r="X89" s="1371"/>
      <c r="Y89" s="1513"/>
      <c r="Z89" s="1371"/>
      <c r="AA89" s="1513"/>
      <c r="AB89" s="1371"/>
      <c r="AC89" s="1513"/>
      <c r="AD89" s="1371"/>
      <c r="AE89" s="1371"/>
      <c r="AF89" s="1371"/>
      <c r="AG89" s="1367"/>
      <c r="AH89" s="1373"/>
      <c r="AI89" s="1507"/>
      <c r="AJ89" s="1377"/>
      <c r="AK89" s="1509"/>
      <c r="AL89" s="1511"/>
      <c r="AM89" s="1503"/>
      <c r="AN89" s="1484"/>
      <c r="AO89" s="1505"/>
      <c r="AP89" s="1484"/>
      <c r="AQ89" s="1486"/>
      <c r="AR89" s="1488"/>
      <c r="AS89" s="578" t="str">
        <f t="shared" ref="AS89" si="124">IF(AU88="","",IF(OR(T88="",AND(M89="ベア加算なし",OR(T88="新加算Ⅰ",T88="新加算Ⅱ",T88="新加算Ⅲ",T88="新加算Ⅳ"),AM88=""),AND(OR(T88="新加算Ⅰ",T88="新加算Ⅱ",T88="新加算Ⅲ",T88="新加算Ⅳ"),AN88=""),AND(OR(T88="新加算Ⅰ",T88="新加算Ⅱ",T88="新加算Ⅲ"),AP88=""),AND(OR(T88="新加算Ⅰ",T88="新加算Ⅱ"),AQ88=""),AND(OR(T88="新加算Ⅰ"),AR88="")),"！記入が必要な欄（ピンク色のセル）に空欄があります。空欄を埋めてください。",""))</f>
        <v/>
      </c>
      <c r="AT89" s="452"/>
      <c r="AU89" s="1310"/>
      <c r="AV89" s="558" t="str">
        <f>IF('別紙様式2-2（４・５月分）'!N70="","",'別紙様式2-2（４・５月分）'!N70)</f>
        <v/>
      </c>
      <c r="AW89" s="1312"/>
      <c r="AX89" s="579"/>
      <c r="AY89" s="1229" t="str">
        <f>IF(OR(T89="新加算Ⅰ",T89="新加算Ⅱ",T89="新加算Ⅲ",T89="新加算Ⅳ",T89="新加算Ⅴ（１）",T89="新加算Ⅴ（２）",T89="新加算Ⅴ（３）",T89="新加算ⅠⅤ（４）",T89="新加算Ⅴ（５）",T89="新加算Ⅴ（６）",T89="新加算Ⅴ（８）",T89="新加算Ⅴ（11）"),IF(AI89="○","","未入力"),"")</f>
        <v/>
      </c>
      <c r="AZ89" s="1229" t="str">
        <f>IF(OR(U89="新加算Ⅰ",U89="新加算Ⅱ",U89="新加算Ⅲ",U89="新加算Ⅳ",U89="新加算Ⅴ（１）",U89="新加算Ⅴ（２）",U89="新加算Ⅴ（３）",U89="新加算ⅠⅤ（４）",U89="新加算Ⅴ（５）",U89="新加算Ⅴ（６）",U89="新加算Ⅴ（８）",U89="新加算Ⅴ（11）"),IF(AJ89="○","","未入力"),"")</f>
        <v/>
      </c>
      <c r="BA89" s="1229" t="str">
        <f>IF(OR(U89="新加算Ⅴ（７）",U89="新加算Ⅴ（９）",U89="新加算Ⅴ（10）",U89="新加算Ⅴ（12）",U89="新加算Ⅴ（13）",U89="新加算Ⅴ（14）"),IF(AK89="○","","未入力"),"")</f>
        <v/>
      </c>
      <c r="BB89" s="1229" t="str">
        <f>IF(OR(U89="新加算Ⅰ",U89="新加算Ⅱ",U89="新加算Ⅲ",U89="新加算Ⅴ（１）",U89="新加算Ⅴ（３）",U89="新加算Ⅴ（８）"),IF(AL89="○","","未入力"),"")</f>
        <v/>
      </c>
      <c r="BC89" s="1480" t="str">
        <f t="shared" ref="BC89" si="125">IF(OR(U89="新加算Ⅰ",U89="新加算Ⅱ",U89="新加算Ⅴ（１）",U89="新加算Ⅴ（２）",U89="新加算Ⅴ（３）",U89="新加算Ⅴ（４）",U89="新加算Ⅴ（５）",U89="新加算Ⅴ（６）",U89="新加算Ⅴ（７）",U89="新加算Ⅴ（９）",U89="新加算Ⅴ（10）",U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9" s="1310" t="str">
        <f>IF(AND(T89&lt;&gt;"（参考）令和７年度の移行予定",OR(U89="新加算Ⅰ",U89="新加算Ⅴ（１）",U89="新加算Ⅴ（２）",U89="新加算Ⅴ（５）",U89="新加算Ⅴ（７）",U89="新加算Ⅴ（10）")),IF(AN89="","未入力",IF(AN89="いずれも取得していない","要件を満たさない","")),"")</f>
        <v/>
      </c>
      <c r="BE89" s="1310" t="str">
        <f>G86</f>
        <v/>
      </c>
      <c r="BF89" s="1310"/>
      <c r="BG89" s="1310"/>
    </row>
    <row r="90" spans="1:59" ht="30" customHeight="1">
      <c r="A90" s="1300">
        <v>20</v>
      </c>
      <c r="B90" s="1242" t="str">
        <f>IF(基本情報入力シート!C73="","",基本情報入力シート!C73)</f>
        <v/>
      </c>
      <c r="C90" s="1243"/>
      <c r="D90" s="1243"/>
      <c r="E90" s="1243"/>
      <c r="F90" s="1244"/>
      <c r="G90" s="1259" t="str">
        <f>IF(基本情報入力シート!M73="","",基本情報入力シート!M73)</f>
        <v/>
      </c>
      <c r="H90" s="1259" t="str">
        <f>IF(基本情報入力シート!R73="","",基本情報入力シート!R73)</f>
        <v/>
      </c>
      <c r="I90" s="1259" t="str">
        <f>IF(基本情報入力シート!W73="","",基本情報入力シート!W73)</f>
        <v/>
      </c>
      <c r="J90" s="1422" t="str">
        <f>IF(基本情報入力シート!X73="","",基本情報入力シート!X73)</f>
        <v/>
      </c>
      <c r="K90" s="1259" t="str">
        <f>IF(基本情報入力シート!Y73="","",基本情報入力シート!Y73)</f>
        <v/>
      </c>
      <c r="L90" s="1428" t="str">
        <f>IF(基本情報入力シート!AB73="","",基本情報入力シート!AB73)</f>
        <v/>
      </c>
      <c r="M90" s="553" t="str">
        <f>IF('別紙様式2-2（４・５月分）'!P71="","",'別紙様式2-2（４・５月分）'!P71)</f>
        <v/>
      </c>
      <c r="N90" s="1398" t="str">
        <f>IF(SUM('別紙様式2-2（４・５月分）'!Q71:Q73)=0,"",SUM('別紙様式2-2（４・５月分）'!Q71:Q73))</f>
        <v/>
      </c>
      <c r="O90" s="1402" t="str">
        <f>IFERROR(VLOOKUP('別紙様式2-2（４・５月分）'!AQ71,【参考】数式用!$AR$5:$AS$22,2,FALSE),"")</f>
        <v/>
      </c>
      <c r="P90" s="1403"/>
      <c r="Q90" s="1404"/>
      <c r="R90" s="1539" t="str">
        <f>IFERROR(VLOOKUP(K90,【参考】数式用!$A$5:$AB$37,MATCH(O90,【参考】数式用!$B$4:$AB$4,0)+1,0),"")</f>
        <v/>
      </c>
      <c r="S90" s="1410" t="s">
        <v>2102</v>
      </c>
      <c r="T90" s="1535" t="str">
        <f>IF('別紙様式2-3（６月以降分）'!T90="","",'別紙様式2-3（６月以降分）'!T90)</f>
        <v/>
      </c>
      <c r="U90" s="1537" t="str">
        <f>IFERROR(VLOOKUP(K90,【参考】数式用!$A$5:$AB$37,MATCH(T90,【参考】数式用!$B$4:$AB$4,0)+1,0),"")</f>
        <v/>
      </c>
      <c r="V90" s="1416" t="s">
        <v>15</v>
      </c>
      <c r="W90" s="1533">
        <f>'別紙様式2-3（６月以降分）'!W90</f>
        <v>6</v>
      </c>
      <c r="X90" s="1356" t="s">
        <v>10</v>
      </c>
      <c r="Y90" s="1533">
        <f>'別紙様式2-3（６月以降分）'!Y90</f>
        <v>6</v>
      </c>
      <c r="Z90" s="1356" t="s">
        <v>38</v>
      </c>
      <c r="AA90" s="1533">
        <f>'別紙様式2-3（６月以降分）'!AA90</f>
        <v>7</v>
      </c>
      <c r="AB90" s="1356" t="s">
        <v>10</v>
      </c>
      <c r="AC90" s="1533">
        <f>'別紙様式2-3（６月以降分）'!AC90</f>
        <v>3</v>
      </c>
      <c r="AD90" s="1356" t="s">
        <v>2020</v>
      </c>
      <c r="AE90" s="1356" t="s">
        <v>20</v>
      </c>
      <c r="AF90" s="1356">
        <f>IF(W90&gt;=1,(AA90*12+AC90)-(W90*12+Y90)+1,"")</f>
        <v>10</v>
      </c>
      <c r="AG90" s="1358" t="s">
        <v>33</v>
      </c>
      <c r="AH90" s="1525" t="str">
        <f>'別紙様式2-3（６月以降分）'!AH90</f>
        <v/>
      </c>
      <c r="AI90" s="1527" t="str">
        <f>'別紙様式2-3（６月以降分）'!AI90</f>
        <v/>
      </c>
      <c r="AJ90" s="1529">
        <f>'別紙様式2-3（６月以降分）'!AJ90</f>
        <v>0</v>
      </c>
      <c r="AK90" s="1531" t="str">
        <f>IF('別紙様式2-3（６月以降分）'!AK90="","",'別紙様式2-3（６月以降分）'!AK90)</f>
        <v/>
      </c>
      <c r="AL90" s="1520">
        <f>'別紙様式2-3（６月以降分）'!AL90</f>
        <v>0</v>
      </c>
      <c r="AM90" s="1522" t="str">
        <f>IF('別紙様式2-3（６月以降分）'!AM90="","",'別紙様式2-3（６月以降分）'!AM90)</f>
        <v/>
      </c>
      <c r="AN90" s="1340" t="str">
        <f>IF('別紙様式2-3（６月以降分）'!AN90="","",'別紙様式2-3（６月以降分）'!AN90)</f>
        <v/>
      </c>
      <c r="AO90" s="1338" t="str">
        <f>IF('別紙様式2-3（６月以降分）'!AO90="","",'別紙様式2-3（６月以降分）'!AO90)</f>
        <v/>
      </c>
      <c r="AP90" s="1340" t="str">
        <f>IF('別紙様式2-3（６月以降分）'!AP90="","",'別紙様式2-3（６月以降分）'!AP90)</f>
        <v/>
      </c>
      <c r="AQ90" s="1489" t="str">
        <f>IF('別紙様式2-3（６月以降分）'!AQ90="","",'別紙様式2-3（６月以降分）'!AQ90)</f>
        <v/>
      </c>
      <c r="AR90" s="1492" t="str">
        <f>IF('別紙様式2-3（６月以降分）'!AR90="","",'別紙様式2-3（６月以降分）'!AR90)</f>
        <v/>
      </c>
      <c r="AS90" s="573" t="str">
        <f t="shared" ref="AS90" si="126">IF(AU92="","",IF(U92&lt;U90,"！加算の要件上は問題ありませんが、令和６年度当初の新加算の加算率と比較して、移行後の加算率が下がる計画になっています。",""))</f>
        <v/>
      </c>
      <c r="AT90" s="580"/>
      <c r="AU90" s="1308"/>
      <c r="AV90" s="558" t="str">
        <f>IF('別紙様式2-2（４・５月分）'!N71="","",'別紙様式2-2（４・５月分）'!N71)</f>
        <v/>
      </c>
      <c r="AW90" s="1312" t="str">
        <f>IF(SUM('別紙様式2-2（４・５月分）'!O71:O73)=0,"",SUM('別紙様式2-2（４・５月分）'!O71:O73))</f>
        <v/>
      </c>
      <c r="AX90" s="1481" t="str">
        <f>IFERROR(VLOOKUP(K90,【参考】数式用!$AH$2:$AI$34,2,FALSE),"")</f>
        <v/>
      </c>
      <c r="AY90" s="494"/>
      <c r="BD90" s="341"/>
      <c r="BE90" s="1310" t="str">
        <f>G90</f>
        <v/>
      </c>
      <c r="BF90" s="1310"/>
      <c r="BG90" s="1310"/>
    </row>
    <row r="91" spans="1:59" ht="15" customHeight="1">
      <c r="A91" s="1274"/>
      <c r="B91" s="1242"/>
      <c r="C91" s="1243"/>
      <c r="D91" s="1243"/>
      <c r="E91" s="1243"/>
      <c r="F91" s="1244"/>
      <c r="G91" s="1259"/>
      <c r="H91" s="1259"/>
      <c r="I91" s="1259"/>
      <c r="J91" s="1422"/>
      <c r="K91" s="1259"/>
      <c r="L91" s="1428"/>
      <c r="M91" s="1378" t="str">
        <f>IF('別紙様式2-2（４・５月分）'!P72="","",'別紙様式2-2（４・５月分）'!P72)</f>
        <v/>
      </c>
      <c r="N91" s="1399"/>
      <c r="O91" s="1405"/>
      <c r="P91" s="1406"/>
      <c r="Q91" s="1407"/>
      <c r="R91" s="1540"/>
      <c r="S91" s="1411"/>
      <c r="T91" s="1536"/>
      <c r="U91" s="1538"/>
      <c r="V91" s="1417"/>
      <c r="W91" s="1534"/>
      <c r="X91" s="1357"/>
      <c r="Y91" s="1534"/>
      <c r="Z91" s="1357"/>
      <c r="AA91" s="1534"/>
      <c r="AB91" s="1357"/>
      <c r="AC91" s="1534"/>
      <c r="AD91" s="1357"/>
      <c r="AE91" s="1357"/>
      <c r="AF91" s="1357"/>
      <c r="AG91" s="1359"/>
      <c r="AH91" s="1526"/>
      <c r="AI91" s="1528"/>
      <c r="AJ91" s="1530"/>
      <c r="AK91" s="1532"/>
      <c r="AL91" s="1521"/>
      <c r="AM91" s="1523"/>
      <c r="AN91" s="1341"/>
      <c r="AO91" s="1524"/>
      <c r="AP91" s="1341"/>
      <c r="AQ91" s="1490"/>
      <c r="AR91" s="1493"/>
      <c r="AS91" s="1491" t="str">
        <f t="shared" ref="AS91" si="127">IF(AU92="","",IF(OR(AA92="",AA92&lt;&gt;7,AC92="",AC92&lt;&gt;3),"！算定期間の終わりが令和７年３月になっていません。年度内の廃止予定等がなければ、算定対象月を令和７年３月にしてください。",""))</f>
        <v/>
      </c>
      <c r="AT91" s="580"/>
      <c r="AU91" s="1310"/>
      <c r="AV91" s="1311" t="str">
        <f>IF('別紙様式2-2（４・５月分）'!N72="","",'別紙様式2-2（４・５月分）'!N72)</f>
        <v/>
      </c>
      <c r="AW91" s="1312"/>
      <c r="AX91" s="1482"/>
      <c r="AY91" s="431"/>
      <c r="BD91" s="341"/>
      <c r="BE91" s="1310" t="str">
        <f>G90</f>
        <v/>
      </c>
      <c r="BF91" s="1310"/>
      <c r="BG91" s="1310"/>
    </row>
    <row r="92" spans="1:59" ht="15" customHeight="1">
      <c r="A92" s="1302"/>
      <c r="B92" s="1242"/>
      <c r="C92" s="1243"/>
      <c r="D92" s="1243"/>
      <c r="E92" s="1243"/>
      <c r="F92" s="1244"/>
      <c r="G92" s="1259"/>
      <c r="H92" s="1259"/>
      <c r="I92" s="1259"/>
      <c r="J92" s="1422"/>
      <c r="K92" s="1259"/>
      <c r="L92" s="1428"/>
      <c r="M92" s="1379"/>
      <c r="N92" s="1400"/>
      <c r="O92" s="1380" t="s">
        <v>2025</v>
      </c>
      <c r="P92" s="1432" t="str">
        <f>IFERROR(VLOOKUP('別紙様式2-2（４・５月分）'!AQ71,【参考】数式用!$AR$5:$AT$22,3,FALSE),"")</f>
        <v/>
      </c>
      <c r="Q92" s="1384" t="s">
        <v>2036</v>
      </c>
      <c r="R92" s="1516" t="str">
        <f>IFERROR(VLOOKUP(K90,【参考】数式用!$A$5:$AB$37,MATCH(P92,【参考】数式用!$B$4:$AB$4,0)+1,0),"")</f>
        <v/>
      </c>
      <c r="S92" s="1388" t="s">
        <v>2109</v>
      </c>
      <c r="T92" s="1518"/>
      <c r="U92" s="1514" t="str">
        <f>IFERROR(VLOOKUP(K90,【参考】数式用!$A$5:$AB$37,MATCH(T92,【参考】数式用!$B$4:$AB$4,0)+1,0),"")</f>
        <v/>
      </c>
      <c r="V92" s="1394" t="s">
        <v>15</v>
      </c>
      <c r="W92" s="1512"/>
      <c r="X92" s="1370" t="s">
        <v>10</v>
      </c>
      <c r="Y92" s="1512"/>
      <c r="Z92" s="1370" t="s">
        <v>38</v>
      </c>
      <c r="AA92" s="1512"/>
      <c r="AB92" s="1370" t="s">
        <v>10</v>
      </c>
      <c r="AC92" s="1512"/>
      <c r="AD92" s="1370" t="s">
        <v>2020</v>
      </c>
      <c r="AE92" s="1370" t="s">
        <v>20</v>
      </c>
      <c r="AF92" s="1370" t="str">
        <f>IF(W92&gt;=1,(AA92*12+AC92)-(W92*12+Y92)+1,"")</f>
        <v/>
      </c>
      <c r="AG92" s="1366" t="s">
        <v>33</v>
      </c>
      <c r="AH92" s="1372" t="str">
        <f t="shared" ref="AH92" si="128">IFERROR(ROUNDDOWN(ROUND(L90*U92,0),0)*AF92,"")</f>
        <v/>
      </c>
      <c r="AI92" s="1506" t="str">
        <f t="shared" ref="AI92" si="129">IFERROR(ROUNDDOWN(ROUND((L90*(U92-AW90)),0),0)*AF92,"")</f>
        <v/>
      </c>
      <c r="AJ92" s="1376" t="str">
        <f>IFERROR(ROUNDDOWN(ROUNDDOWN(ROUND(L90*VLOOKUP(K90,【参考】数式用!$A$5:$AB$27,MATCH("新加算Ⅳ",【参考】数式用!$B$4:$AB$4,0)+1,0),0),0)*AF92*0.5,0),"")</f>
        <v/>
      </c>
      <c r="AK92" s="1508"/>
      <c r="AL92" s="1510" t="str">
        <f>IFERROR(IF('別紙様式2-2（４・５月分）'!P92="ベア加算","", IF(OR(T92="新加算Ⅰ",T92="新加算Ⅱ",T92="新加算Ⅲ",T92="新加算Ⅳ"),ROUNDDOWN(ROUND(L90*VLOOKUP(K90,【参考】数式用!$A$5:$I$27,MATCH("ベア加算",【参考】数式用!$B$4:$I$4,0)+1,0),0),0)*AF92,"")),"")</f>
        <v/>
      </c>
      <c r="AM92" s="1502"/>
      <c r="AN92" s="1483"/>
      <c r="AO92" s="1504"/>
      <c r="AP92" s="1483"/>
      <c r="AQ92" s="1485"/>
      <c r="AR92" s="1487"/>
      <c r="AS92" s="1491"/>
      <c r="AT92" s="452"/>
      <c r="AU92" s="1310" t="str">
        <f>IF(AND(AA90&lt;&gt;7,AC90&lt;&gt;3),"V列に色付け","")</f>
        <v/>
      </c>
      <c r="AV92" s="1311"/>
      <c r="AW92" s="1312"/>
      <c r="AX92" s="577"/>
      <c r="AY92" s="1229" t="str">
        <f>IF(AL92&lt;&gt;"",IF(AM92="○","入力済","未入力"),"")</f>
        <v/>
      </c>
      <c r="AZ92" s="1229" t="str">
        <f>IF(OR(T92="新加算Ⅰ",T92="新加算Ⅱ",T92="新加算Ⅲ",T92="新加算Ⅳ",T92="新加算Ⅴ（１）",T92="新加算Ⅴ（２）",T92="新加算Ⅴ（３）",T92="新加算ⅠⅤ（４）",T92="新加算Ⅴ（５）",T92="新加算Ⅴ（６）",T92="新加算Ⅴ（８）",T92="新加算Ⅴ（11）"),IF(OR(AN92="○",AN92="令和６年度中に満たす"),"入力済","未入力"),"")</f>
        <v/>
      </c>
      <c r="BA92" s="1229" t="str">
        <f>IF(OR(T92="新加算Ⅴ（７）",T92="新加算Ⅴ（９）",T92="新加算Ⅴ（10）",T92="新加算Ⅴ（12）",T92="新加算Ⅴ（13）",T92="新加算Ⅴ（14）"),IF(OR(AO92="○",AO92="令和６年度中に満たす"),"入力済","未入力"),"")</f>
        <v/>
      </c>
      <c r="BB92" s="1229" t="str">
        <f>IF(OR(T92="新加算Ⅰ",T92="新加算Ⅱ",T92="新加算Ⅲ",T92="新加算Ⅴ（１）",T92="新加算Ⅴ（３）",T92="新加算Ⅴ（８）"),IF(OR(AP92="○",AP92="令和６年度中に満たす"),"入力済","未入力"),"")</f>
        <v/>
      </c>
      <c r="BC92" s="1480" t="str">
        <f t="shared" ref="BC92" si="130">IF(OR(T92="新加算Ⅰ",T92="新加算Ⅱ",T92="新加算Ⅴ（１）",T92="新加算Ⅴ（２）",T92="新加算Ⅴ（３）",T92="新加算Ⅴ（４）",T92="新加算Ⅴ（５）",T92="新加算Ⅴ（６）",T92="新加算Ⅴ（７）",T92="新加算Ⅴ（９）",T92="新加算Ⅴ（10）",T92="新加算Ⅴ（12）"),IF(AQ92&lt;&gt;"",1,""),"")</f>
        <v/>
      </c>
      <c r="BD92" s="1310" t="str">
        <f>IF(OR(T92="新加算Ⅰ",T92="新加算Ⅴ（１）",T92="新加算Ⅴ（２）",T92="新加算Ⅴ（５）",T92="新加算Ⅴ（７）",T92="新加算Ⅴ（10）"),IF(AR92="","未入力","入力済"),"")</f>
        <v/>
      </c>
      <c r="BE92" s="1310" t="str">
        <f>G90</f>
        <v/>
      </c>
      <c r="BF92" s="1310"/>
      <c r="BG92" s="1310"/>
    </row>
    <row r="93" spans="1:59" ht="30" customHeight="1" thickBot="1">
      <c r="A93" s="1275"/>
      <c r="B93" s="1418"/>
      <c r="C93" s="1419"/>
      <c r="D93" s="1419"/>
      <c r="E93" s="1419"/>
      <c r="F93" s="1420"/>
      <c r="G93" s="1260"/>
      <c r="H93" s="1260"/>
      <c r="I93" s="1260"/>
      <c r="J93" s="1423"/>
      <c r="K93" s="1260"/>
      <c r="L93" s="1429"/>
      <c r="M93" s="556" t="str">
        <f>IF('別紙様式2-2（４・５月分）'!P73="","",'別紙様式2-2（４・５月分）'!P73)</f>
        <v/>
      </c>
      <c r="N93" s="1401"/>
      <c r="O93" s="1381"/>
      <c r="P93" s="1433"/>
      <c r="Q93" s="1385"/>
      <c r="R93" s="1517"/>
      <c r="S93" s="1389"/>
      <c r="T93" s="1519"/>
      <c r="U93" s="1515"/>
      <c r="V93" s="1395"/>
      <c r="W93" s="1513"/>
      <c r="X93" s="1371"/>
      <c r="Y93" s="1513"/>
      <c r="Z93" s="1371"/>
      <c r="AA93" s="1513"/>
      <c r="AB93" s="1371"/>
      <c r="AC93" s="1513"/>
      <c r="AD93" s="1371"/>
      <c r="AE93" s="1371"/>
      <c r="AF93" s="1371"/>
      <c r="AG93" s="1367"/>
      <c r="AH93" s="1373"/>
      <c r="AI93" s="1507"/>
      <c r="AJ93" s="1377"/>
      <c r="AK93" s="1509"/>
      <c r="AL93" s="1511"/>
      <c r="AM93" s="1503"/>
      <c r="AN93" s="1484"/>
      <c r="AO93" s="1505"/>
      <c r="AP93" s="1484"/>
      <c r="AQ93" s="1486"/>
      <c r="AR93" s="1488"/>
      <c r="AS93" s="578" t="str">
        <f t="shared" ref="AS93" si="131">IF(AU92="","",IF(OR(T92="",AND(M93="ベア加算なし",OR(T92="新加算Ⅰ",T92="新加算Ⅱ",T92="新加算Ⅲ",T92="新加算Ⅳ"),AM92=""),AND(OR(T92="新加算Ⅰ",T92="新加算Ⅱ",T92="新加算Ⅲ",T92="新加算Ⅳ"),AN92=""),AND(OR(T92="新加算Ⅰ",T92="新加算Ⅱ",T92="新加算Ⅲ"),AP92=""),AND(OR(T92="新加算Ⅰ",T92="新加算Ⅱ"),AQ92=""),AND(OR(T92="新加算Ⅰ"),AR92="")),"！記入が必要な欄（ピンク色のセル）に空欄があります。空欄を埋めてください。",""))</f>
        <v/>
      </c>
      <c r="AT93" s="452"/>
      <c r="AU93" s="1310"/>
      <c r="AV93" s="558" t="str">
        <f>IF('別紙様式2-2（４・５月分）'!N73="","",'別紙様式2-2（４・５月分）'!N73)</f>
        <v/>
      </c>
      <c r="AW93" s="1312"/>
      <c r="AX93" s="579"/>
      <c r="AY93" s="1229" t="str">
        <f>IF(OR(T93="新加算Ⅰ",T93="新加算Ⅱ",T93="新加算Ⅲ",T93="新加算Ⅳ",T93="新加算Ⅴ（１）",T93="新加算Ⅴ（２）",T93="新加算Ⅴ（３）",T93="新加算ⅠⅤ（４）",T93="新加算Ⅴ（５）",T93="新加算Ⅴ（６）",T93="新加算Ⅴ（８）",T93="新加算Ⅴ（11）"),IF(AI93="○","","未入力"),"")</f>
        <v/>
      </c>
      <c r="AZ93" s="1229" t="str">
        <f>IF(OR(U93="新加算Ⅰ",U93="新加算Ⅱ",U93="新加算Ⅲ",U93="新加算Ⅳ",U93="新加算Ⅴ（１）",U93="新加算Ⅴ（２）",U93="新加算Ⅴ（３）",U93="新加算ⅠⅤ（４）",U93="新加算Ⅴ（５）",U93="新加算Ⅴ（６）",U93="新加算Ⅴ（８）",U93="新加算Ⅴ（11）"),IF(AJ93="○","","未入力"),"")</f>
        <v/>
      </c>
      <c r="BA93" s="1229" t="str">
        <f>IF(OR(U93="新加算Ⅴ（７）",U93="新加算Ⅴ（９）",U93="新加算Ⅴ（10）",U93="新加算Ⅴ（12）",U93="新加算Ⅴ（13）",U93="新加算Ⅴ（14）"),IF(AK93="○","","未入力"),"")</f>
        <v/>
      </c>
      <c r="BB93" s="1229" t="str">
        <f>IF(OR(U93="新加算Ⅰ",U93="新加算Ⅱ",U93="新加算Ⅲ",U93="新加算Ⅴ（１）",U93="新加算Ⅴ（３）",U93="新加算Ⅴ（８）"),IF(AL93="○","","未入力"),"")</f>
        <v/>
      </c>
      <c r="BC93" s="1480" t="str">
        <f t="shared" ref="BC93" si="132">IF(OR(U93="新加算Ⅰ",U93="新加算Ⅱ",U93="新加算Ⅴ（１）",U93="新加算Ⅴ（２）",U93="新加算Ⅴ（３）",U93="新加算Ⅴ（４）",U93="新加算Ⅴ（５）",U93="新加算Ⅴ（６）",U93="新加算Ⅴ（７）",U93="新加算Ⅴ（９）",U93="新加算Ⅴ（10）",U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3" s="1310" t="str">
        <f>IF(AND(T93&lt;&gt;"（参考）令和７年度の移行予定",OR(U93="新加算Ⅰ",U93="新加算Ⅴ（１）",U93="新加算Ⅴ（２）",U93="新加算Ⅴ（５）",U93="新加算Ⅴ（７）",U93="新加算Ⅴ（10）")),IF(AN93="","未入力",IF(AN93="いずれも取得していない","要件を満たさない","")),"")</f>
        <v/>
      </c>
      <c r="BE93" s="1310" t="str">
        <f>G90</f>
        <v/>
      </c>
      <c r="BF93" s="1310"/>
      <c r="BG93" s="1310"/>
    </row>
    <row r="94" spans="1:59" ht="30" customHeight="1">
      <c r="A94" s="1273">
        <v>21</v>
      </c>
      <c r="B94" s="1239" t="str">
        <f>IF(基本情報入力シート!C74="","",基本情報入力シート!C74)</f>
        <v/>
      </c>
      <c r="C94" s="1240"/>
      <c r="D94" s="1240"/>
      <c r="E94" s="1240"/>
      <c r="F94" s="1241"/>
      <c r="G94" s="1258" t="str">
        <f>IF(基本情報入力シート!M74="","",基本情報入力シート!M74)</f>
        <v/>
      </c>
      <c r="H94" s="1258" t="str">
        <f>IF(基本情報入力シート!R74="","",基本情報入力シート!R74)</f>
        <v/>
      </c>
      <c r="I94" s="1258" t="str">
        <f>IF(基本情報入力シート!W74="","",基本情報入力シート!W74)</f>
        <v/>
      </c>
      <c r="J94" s="1421" t="str">
        <f>IF(基本情報入力シート!X74="","",基本情報入力シート!X74)</f>
        <v/>
      </c>
      <c r="K94" s="1258" t="str">
        <f>IF(基本情報入力シート!Y74="","",基本情報入力シート!Y74)</f>
        <v/>
      </c>
      <c r="L94" s="1434" t="str">
        <f>IF(基本情報入力シート!AB74="","",基本情報入力シート!AB74)</f>
        <v/>
      </c>
      <c r="M94" s="553" t="str">
        <f>IF('別紙様式2-2（４・５月分）'!P74="","",'別紙様式2-2（４・５月分）'!P74)</f>
        <v/>
      </c>
      <c r="N94" s="1398" t="str">
        <f>IF(SUM('別紙様式2-2（４・５月分）'!Q74:Q76)=0,"",SUM('別紙様式2-2（４・５月分）'!Q74:Q76))</f>
        <v/>
      </c>
      <c r="O94" s="1402" t="str">
        <f>IFERROR(VLOOKUP('別紙様式2-2（４・５月分）'!AQ74,【参考】数式用!$AR$5:$AS$22,2,FALSE),"")</f>
        <v/>
      </c>
      <c r="P94" s="1403"/>
      <c r="Q94" s="1404"/>
      <c r="R94" s="1539" t="str">
        <f>IFERROR(VLOOKUP(K94,【参考】数式用!$A$5:$AB$37,MATCH(O94,【参考】数式用!$B$4:$AB$4,0)+1,0),"")</f>
        <v/>
      </c>
      <c r="S94" s="1410" t="s">
        <v>2102</v>
      </c>
      <c r="T94" s="1535" t="str">
        <f>IF('別紙様式2-3（６月以降分）'!T94="","",'別紙様式2-3（６月以降分）'!T94)</f>
        <v/>
      </c>
      <c r="U94" s="1537" t="str">
        <f>IFERROR(VLOOKUP(K94,【参考】数式用!$A$5:$AB$37,MATCH(T94,【参考】数式用!$B$4:$AB$4,0)+1,0),"")</f>
        <v/>
      </c>
      <c r="V94" s="1416" t="s">
        <v>15</v>
      </c>
      <c r="W94" s="1533">
        <f>'別紙様式2-3（６月以降分）'!W94</f>
        <v>6</v>
      </c>
      <c r="X94" s="1356" t="s">
        <v>10</v>
      </c>
      <c r="Y94" s="1533">
        <f>'別紙様式2-3（６月以降分）'!Y94</f>
        <v>6</v>
      </c>
      <c r="Z94" s="1356" t="s">
        <v>38</v>
      </c>
      <c r="AA94" s="1533">
        <f>'別紙様式2-3（６月以降分）'!AA94</f>
        <v>7</v>
      </c>
      <c r="AB94" s="1356" t="s">
        <v>10</v>
      </c>
      <c r="AC94" s="1533">
        <f>'別紙様式2-3（６月以降分）'!AC94</f>
        <v>3</v>
      </c>
      <c r="AD94" s="1356" t="s">
        <v>2020</v>
      </c>
      <c r="AE94" s="1356" t="s">
        <v>20</v>
      </c>
      <c r="AF94" s="1356">
        <f>IF(W94&gt;=1,(AA94*12+AC94)-(W94*12+Y94)+1,"")</f>
        <v>10</v>
      </c>
      <c r="AG94" s="1358" t="s">
        <v>33</v>
      </c>
      <c r="AH94" s="1525" t="str">
        <f>'別紙様式2-3（６月以降分）'!AH94</f>
        <v/>
      </c>
      <c r="AI94" s="1527" t="str">
        <f>'別紙様式2-3（６月以降分）'!AI94</f>
        <v/>
      </c>
      <c r="AJ94" s="1529">
        <f>'別紙様式2-3（６月以降分）'!AJ94</f>
        <v>0</v>
      </c>
      <c r="AK94" s="1531" t="str">
        <f>IF('別紙様式2-3（６月以降分）'!AK94="","",'別紙様式2-3（６月以降分）'!AK94)</f>
        <v/>
      </c>
      <c r="AL94" s="1520">
        <f>'別紙様式2-3（６月以降分）'!AL94</f>
        <v>0</v>
      </c>
      <c r="AM94" s="1522" t="str">
        <f>IF('別紙様式2-3（６月以降分）'!AM94="","",'別紙様式2-3（６月以降分）'!AM94)</f>
        <v/>
      </c>
      <c r="AN94" s="1340" t="str">
        <f>IF('別紙様式2-3（６月以降分）'!AN94="","",'別紙様式2-3（６月以降分）'!AN94)</f>
        <v/>
      </c>
      <c r="AO94" s="1338" t="str">
        <f>IF('別紙様式2-3（６月以降分）'!AO94="","",'別紙様式2-3（６月以降分）'!AO94)</f>
        <v/>
      </c>
      <c r="AP94" s="1340" t="str">
        <f>IF('別紙様式2-3（６月以降分）'!AP94="","",'別紙様式2-3（６月以降分）'!AP94)</f>
        <v/>
      </c>
      <c r="AQ94" s="1489" t="str">
        <f>IF('別紙様式2-3（６月以降分）'!AQ94="","",'別紙様式2-3（６月以降分）'!AQ94)</f>
        <v/>
      </c>
      <c r="AR94" s="1492" t="str">
        <f>IF('別紙様式2-3（６月以降分）'!AR94="","",'別紙様式2-3（６月以降分）'!AR94)</f>
        <v/>
      </c>
      <c r="AS94" s="573" t="str">
        <f t="shared" ref="AS94" si="133">IF(AU96="","",IF(U96&lt;U94,"！加算の要件上は問題ありませんが、令和６年度当初の新加算の加算率と比較して、移行後の加算率が下がる計画になっています。",""))</f>
        <v/>
      </c>
      <c r="AT94" s="580"/>
      <c r="AU94" s="1308"/>
      <c r="AV94" s="558" t="str">
        <f>IF('別紙様式2-2（４・５月分）'!N74="","",'別紙様式2-2（４・５月分）'!N74)</f>
        <v/>
      </c>
      <c r="AW94" s="1312" t="str">
        <f>IF(SUM('別紙様式2-2（４・５月分）'!O74:O76)=0,"",SUM('別紙様式2-2（４・５月分）'!O74:O76))</f>
        <v/>
      </c>
      <c r="AX94" s="1481" t="str">
        <f>IFERROR(VLOOKUP(K94,【参考】数式用!$AH$2:$AI$34,2,FALSE),"")</f>
        <v/>
      </c>
      <c r="AY94" s="494"/>
      <c r="BD94" s="341"/>
      <c r="BE94" s="1310" t="str">
        <f>G94</f>
        <v/>
      </c>
      <c r="BF94" s="1310"/>
      <c r="BG94" s="1310"/>
    </row>
    <row r="95" spans="1:59" ht="15" customHeight="1">
      <c r="A95" s="1274"/>
      <c r="B95" s="1242"/>
      <c r="C95" s="1243"/>
      <c r="D95" s="1243"/>
      <c r="E95" s="1243"/>
      <c r="F95" s="1244"/>
      <c r="G95" s="1259"/>
      <c r="H95" s="1259"/>
      <c r="I95" s="1259"/>
      <c r="J95" s="1422"/>
      <c r="K95" s="1259"/>
      <c r="L95" s="1428"/>
      <c r="M95" s="1378" t="str">
        <f>IF('別紙様式2-2（４・５月分）'!P75="","",'別紙様式2-2（４・５月分）'!P75)</f>
        <v/>
      </c>
      <c r="N95" s="1399"/>
      <c r="O95" s="1405"/>
      <c r="P95" s="1406"/>
      <c r="Q95" s="1407"/>
      <c r="R95" s="1540"/>
      <c r="S95" s="1411"/>
      <c r="T95" s="1536"/>
      <c r="U95" s="1538"/>
      <c r="V95" s="1417"/>
      <c r="W95" s="1534"/>
      <c r="X95" s="1357"/>
      <c r="Y95" s="1534"/>
      <c r="Z95" s="1357"/>
      <c r="AA95" s="1534"/>
      <c r="AB95" s="1357"/>
      <c r="AC95" s="1534"/>
      <c r="AD95" s="1357"/>
      <c r="AE95" s="1357"/>
      <c r="AF95" s="1357"/>
      <c r="AG95" s="1359"/>
      <c r="AH95" s="1526"/>
      <c r="AI95" s="1528"/>
      <c r="AJ95" s="1530"/>
      <c r="AK95" s="1532"/>
      <c r="AL95" s="1521"/>
      <c r="AM95" s="1523"/>
      <c r="AN95" s="1341"/>
      <c r="AO95" s="1524"/>
      <c r="AP95" s="1341"/>
      <c r="AQ95" s="1490"/>
      <c r="AR95" s="1493"/>
      <c r="AS95" s="1491" t="str">
        <f t="shared" ref="AS95" si="134">IF(AU96="","",IF(OR(AA96="",AA96&lt;&gt;7,AC96="",AC96&lt;&gt;3),"！算定期間の終わりが令和７年３月になっていません。年度内の廃止予定等がなければ、算定対象月を令和７年３月にしてください。",""))</f>
        <v/>
      </c>
      <c r="AT95" s="580"/>
      <c r="AU95" s="1310"/>
      <c r="AV95" s="1311" t="str">
        <f>IF('別紙様式2-2（４・５月分）'!N75="","",'別紙様式2-2（４・５月分）'!N75)</f>
        <v/>
      </c>
      <c r="AW95" s="1312"/>
      <c r="AX95" s="1482"/>
      <c r="AY95" s="431"/>
      <c r="BD95" s="341"/>
      <c r="BE95" s="1310" t="str">
        <f>G94</f>
        <v/>
      </c>
      <c r="BF95" s="1310"/>
      <c r="BG95" s="1310"/>
    </row>
    <row r="96" spans="1:59" ht="15" customHeight="1">
      <c r="A96" s="1302"/>
      <c r="B96" s="1242"/>
      <c r="C96" s="1243"/>
      <c r="D96" s="1243"/>
      <c r="E96" s="1243"/>
      <c r="F96" s="1244"/>
      <c r="G96" s="1259"/>
      <c r="H96" s="1259"/>
      <c r="I96" s="1259"/>
      <c r="J96" s="1422"/>
      <c r="K96" s="1259"/>
      <c r="L96" s="1428"/>
      <c r="M96" s="1379"/>
      <c r="N96" s="1400"/>
      <c r="O96" s="1380" t="s">
        <v>2025</v>
      </c>
      <c r="P96" s="1432" t="str">
        <f>IFERROR(VLOOKUP('別紙様式2-2（４・５月分）'!AQ74,【参考】数式用!$AR$5:$AT$22,3,FALSE),"")</f>
        <v/>
      </c>
      <c r="Q96" s="1384" t="s">
        <v>2036</v>
      </c>
      <c r="R96" s="1516" t="str">
        <f>IFERROR(VLOOKUP(K94,【参考】数式用!$A$5:$AB$37,MATCH(P96,【参考】数式用!$B$4:$AB$4,0)+1,0),"")</f>
        <v/>
      </c>
      <c r="S96" s="1388" t="s">
        <v>2109</v>
      </c>
      <c r="T96" s="1518"/>
      <c r="U96" s="1514" t="str">
        <f>IFERROR(VLOOKUP(K94,【参考】数式用!$A$5:$AB$37,MATCH(T96,【参考】数式用!$B$4:$AB$4,0)+1,0),"")</f>
        <v/>
      </c>
      <c r="V96" s="1394" t="s">
        <v>15</v>
      </c>
      <c r="W96" s="1512"/>
      <c r="X96" s="1370" t="s">
        <v>10</v>
      </c>
      <c r="Y96" s="1512"/>
      <c r="Z96" s="1370" t="s">
        <v>38</v>
      </c>
      <c r="AA96" s="1512"/>
      <c r="AB96" s="1370" t="s">
        <v>10</v>
      </c>
      <c r="AC96" s="1512"/>
      <c r="AD96" s="1370" t="s">
        <v>2020</v>
      </c>
      <c r="AE96" s="1370" t="s">
        <v>20</v>
      </c>
      <c r="AF96" s="1370" t="str">
        <f>IF(W96&gt;=1,(AA96*12+AC96)-(W96*12+Y96)+1,"")</f>
        <v/>
      </c>
      <c r="AG96" s="1366" t="s">
        <v>33</v>
      </c>
      <c r="AH96" s="1372" t="str">
        <f t="shared" ref="AH96" si="135">IFERROR(ROUNDDOWN(ROUND(L94*U96,0),0)*AF96,"")</f>
        <v/>
      </c>
      <c r="AI96" s="1506" t="str">
        <f t="shared" ref="AI96" si="136">IFERROR(ROUNDDOWN(ROUND((L94*(U96-AW94)),0),0)*AF96,"")</f>
        <v/>
      </c>
      <c r="AJ96" s="1376" t="str">
        <f>IFERROR(ROUNDDOWN(ROUNDDOWN(ROUND(L94*VLOOKUP(K94,【参考】数式用!$A$5:$AB$27,MATCH("新加算Ⅳ",【参考】数式用!$B$4:$AB$4,0)+1,0),0),0)*AF96*0.5,0),"")</f>
        <v/>
      </c>
      <c r="AK96" s="1508"/>
      <c r="AL96" s="1510" t="str">
        <f>IFERROR(IF('別紙様式2-2（４・５月分）'!P96="ベア加算","", IF(OR(T96="新加算Ⅰ",T96="新加算Ⅱ",T96="新加算Ⅲ",T96="新加算Ⅳ"),ROUNDDOWN(ROUND(L94*VLOOKUP(K94,【参考】数式用!$A$5:$I$27,MATCH("ベア加算",【参考】数式用!$B$4:$I$4,0)+1,0),0),0)*AF96,"")),"")</f>
        <v/>
      </c>
      <c r="AM96" s="1502"/>
      <c r="AN96" s="1483"/>
      <c r="AO96" s="1504"/>
      <c r="AP96" s="1483"/>
      <c r="AQ96" s="1485"/>
      <c r="AR96" s="1487"/>
      <c r="AS96" s="1491"/>
      <c r="AT96" s="452"/>
      <c r="AU96" s="1310" t="str">
        <f>IF(AND(AA94&lt;&gt;7,AC94&lt;&gt;3),"V列に色付け","")</f>
        <v/>
      </c>
      <c r="AV96" s="1311"/>
      <c r="AW96" s="1312"/>
      <c r="AX96" s="577"/>
      <c r="AY96" s="1229" t="str">
        <f>IF(AL96&lt;&gt;"",IF(AM96="○","入力済","未入力"),"")</f>
        <v/>
      </c>
      <c r="AZ96" s="1229" t="str">
        <f>IF(OR(T96="新加算Ⅰ",T96="新加算Ⅱ",T96="新加算Ⅲ",T96="新加算Ⅳ",T96="新加算Ⅴ（１）",T96="新加算Ⅴ（２）",T96="新加算Ⅴ（３）",T96="新加算ⅠⅤ（４）",T96="新加算Ⅴ（５）",T96="新加算Ⅴ（６）",T96="新加算Ⅴ（８）",T96="新加算Ⅴ（11）"),IF(OR(AN96="○",AN96="令和６年度中に満たす"),"入力済","未入力"),"")</f>
        <v/>
      </c>
      <c r="BA96" s="1229" t="str">
        <f>IF(OR(T96="新加算Ⅴ（７）",T96="新加算Ⅴ（９）",T96="新加算Ⅴ（10）",T96="新加算Ⅴ（12）",T96="新加算Ⅴ（13）",T96="新加算Ⅴ（14）"),IF(OR(AO96="○",AO96="令和６年度中に満たす"),"入力済","未入力"),"")</f>
        <v/>
      </c>
      <c r="BB96" s="1229" t="str">
        <f>IF(OR(T96="新加算Ⅰ",T96="新加算Ⅱ",T96="新加算Ⅲ",T96="新加算Ⅴ（１）",T96="新加算Ⅴ（３）",T96="新加算Ⅴ（８）"),IF(OR(AP96="○",AP96="令和６年度中に満たす"),"入力済","未入力"),"")</f>
        <v/>
      </c>
      <c r="BC96" s="1480" t="str">
        <f t="shared" ref="BC96" si="137">IF(OR(T96="新加算Ⅰ",T96="新加算Ⅱ",T96="新加算Ⅴ（１）",T96="新加算Ⅴ（２）",T96="新加算Ⅴ（３）",T96="新加算Ⅴ（４）",T96="新加算Ⅴ（５）",T96="新加算Ⅴ（６）",T96="新加算Ⅴ（７）",T96="新加算Ⅴ（９）",T96="新加算Ⅴ（10）",T96="新加算Ⅴ（12）"),IF(AQ96&lt;&gt;"",1,""),"")</f>
        <v/>
      </c>
      <c r="BD96" s="1310" t="str">
        <f>IF(OR(T96="新加算Ⅰ",T96="新加算Ⅴ（１）",T96="新加算Ⅴ（２）",T96="新加算Ⅴ（５）",T96="新加算Ⅴ（７）",T96="新加算Ⅴ（10）"),IF(AR96="","未入力","入力済"),"")</f>
        <v/>
      </c>
      <c r="BE96" s="1310" t="str">
        <f>G94</f>
        <v/>
      </c>
      <c r="BF96" s="1310"/>
      <c r="BG96" s="1310"/>
    </row>
    <row r="97" spans="1:59" ht="30" customHeight="1" thickBot="1">
      <c r="A97" s="1275"/>
      <c r="B97" s="1418"/>
      <c r="C97" s="1419"/>
      <c r="D97" s="1419"/>
      <c r="E97" s="1419"/>
      <c r="F97" s="1420"/>
      <c r="G97" s="1260"/>
      <c r="H97" s="1260"/>
      <c r="I97" s="1260"/>
      <c r="J97" s="1423"/>
      <c r="K97" s="1260"/>
      <c r="L97" s="1429"/>
      <c r="M97" s="556" t="str">
        <f>IF('別紙様式2-2（４・５月分）'!P76="","",'別紙様式2-2（４・５月分）'!P76)</f>
        <v/>
      </c>
      <c r="N97" s="1401"/>
      <c r="O97" s="1381"/>
      <c r="P97" s="1433"/>
      <c r="Q97" s="1385"/>
      <c r="R97" s="1517"/>
      <c r="S97" s="1389"/>
      <c r="T97" s="1519"/>
      <c r="U97" s="1515"/>
      <c r="V97" s="1395"/>
      <c r="W97" s="1513"/>
      <c r="X97" s="1371"/>
      <c r="Y97" s="1513"/>
      <c r="Z97" s="1371"/>
      <c r="AA97" s="1513"/>
      <c r="AB97" s="1371"/>
      <c r="AC97" s="1513"/>
      <c r="AD97" s="1371"/>
      <c r="AE97" s="1371"/>
      <c r="AF97" s="1371"/>
      <c r="AG97" s="1367"/>
      <c r="AH97" s="1373"/>
      <c r="AI97" s="1507"/>
      <c r="AJ97" s="1377"/>
      <c r="AK97" s="1509"/>
      <c r="AL97" s="1511"/>
      <c r="AM97" s="1503"/>
      <c r="AN97" s="1484"/>
      <c r="AO97" s="1505"/>
      <c r="AP97" s="1484"/>
      <c r="AQ97" s="1486"/>
      <c r="AR97" s="1488"/>
      <c r="AS97" s="578" t="str">
        <f t="shared" ref="AS97" si="138">IF(AU96="","",IF(OR(T96="",AND(M97="ベア加算なし",OR(T96="新加算Ⅰ",T96="新加算Ⅱ",T96="新加算Ⅲ",T96="新加算Ⅳ"),AM96=""),AND(OR(T96="新加算Ⅰ",T96="新加算Ⅱ",T96="新加算Ⅲ",T96="新加算Ⅳ"),AN96=""),AND(OR(T96="新加算Ⅰ",T96="新加算Ⅱ",T96="新加算Ⅲ"),AP96=""),AND(OR(T96="新加算Ⅰ",T96="新加算Ⅱ"),AQ96=""),AND(OR(T96="新加算Ⅰ"),AR96="")),"！記入が必要な欄（ピンク色のセル）に空欄があります。空欄を埋めてください。",""))</f>
        <v/>
      </c>
      <c r="AT97" s="452"/>
      <c r="AU97" s="1310"/>
      <c r="AV97" s="558" t="str">
        <f>IF('別紙様式2-2（４・５月分）'!N76="","",'別紙様式2-2（４・５月分）'!N76)</f>
        <v/>
      </c>
      <c r="AW97" s="1312"/>
      <c r="AX97" s="579"/>
      <c r="AY97" s="1229" t="str">
        <f>IF(OR(T97="新加算Ⅰ",T97="新加算Ⅱ",T97="新加算Ⅲ",T97="新加算Ⅳ",T97="新加算Ⅴ（１）",T97="新加算Ⅴ（２）",T97="新加算Ⅴ（３）",T97="新加算ⅠⅤ（４）",T97="新加算Ⅴ（５）",T97="新加算Ⅴ（６）",T97="新加算Ⅴ（８）",T97="新加算Ⅴ（11）"),IF(AI97="○","","未入力"),"")</f>
        <v/>
      </c>
      <c r="AZ97" s="1229" t="str">
        <f>IF(OR(U97="新加算Ⅰ",U97="新加算Ⅱ",U97="新加算Ⅲ",U97="新加算Ⅳ",U97="新加算Ⅴ（１）",U97="新加算Ⅴ（２）",U97="新加算Ⅴ（３）",U97="新加算ⅠⅤ（４）",U97="新加算Ⅴ（５）",U97="新加算Ⅴ（６）",U97="新加算Ⅴ（８）",U97="新加算Ⅴ（11）"),IF(AJ97="○","","未入力"),"")</f>
        <v/>
      </c>
      <c r="BA97" s="1229" t="str">
        <f>IF(OR(U97="新加算Ⅴ（７）",U97="新加算Ⅴ（９）",U97="新加算Ⅴ（10）",U97="新加算Ⅴ（12）",U97="新加算Ⅴ（13）",U97="新加算Ⅴ（14）"),IF(AK97="○","","未入力"),"")</f>
        <v/>
      </c>
      <c r="BB97" s="1229" t="str">
        <f>IF(OR(U97="新加算Ⅰ",U97="新加算Ⅱ",U97="新加算Ⅲ",U97="新加算Ⅴ（１）",U97="新加算Ⅴ（３）",U97="新加算Ⅴ（８）"),IF(AL97="○","","未入力"),"")</f>
        <v/>
      </c>
      <c r="BC97" s="1480" t="str">
        <f t="shared" ref="BC97" si="139">IF(OR(U97="新加算Ⅰ",U97="新加算Ⅱ",U97="新加算Ⅴ（１）",U97="新加算Ⅴ（２）",U97="新加算Ⅴ（３）",U97="新加算Ⅴ（４）",U97="新加算Ⅴ（５）",U97="新加算Ⅴ（６）",U97="新加算Ⅴ（７）",U97="新加算Ⅴ（９）",U97="新加算Ⅴ（10）",U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7" s="1310" t="str">
        <f>IF(AND(T97&lt;&gt;"（参考）令和７年度の移行予定",OR(U97="新加算Ⅰ",U97="新加算Ⅴ（１）",U97="新加算Ⅴ（２）",U97="新加算Ⅴ（５）",U97="新加算Ⅴ（７）",U97="新加算Ⅴ（10）")),IF(AN97="","未入力",IF(AN97="いずれも取得していない","要件を満たさない","")),"")</f>
        <v/>
      </c>
      <c r="BE97" s="1310" t="str">
        <f>G94</f>
        <v/>
      </c>
      <c r="BF97" s="1310"/>
      <c r="BG97" s="1310"/>
    </row>
    <row r="98" spans="1:59" ht="30" customHeight="1">
      <c r="A98" s="1300">
        <v>22</v>
      </c>
      <c r="B98" s="1242" t="str">
        <f>IF(基本情報入力シート!C75="","",基本情報入力シート!C75)</f>
        <v/>
      </c>
      <c r="C98" s="1243"/>
      <c r="D98" s="1243"/>
      <c r="E98" s="1243"/>
      <c r="F98" s="1244"/>
      <c r="G98" s="1259" t="str">
        <f>IF(基本情報入力シート!M75="","",基本情報入力シート!M75)</f>
        <v/>
      </c>
      <c r="H98" s="1259" t="str">
        <f>IF(基本情報入力シート!R75="","",基本情報入力シート!R75)</f>
        <v/>
      </c>
      <c r="I98" s="1259" t="str">
        <f>IF(基本情報入力シート!W75="","",基本情報入力シート!W75)</f>
        <v/>
      </c>
      <c r="J98" s="1422" t="str">
        <f>IF(基本情報入力シート!X75="","",基本情報入力シート!X75)</f>
        <v/>
      </c>
      <c r="K98" s="1259" t="str">
        <f>IF(基本情報入力シート!Y75="","",基本情報入力シート!Y75)</f>
        <v/>
      </c>
      <c r="L98" s="1428" t="str">
        <f>IF(基本情報入力シート!AB75="","",基本情報入力シート!AB75)</f>
        <v/>
      </c>
      <c r="M98" s="553" t="str">
        <f>IF('別紙様式2-2（４・５月分）'!P77="","",'別紙様式2-2（４・５月分）'!P77)</f>
        <v/>
      </c>
      <c r="N98" s="1398" t="str">
        <f>IF(SUM('別紙様式2-2（４・５月分）'!Q77:Q79)=0,"",SUM('別紙様式2-2（４・５月分）'!Q77:Q79))</f>
        <v/>
      </c>
      <c r="O98" s="1402" t="str">
        <f>IFERROR(VLOOKUP('別紙様式2-2（４・５月分）'!AQ77,【参考】数式用!$AR$5:$AS$22,2,FALSE),"")</f>
        <v/>
      </c>
      <c r="P98" s="1403"/>
      <c r="Q98" s="1404"/>
      <c r="R98" s="1539" t="str">
        <f>IFERROR(VLOOKUP(K98,【参考】数式用!$A$5:$AB$37,MATCH(O98,【参考】数式用!$B$4:$AB$4,0)+1,0),"")</f>
        <v/>
      </c>
      <c r="S98" s="1410" t="s">
        <v>2102</v>
      </c>
      <c r="T98" s="1535" t="str">
        <f>IF('別紙様式2-3（６月以降分）'!T98="","",'別紙様式2-3（６月以降分）'!T98)</f>
        <v/>
      </c>
      <c r="U98" s="1537" t="str">
        <f>IFERROR(VLOOKUP(K98,【参考】数式用!$A$5:$AB$37,MATCH(T98,【参考】数式用!$B$4:$AB$4,0)+1,0),"")</f>
        <v/>
      </c>
      <c r="V98" s="1416" t="s">
        <v>15</v>
      </c>
      <c r="W98" s="1533">
        <f>'別紙様式2-3（６月以降分）'!W98</f>
        <v>6</v>
      </c>
      <c r="X98" s="1356" t="s">
        <v>10</v>
      </c>
      <c r="Y98" s="1533">
        <f>'別紙様式2-3（６月以降分）'!Y98</f>
        <v>6</v>
      </c>
      <c r="Z98" s="1356" t="s">
        <v>38</v>
      </c>
      <c r="AA98" s="1533">
        <f>'別紙様式2-3（６月以降分）'!AA98</f>
        <v>7</v>
      </c>
      <c r="AB98" s="1356" t="s">
        <v>10</v>
      </c>
      <c r="AC98" s="1533">
        <f>'別紙様式2-3（６月以降分）'!AC98</f>
        <v>3</v>
      </c>
      <c r="AD98" s="1356" t="s">
        <v>2020</v>
      </c>
      <c r="AE98" s="1356" t="s">
        <v>20</v>
      </c>
      <c r="AF98" s="1356">
        <f>IF(W98&gt;=1,(AA98*12+AC98)-(W98*12+Y98)+1,"")</f>
        <v>10</v>
      </c>
      <c r="AG98" s="1358" t="s">
        <v>33</v>
      </c>
      <c r="AH98" s="1525" t="str">
        <f>'別紙様式2-3（６月以降分）'!AH98</f>
        <v/>
      </c>
      <c r="AI98" s="1527" t="str">
        <f>'別紙様式2-3（６月以降分）'!AI98</f>
        <v/>
      </c>
      <c r="AJ98" s="1529">
        <f>'別紙様式2-3（６月以降分）'!AJ98</f>
        <v>0</v>
      </c>
      <c r="AK98" s="1531" t="str">
        <f>IF('別紙様式2-3（６月以降分）'!AK98="","",'別紙様式2-3（６月以降分）'!AK98)</f>
        <v/>
      </c>
      <c r="AL98" s="1520">
        <f>'別紙様式2-3（６月以降分）'!AL98</f>
        <v>0</v>
      </c>
      <c r="AM98" s="1522" t="str">
        <f>IF('別紙様式2-3（６月以降分）'!AM98="","",'別紙様式2-3（６月以降分）'!AM98)</f>
        <v/>
      </c>
      <c r="AN98" s="1340" t="str">
        <f>IF('別紙様式2-3（６月以降分）'!AN98="","",'別紙様式2-3（６月以降分）'!AN98)</f>
        <v/>
      </c>
      <c r="AO98" s="1338" t="str">
        <f>IF('別紙様式2-3（６月以降分）'!AO98="","",'別紙様式2-3（６月以降分）'!AO98)</f>
        <v/>
      </c>
      <c r="AP98" s="1340" t="str">
        <f>IF('別紙様式2-3（６月以降分）'!AP98="","",'別紙様式2-3（６月以降分）'!AP98)</f>
        <v/>
      </c>
      <c r="AQ98" s="1489" t="str">
        <f>IF('別紙様式2-3（６月以降分）'!AQ98="","",'別紙様式2-3（６月以降分）'!AQ98)</f>
        <v/>
      </c>
      <c r="AR98" s="1492" t="str">
        <f>IF('別紙様式2-3（６月以降分）'!AR98="","",'別紙様式2-3（６月以降分）'!AR98)</f>
        <v/>
      </c>
      <c r="AS98" s="573" t="str">
        <f t="shared" ref="AS98" si="140">IF(AU100="","",IF(U100&lt;U98,"！加算の要件上は問題ありませんが、令和６年度当初の新加算の加算率と比較して、移行後の加算率が下がる計画になっています。",""))</f>
        <v/>
      </c>
      <c r="AT98" s="580"/>
      <c r="AU98" s="1308"/>
      <c r="AV98" s="558" t="str">
        <f>IF('別紙様式2-2（４・５月分）'!N77="","",'別紙様式2-2（４・５月分）'!N77)</f>
        <v/>
      </c>
      <c r="AW98" s="1312" t="str">
        <f>IF(SUM('別紙様式2-2（４・５月分）'!O77:O79)=0,"",SUM('別紙様式2-2（４・５月分）'!O77:O79))</f>
        <v/>
      </c>
      <c r="AX98" s="1481" t="str">
        <f>IFERROR(VLOOKUP(K98,【参考】数式用!$AH$2:$AI$34,2,FALSE),"")</f>
        <v/>
      </c>
      <c r="AY98" s="494"/>
      <c r="BD98" s="341"/>
      <c r="BE98" s="1310" t="str">
        <f>G98</f>
        <v/>
      </c>
      <c r="BF98" s="1310"/>
      <c r="BG98" s="1310"/>
    </row>
    <row r="99" spans="1:59" ht="15" customHeight="1">
      <c r="A99" s="1274"/>
      <c r="B99" s="1242"/>
      <c r="C99" s="1243"/>
      <c r="D99" s="1243"/>
      <c r="E99" s="1243"/>
      <c r="F99" s="1244"/>
      <c r="G99" s="1259"/>
      <c r="H99" s="1259"/>
      <c r="I99" s="1259"/>
      <c r="J99" s="1422"/>
      <c r="K99" s="1259"/>
      <c r="L99" s="1428"/>
      <c r="M99" s="1378" t="str">
        <f>IF('別紙様式2-2（４・５月分）'!P78="","",'別紙様式2-2（４・５月分）'!P78)</f>
        <v/>
      </c>
      <c r="N99" s="1399"/>
      <c r="O99" s="1405"/>
      <c r="P99" s="1406"/>
      <c r="Q99" s="1407"/>
      <c r="R99" s="1540"/>
      <c r="S99" s="1411"/>
      <c r="T99" s="1536"/>
      <c r="U99" s="1538"/>
      <c r="V99" s="1417"/>
      <c r="W99" s="1534"/>
      <c r="X99" s="1357"/>
      <c r="Y99" s="1534"/>
      <c r="Z99" s="1357"/>
      <c r="AA99" s="1534"/>
      <c r="AB99" s="1357"/>
      <c r="AC99" s="1534"/>
      <c r="AD99" s="1357"/>
      <c r="AE99" s="1357"/>
      <c r="AF99" s="1357"/>
      <c r="AG99" s="1359"/>
      <c r="AH99" s="1526"/>
      <c r="AI99" s="1528"/>
      <c r="AJ99" s="1530"/>
      <c r="AK99" s="1532"/>
      <c r="AL99" s="1521"/>
      <c r="AM99" s="1523"/>
      <c r="AN99" s="1341"/>
      <c r="AO99" s="1524"/>
      <c r="AP99" s="1341"/>
      <c r="AQ99" s="1490"/>
      <c r="AR99" s="1493"/>
      <c r="AS99" s="1491" t="str">
        <f t="shared" ref="AS99" si="141">IF(AU100="","",IF(OR(AA100="",AA100&lt;&gt;7,AC100="",AC100&lt;&gt;3),"！算定期間の終わりが令和７年３月になっていません。年度内の廃止予定等がなければ、算定対象月を令和７年３月にしてください。",""))</f>
        <v/>
      </c>
      <c r="AT99" s="580"/>
      <c r="AU99" s="1310"/>
      <c r="AV99" s="1311" t="str">
        <f>IF('別紙様式2-2（４・５月分）'!N78="","",'別紙様式2-2（４・５月分）'!N78)</f>
        <v/>
      </c>
      <c r="AW99" s="1312"/>
      <c r="AX99" s="1482"/>
      <c r="AY99" s="431"/>
      <c r="BD99" s="341"/>
      <c r="BE99" s="1310" t="str">
        <f>G98</f>
        <v/>
      </c>
      <c r="BF99" s="1310"/>
      <c r="BG99" s="1310"/>
    </row>
    <row r="100" spans="1:59" ht="15" customHeight="1">
      <c r="A100" s="1302"/>
      <c r="B100" s="1242"/>
      <c r="C100" s="1243"/>
      <c r="D100" s="1243"/>
      <c r="E100" s="1243"/>
      <c r="F100" s="1244"/>
      <c r="G100" s="1259"/>
      <c r="H100" s="1259"/>
      <c r="I100" s="1259"/>
      <c r="J100" s="1422"/>
      <c r="K100" s="1259"/>
      <c r="L100" s="1428"/>
      <c r="M100" s="1379"/>
      <c r="N100" s="1400"/>
      <c r="O100" s="1380" t="s">
        <v>2025</v>
      </c>
      <c r="P100" s="1432" t="str">
        <f>IFERROR(VLOOKUP('別紙様式2-2（４・５月分）'!AQ77,【参考】数式用!$AR$5:$AT$22,3,FALSE),"")</f>
        <v/>
      </c>
      <c r="Q100" s="1384" t="s">
        <v>2036</v>
      </c>
      <c r="R100" s="1516" t="str">
        <f>IFERROR(VLOOKUP(K98,【参考】数式用!$A$5:$AB$37,MATCH(P100,【参考】数式用!$B$4:$AB$4,0)+1,0),"")</f>
        <v/>
      </c>
      <c r="S100" s="1388" t="s">
        <v>2109</v>
      </c>
      <c r="T100" s="1518"/>
      <c r="U100" s="1514" t="str">
        <f>IFERROR(VLOOKUP(K98,【参考】数式用!$A$5:$AB$37,MATCH(T100,【参考】数式用!$B$4:$AB$4,0)+1,0),"")</f>
        <v/>
      </c>
      <c r="V100" s="1394" t="s">
        <v>15</v>
      </c>
      <c r="W100" s="1512"/>
      <c r="X100" s="1370" t="s">
        <v>10</v>
      </c>
      <c r="Y100" s="1512"/>
      <c r="Z100" s="1370" t="s">
        <v>38</v>
      </c>
      <c r="AA100" s="1512"/>
      <c r="AB100" s="1370" t="s">
        <v>10</v>
      </c>
      <c r="AC100" s="1512"/>
      <c r="AD100" s="1370" t="s">
        <v>2020</v>
      </c>
      <c r="AE100" s="1370" t="s">
        <v>20</v>
      </c>
      <c r="AF100" s="1370" t="str">
        <f>IF(W100&gt;=1,(AA100*12+AC100)-(W100*12+Y100)+1,"")</f>
        <v/>
      </c>
      <c r="AG100" s="1366" t="s">
        <v>33</v>
      </c>
      <c r="AH100" s="1372" t="str">
        <f t="shared" ref="AH100" si="142">IFERROR(ROUNDDOWN(ROUND(L98*U100,0),0)*AF100,"")</f>
        <v/>
      </c>
      <c r="AI100" s="1506" t="str">
        <f t="shared" ref="AI100" si="143">IFERROR(ROUNDDOWN(ROUND((L98*(U100-AW98)),0),0)*AF100,"")</f>
        <v/>
      </c>
      <c r="AJ100" s="1376" t="str">
        <f>IFERROR(ROUNDDOWN(ROUNDDOWN(ROUND(L98*VLOOKUP(K98,【参考】数式用!$A$5:$AB$27,MATCH("新加算Ⅳ",【参考】数式用!$B$4:$AB$4,0)+1,0),0),0)*AF100*0.5,0),"")</f>
        <v/>
      </c>
      <c r="AK100" s="1508"/>
      <c r="AL100" s="1510" t="str">
        <f>IFERROR(IF('別紙様式2-2（４・５月分）'!P100="ベア加算","", IF(OR(T100="新加算Ⅰ",T100="新加算Ⅱ",T100="新加算Ⅲ",T100="新加算Ⅳ"),ROUNDDOWN(ROUND(L98*VLOOKUP(K98,【参考】数式用!$A$5:$I$27,MATCH("ベア加算",【参考】数式用!$B$4:$I$4,0)+1,0),0),0)*AF100,"")),"")</f>
        <v/>
      </c>
      <c r="AM100" s="1502"/>
      <c r="AN100" s="1483"/>
      <c r="AO100" s="1504"/>
      <c r="AP100" s="1483"/>
      <c r="AQ100" s="1485"/>
      <c r="AR100" s="1487"/>
      <c r="AS100" s="1491"/>
      <c r="AT100" s="452"/>
      <c r="AU100" s="1310" t="str">
        <f>IF(AND(AA98&lt;&gt;7,AC98&lt;&gt;3),"V列に色付け","")</f>
        <v/>
      </c>
      <c r="AV100" s="1311"/>
      <c r="AW100" s="1312"/>
      <c r="AX100" s="577"/>
      <c r="AY100" s="1229" t="str">
        <f>IF(AL100&lt;&gt;"",IF(AM100="○","入力済","未入力"),"")</f>
        <v/>
      </c>
      <c r="AZ100" s="1229" t="str">
        <f>IF(OR(T100="新加算Ⅰ",T100="新加算Ⅱ",T100="新加算Ⅲ",T100="新加算Ⅳ",T100="新加算Ⅴ（１）",T100="新加算Ⅴ（２）",T100="新加算Ⅴ（３）",T100="新加算ⅠⅤ（４）",T100="新加算Ⅴ（５）",T100="新加算Ⅴ（６）",T100="新加算Ⅴ（８）",T100="新加算Ⅴ（11）"),IF(OR(AN100="○",AN100="令和６年度中に満たす"),"入力済","未入力"),"")</f>
        <v/>
      </c>
      <c r="BA100" s="1229" t="str">
        <f>IF(OR(T100="新加算Ⅴ（７）",T100="新加算Ⅴ（９）",T100="新加算Ⅴ（10）",T100="新加算Ⅴ（12）",T100="新加算Ⅴ（13）",T100="新加算Ⅴ（14）"),IF(OR(AO100="○",AO100="令和６年度中に満たす"),"入力済","未入力"),"")</f>
        <v/>
      </c>
      <c r="BB100" s="1229" t="str">
        <f>IF(OR(T100="新加算Ⅰ",T100="新加算Ⅱ",T100="新加算Ⅲ",T100="新加算Ⅴ（１）",T100="新加算Ⅴ（３）",T100="新加算Ⅴ（８）"),IF(OR(AP100="○",AP100="令和６年度中に満たす"),"入力済","未入力"),"")</f>
        <v/>
      </c>
      <c r="BC100" s="1480" t="str">
        <f t="shared" ref="BC100" si="144">IF(OR(T100="新加算Ⅰ",T100="新加算Ⅱ",T100="新加算Ⅴ（１）",T100="新加算Ⅴ（２）",T100="新加算Ⅴ（３）",T100="新加算Ⅴ（４）",T100="新加算Ⅴ（５）",T100="新加算Ⅴ（６）",T100="新加算Ⅴ（７）",T100="新加算Ⅴ（９）",T100="新加算Ⅴ（10）",T100="新加算Ⅴ（12）"),IF(AQ100&lt;&gt;"",1,""),"")</f>
        <v/>
      </c>
      <c r="BD100" s="1310" t="str">
        <f>IF(OR(T100="新加算Ⅰ",T100="新加算Ⅴ（１）",T100="新加算Ⅴ（２）",T100="新加算Ⅴ（５）",T100="新加算Ⅴ（７）",T100="新加算Ⅴ（10）"),IF(AR100="","未入力","入力済"),"")</f>
        <v/>
      </c>
      <c r="BE100" s="1310" t="str">
        <f>G98</f>
        <v/>
      </c>
      <c r="BF100" s="1310"/>
      <c r="BG100" s="1310"/>
    </row>
    <row r="101" spans="1:59" ht="30" customHeight="1" thickBot="1">
      <c r="A101" s="1275"/>
      <c r="B101" s="1418"/>
      <c r="C101" s="1419"/>
      <c r="D101" s="1419"/>
      <c r="E101" s="1419"/>
      <c r="F101" s="1420"/>
      <c r="G101" s="1260"/>
      <c r="H101" s="1260"/>
      <c r="I101" s="1260"/>
      <c r="J101" s="1423"/>
      <c r="K101" s="1260"/>
      <c r="L101" s="1429"/>
      <c r="M101" s="556" t="str">
        <f>IF('別紙様式2-2（４・５月分）'!P79="","",'別紙様式2-2（４・５月分）'!P79)</f>
        <v/>
      </c>
      <c r="N101" s="1401"/>
      <c r="O101" s="1381"/>
      <c r="P101" s="1433"/>
      <c r="Q101" s="1385"/>
      <c r="R101" s="1517"/>
      <c r="S101" s="1389"/>
      <c r="T101" s="1519"/>
      <c r="U101" s="1515"/>
      <c r="V101" s="1395"/>
      <c r="W101" s="1513"/>
      <c r="X101" s="1371"/>
      <c r="Y101" s="1513"/>
      <c r="Z101" s="1371"/>
      <c r="AA101" s="1513"/>
      <c r="AB101" s="1371"/>
      <c r="AC101" s="1513"/>
      <c r="AD101" s="1371"/>
      <c r="AE101" s="1371"/>
      <c r="AF101" s="1371"/>
      <c r="AG101" s="1367"/>
      <c r="AH101" s="1373"/>
      <c r="AI101" s="1507"/>
      <c r="AJ101" s="1377"/>
      <c r="AK101" s="1509"/>
      <c r="AL101" s="1511"/>
      <c r="AM101" s="1503"/>
      <c r="AN101" s="1484"/>
      <c r="AO101" s="1505"/>
      <c r="AP101" s="1484"/>
      <c r="AQ101" s="1486"/>
      <c r="AR101" s="1488"/>
      <c r="AS101" s="578" t="str">
        <f t="shared" ref="AS101" si="145">IF(AU100="","",IF(OR(T100="",AND(M101="ベア加算なし",OR(T100="新加算Ⅰ",T100="新加算Ⅱ",T100="新加算Ⅲ",T100="新加算Ⅳ"),AM100=""),AND(OR(T100="新加算Ⅰ",T100="新加算Ⅱ",T100="新加算Ⅲ",T100="新加算Ⅳ"),AN100=""),AND(OR(T100="新加算Ⅰ",T100="新加算Ⅱ",T100="新加算Ⅲ"),AP100=""),AND(OR(T100="新加算Ⅰ",T100="新加算Ⅱ"),AQ100=""),AND(OR(T100="新加算Ⅰ"),AR100="")),"！記入が必要な欄（ピンク色のセル）に空欄があります。空欄を埋めてください。",""))</f>
        <v/>
      </c>
      <c r="AT101" s="452"/>
      <c r="AU101" s="1310"/>
      <c r="AV101" s="558" t="str">
        <f>IF('別紙様式2-2（４・５月分）'!N79="","",'別紙様式2-2（４・５月分）'!N79)</f>
        <v/>
      </c>
      <c r="AW101" s="1312"/>
      <c r="AX101" s="579"/>
      <c r="AY101" s="1229" t="str">
        <f>IF(OR(T101="新加算Ⅰ",T101="新加算Ⅱ",T101="新加算Ⅲ",T101="新加算Ⅳ",T101="新加算Ⅴ（１）",T101="新加算Ⅴ（２）",T101="新加算Ⅴ（３）",T101="新加算ⅠⅤ（４）",T101="新加算Ⅴ（５）",T101="新加算Ⅴ（６）",T101="新加算Ⅴ（８）",T101="新加算Ⅴ（11）"),IF(AI101="○","","未入力"),"")</f>
        <v/>
      </c>
      <c r="AZ101" s="1229" t="str">
        <f>IF(OR(U101="新加算Ⅰ",U101="新加算Ⅱ",U101="新加算Ⅲ",U101="新加算Ⅳ",U101="新加算Ⅴ（１）",U101="新加算Ⅴ（２）",U101="新加算Ⅴ（３）",U101="新加算ⅠⅤ（４）",U101="新加算Ⅴ（５）",U101="新加算Ⅴ（６）",U101="新加算Ⅴ（８）",U101="新加算Ⅴ（11）"),IF(AJ101="○","","未入力"),"")</f>
        <v/>
      </c>
      <c r="BA101" s="1229" t="str">
        <f>IF(OR(U101="新加算Ⅴ（７）",U101="新加算Ⅴ（９）",U101="新加算Ⅴ（10）",U101="新加算Ⅴ（12）",U101="新加算Ⅴ（13）",U101="新加算Ⅴ（14）"),IF(AK101="○","","未入力"),"")</f>
        <v/>
      </c>
      <c r="BB101" s="1229" t="str">
        <f>IF(OR(U101="新加算Ⅰ",U101="新加算Ⅱ",U101="新加算Ⅲ",U101="新加算Ⅴ（１）",U101="新加算Ⅴ（３）",U101="新加算Ⅴ（８）"),IF(AL101="○","","未入力"),"")</f>
        <v/>
      </c>
      <c r="BC101" s="1480" t="str">
        <f t="shared" ref="BC101" si="146">IF(OR(U101="新加算Ⅰ",U101="新加算Ⅱ",U101="新加算Ⅴ（１）",U101="新加算Ⅴ（２）",U101="新加算Ⅴ（３）",U101="新加算Ⅴ（４）",U101="新加算Ⅴ（５）",U101="新加算Ⅴ（６）",U101="新加算Ⅴ（７）",U101="新加算Ⅴ（９）",U101="新加算Ⅴ（10）",U101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1" s="1310" t="str">
        <f>IF(AND(T101&lt;&gt;"（参考）令和７年度の移行予定",OR(U101="新加算Ⅰ",U101="新加算Ⅴ（１）",U101="新加算Ⅴ（２）",U101="新加算Ⅴ（５）",U101="新加算Ⅴ（７）",U101="新加算Ⅴ（10）")),IF(AN101="","未入力",IF(AN101="いずれも取得していない","要件を満たさない","")),"")</f>
        <v/>
      </c>
      <c r="BE101" s="1310" t="str">
        <f>G98</f>
        <v/>
      </c>
      <c r="BF101" s="1310"/>
      <c r="BG101" s="1310"/>
    </row>
    <row r="102" spans="1:59" ht="30" customHeight="1">
      <c r="A102" s="1273">
        <v>23</v>
      </c>
      <c r="B102" s="1242" t="str">
        <f>IF(基本情報入力シート!C76="","",基本情報入力シート!C76)</f>
        <v/>
      </c>
      <c r="C102" s="1243"/>
      <c r="D102" s="1243"/>
      <c r="E102" s="1243"/>
      <c r="F102" s="1244"/>
      <c r="G102" s="1259" t="str">
        <f>IF(基本情報入力シート!M76="","",基本情報入力シート!M76)</f>
        <v/>
      </c>
      <c r="H102" s="1259" t="str">
        <f>IF(基本情報入力シート!R76="","",基本情報入力シート!R76)</f>
        <v/>
      </c>
      <c r="I102" s="1259" t="str">
        <f>IF(基本情報入力シート!W76="","",基本情報入力シート!W76)</f>
        <v/>
      </c>
      <c r="J102" s="1422" t="str">
        <f>IF(基本情報入力シート!X76="","",基本情報入力シート!X76)</f>
        <v/>
      </c>
      <c r="K102" s="1259" t="str">
        <f>IF(基本情報入力シート!Y76="","",基本情報入力シート!Y76)</f>
        <v/>
      </c>
      <c r="L102" s="1428" t="str">
        <f>IF(基本情報入力シート!AB76="","",基本情報入力シート!AB76)</f>
        <v/>
      </c>
      <c r="M102" s="553" t="str">
        <f>IF('別紙様式2-2（４・５月分）'!P80="","",'別紙様式2-2（４・５月分）'!P80)</f>
        <v/>
      </c>
      <c r="N102" s="1398" t="str">
        <f>IF(SUM('別紙様式2-2（４・５月分）'!Q80:Q82)=0,"",SUM('別紙様式2-2（４・５月分）'!Q80:Q82))</f>
        <v/>
      </c>
      <c r="O102" s="1402" t="str">
        <f>IFERROR(VLOOKUP('別紙様式2-2（４・５月分）'!AQ80,【参考】数式用!$AR$5:$AS$22,2,FALSE),"")</f>
        <v/>
      </c>
      <c r="P102" s="1403"/>
      <c r="Q102" s="1404"/>
      <c r="R102" s="1539" t="str">
        <f>IFERROR(VLOOKUP(K102,【参考】数式用!$A$5:$AB$37,MATCH(O102,【参考】数式用!$B$4:$AB$4,0)+1,0),"")</f>
        <v/>
      </c>
      <c r="S102" s="1410" t="s">
        <v>2102</v>
      </c>
      <c r="T102" s="1535" t="str">
        <f>IF('別紙様式2-3（６月以降分）'!T102="","",'別紙様式2-3（６月以降分）'!T102)</f>
        <v/>
      </c>
      <c r="U102" s="1537" t="str">
        <f>IFERROR(VLOOKUP(K102,【参考】数式用!$A$5:$AB$37,MATCH(T102,【参考】数式用!$B$4:$AB$4,0)+1,0),"")</f>
        <v/>
      </c>
      <c r="V102" s="1416" t="s">
        <v>15</v>
      </c>
      <c r="W102" s="1533">
        <f>'別紙様式2-3（６月以降分）'!W102</f>
        <v>6</v>
      </c>
      <c r="X102" s="1356" t="s">
        <v>10</v>
      </c>
      <c r="Y102" s="1533">
        <f>'別紙様式2-3（６月以降分）'!Y102</f>
        <v>6</v>
      </c>
      <c r="Z102" s="1356" t="s">
        <v>38</v>
      </c>
      <c r="AA102" s="1533">
        <f>'別紙様式2-3（６月以降分）'!AA102</f>
        <v>7</v>
      </c>
      <c r="AB102" s="1356" t="s">
        <v>10</v>
      </c>
      <c r="AC102" s="1533">
        <f>'別紙様式2-3（６月以降分）'!AC102</f>
        <v>3</v>
      </c>
      <c r="AD102" s="1356" t="s">
        <v>2020</v>
      </c>
      <c r="AE102" s="1356" t="s">
        <v>20</v>
      </c>
      <c r="AF102" s="1356">
        <f>IF(W102&gt;=1,(AA102*12+AC102)-(W102*12+Y102)+1,"")</f>
        <v>10</v>
      </c>
      <c r="AG102" s="1358" t="s">
        <v>33</v>
      </c>
      <c r="AH102" s="1525" t="str">
        <f>'別紙様式2-3（６月以降分）'!AH102</f>
        <v/>
      </c>
      <c r="AI102" s="1527" t="str">
        <f>'別紙様式2-3（６月以降分）'!AI102</f>
        <v/>
      </c>
      <c r="AJ102" s="1529">
        <f>'別紙様式2-3（６月以降分）'!AJ102</f>
        <v>0</v>
      </c>
      <c r="AK102" s="1531" t="str">
        <f>IF('別紙様式2-3（６月以降分）'!AK102="","",'別紙様式2-3（６月以降分）'!AK102)</f>
        <v/>
      </c>
      <c r="AL102" s="1520">
        <f>'別紙様式2-3（６月以降分）'!AL102</f>
        <v>0</v>
      </c>
      <c r="AM102" s="1522" t="str">
        <f>IF('別紙様式2-3（６月以降分）'!AM102="","",'別紙様式2-3（６月以降分）'!AM102)</f>
        <v/>
      </c>
      <c r="AN102" s="1340" t="str">
        <f>IF('別紙様式2-3（６月以降分）'!AN102="","",'別紙様式2-3（６月以降分）'!AN102)</f>
        <v/>
      </c>
      <c r="AO102" s="1338" t="str">
        <f>IF('別紙様式2-3（６月以降分）'!AO102="","",'別紙様式2-3（６月以降分）'!AO102)</f>
        <v/>
      </c>
      <c r="AP102" s="1340" t="str">
        <f>IF('別紙様式2-3（６月以降分）'!AP102="","",'別紙様式2-3（６月以降分）'!AP102)</f>
        <v/>
      </c>
      <c r="AQ102" s="1489" t="str">
        <f>IF('別紙様式2-3（６月以降分）'!AQ102="","",'別紙様式2-3（６月以降分）'!AQ102)</f>
        <v/>
      </c>
      <c r="AR102" s="1492" t="str">
        <f>IF('別紙様式2-3（６月以降分）'!AR102="","",'別紙様式2-3（６月以降分）'!AR102)</f>
        <v/>
      </c>
      <c r="AS102" s="573" t="str">
        <f t="shared" ref="AS102" si="147">IF(AU104="","",IF(U104&lt;U102,"！加算の要件上は問題ありませんが、令和６年度当初の新加算の加算率と比較して、移行後の加算率が下がる計画になっています。",""))</f>
        <v/>
      </c>
      <c r="AT102" s="580"/>
      <c r="AU102" s="1308"/>
      <c r="AV102" s="558" t="str">
        <f>IF('別紙様式2-2（４・５月分）'!N80="","",'別紙様式2-2（４・５月分）'!N80)</f>
        <v/>
      </c>
      <c r="AW102" s="1312" t="str">
        <f>IF(SUM('別紙様式2-2（４・５月分）'!O80:O82)=0,"",SUM('別紙様式2-2（４・５月分）'!O80:O82))</f>
        <v/>
      </c>
      <c r="AX102" s="1481" t="str">
        <f>IFERROR(VLOOKUP(K102,【参考】数式用!$AH$2:$AI$34,2,FALSE),"")</f>
        <v/>
      </c>
      <c r="AY102" s="494"/>
      <c r="BD102" s="341"/>
      <c r="BE102" s="1310" t="str">
        <f>G102</f>
        <v/>
      </c>
      <c r="BF102" s="1310"/>
      <c r="BG102" s="1310"/>
    </row>
    <row r="103" spans="1:59" ht="15" customHeight="1">
      <c r="A103" s="1274"/>
      <c r="B103" s="1242"/>
      <c r="C103" s="1243"/>
      <c r="D103" s="1243"/>
      <c r="E103" s="1243"/>
      <c r="F103" s="1244"/>
      <c r="G103" s="1259"/>
      <c r="H103" s="1259"/>
      <c r="I103" s="1259"/>
      <c r="J103" s="1422"/>
      <c r="K103" s="1259"/>
      <c r="L103" s="1428"/>
      <c r="M103" s="1378" t="str">
        <f>IF('別紙様式2-2（４・５月分）'!P81="","",'別紙様式2-2（４・５月分）'!P81)</f>
        <v/>
      </c>
      <c r="N103" s="1399"/>
      <c r="O103" s="1405"/>
      <c r="P103" s="1406"/>
      <c r="Q103" s="1407"/>
      <c r="R103" s="1540"/>
      <c r="S103" s="1411"/>
      <c r="T103" s="1536"/>
      <c r="U103" s="1538"/>
      <c r="V103" s="1417"/>
      <c r="W103" s="1534"/>
      <c r="X103" s="1357"/>
      <c r="Y103" s="1534"/>
      <c r="Z103" s="1357"/>
      <c r="AA103" s="1534"/>
      <c r="AB103" s="1357"/>
      <c r="AC103" s="1534"/>
      <c r="AD103" s="1357"/>
      <c r="AE103" s="1357"/>
      <c r="AF103" s="1357"/>
      <c r="AG103" s="1359"/>
      <c r="AH103" s="1526"/>
      <c r="AI103" s="1528"/>
      <c r="AJ103" s="1530"/>
      <c r="AK103" s="1532"/>
      <c r="AL103" s="1521"/>
      <c r="AM103" s="1523"/>
      <c r="AN103" s="1341"/>
      <c r="AO103" s="1524"/>
      <c r="AP103" s="1341"/>
      <c r="AQ103" s="1490"/>
      <c r="AR103" s="1493"/>
      <c r="AS103" s="1491" t="str">
        <f t="shared" ref="AS103" si="148">IF(AU104="","",IF(OR(AA104="",AA104&lt;&gt;7,AC104="",AC104&lt;&gt;3),"！算定期間の終わりが令和７年３月になっていません。年度内の廃止予定等がなければ、算定対象月を令和７年３月にしてください。",""))</f>
        <v/>
      </c>
      <c r="AT103" s="580"/>
      <c r="AU103" s="1310"/>
      <c r="AV103" s="1311" t="str">
        <f>IF('別紙様式2-2（４・５月分）'!N81="","",'別紙様式2-2（４・５月分）'!N81)</f>
        <v/>
      </c>
      <c r="AW103" s="1312"/>
      <c r="AX103" s="1482"/>
      <c r="AY103" s="431"/>
      <c r="BD103" s="341"/>
      <c r="BE103" s="1310" t="str">
        <f>G102</f>
        <v/>
      </c>
      <c r="BF103" s="1310"/>
      <c r="BG103" s="1310"/>
    </row>
    <row r="104" spans="1:59" ht="15" customHeight="1">
      <c r="A104" s="1302"/>
      <c r="B104" s="1242"/>
      <c r="C104" s="1243"/>
      <c r="D104" s="1243"/>
      <c r="E104" s="1243"/>
      <c r="F104" s="1244"/>
      <c r="G104" s="1259"/>
      <c r="H104" s="1259"/>
      <c r="I104" s="1259"/>
      <c r="J104" s="1422"/>
      <c r="K104" s="1259"/>
      <c r="L104" s="1428"/>
      <c r="M104" s="1379"/>
      <c r="N104" s="1400"/>
      <c r="O104" s="1380" t="s">
        <v>2025</v>
      </c>
      <c r="P104" s="1432" t="str">
        <f>IFERROR(VLOOKUP('別紙様式2-2（４・５月分）'!AQ80,【参考】数式用!$AR$5:$AT$22,3,FALSE),"")</f>
        <v/>
      </c>
      <c r="Q104" s="1384" t="s">
        <v>2036</v>
      </c>
      <c r="R104" s="1516" t="str">
        <f>IFERROR(VLOOKUP(K102,【参考】数式用!$A$5:$AB$37,MATCH(P104,【参考】数式用!$B$4:$AB$4,0)+1,0),"")</f>
        <v/>
      </c>
      <c r="S104" s="1388" t="s">
        <v>2109</v>
      </c>
      <c r="T104" s="1518"/>
      <c r="U104" s="1514" t="str">
        <f>IFERROR(VLOOKUP(K102,【参考】数式用!$A$5:$AB$37,MATCH(T104,【参考】数式用!$B$4:$AB$4,0)+1,0),"")</f>
        <v/>
      </c>
      <c r="V104" s="1394" t="s">
        <v>15</v>
      </c>
      <c r="W104" s="1512"/>
      <c r="X104" s="1370" t="s">
        <v>10</v>
      </c>
      <c r="Y104" s="1512"/>
      <c r="Z104" s="1370" t="s">
        <v>38</v>
      </c>
      <c r="AA104" s="1512"/>
      <c r="AB104" s="1370" t="s">
        <v>10</v>
      </c>
      <c r="AC104" s="1512"/>
      <c r="AD104" s="1370" t="s">
        <v>2020</v>
      </c>
      <c r="AE104" s="1370" t="s">
        <v>20</v>
      </c>
      <c r="AF104" s="1370" t="str">
        <f>IF(W104&gt;=1,(AA104*12+AC104)-(W104*12+Y104)+1,"")</f>
        <v/>
      </c>
      <c r="AG104" s="1366" t="s">
        <v>33</v>
      </c>
      <c r="AH104" s="1372" t="str">
        <f t="shared" ref="AH104" si="149">IFERROR(ROUNDDOWN(ROUND(L102*U104,0),0)*AF104,"")</f>
        <v/>
      </c>
      <c r="AI104" s="1506" t="str">
        <f t="shared" ref="AI104" si="150">IFERROR(ROUNDDOWN(ROUND((L102*(U104-AW102)),0),0)*AF104,"")</f>
        <v/>
      </c>
      <c r="AJ104" s="1376" t="str">
        <f>IFERROR(ROUNDDOWN(ROUNDDOWN(ROUND(L102*VLOOKUP(K102,【参考】数式用!$A$5:$AB$27,MATCH("新加算Ⅳ",【参考】数式用!$B$4:$AB$4,0)+1,0),0),0)*AF104*0.5,0),"")</f>
        <v/>
      </c>
      <c r="AK104" s="1508"/>
      <c r="AL104" s="1510" t="str">
        <f>IFERROR(IF('別紙様式2-2（４・５月分）'!P104="ベア加算","", IF(OR(T104="新加算Ⅰ",T104="新加算Ⅱ",T104="新加算Ⅲ",T104="新加算Ⅳ"),ROUNDDOWN(ROUND(L102*VLOOKUP(K102,【参考】数式用!$A$5:$I$27,MATCH("ベア加算",【参考】数式用!$B$4:$I$4,0)+1,0),0),0)*AF104,"")),"")</f>
        <v/>
      </c>
      <c r="AM104" s="1502"/>
      <c r="AN104" s="1483"/>
      <c r="AO104" s="1504"/>
      <c r="AP104" s="1483"/>
      <c r="AQ104" s="1485"/>
      <c r="AR104" s="1487"/>
      <c r="AS104" s="1491"/>
      <c r="AT104" s="452"/>
      <c r="AU104" s="1310" t="str">
        <f>IF(AND(AA102&lt;&gt;7,AC102&lt;&gt;3),"V列に色付け","")</f>
        <v/>
      </c>
      <c r="AV104" s="1311"/>
      <c r="AW104" s="1312"/>
      <c r="AX104" s="577"/>
      <c r="AY104" s="1229" t="str">
        <f>IF(AL104&lt;&gt;"",IF(AM104="○","入力済","未入力"),"")</f>
        <v/>
      </c>
      <c r="AZ104" s="1229" t="str">
        <f>IF(OR(T104="新加算Ⅰ",T104="新加算Ⅱ",T104="新加算Ⅲ",T104="新加算Ⅳ",T104="新加算Ⅴ（１）",T104="新加算Ⅴ（２）",T104="新加算Ⅴ（３）",T104="新加算ⅠⅤ（４）",T104="新加算Ⅴ（５）",T104="新加算Ⅴ（６）",T104="新加算Ⅴ（８）",T104="新加算Ⅴ（11）"),IF(OR(AN104="○",AN104="令和６年度中に満たす"),"入力済","未入力"),"")</f>
        <v/>
      </c>
      <c r="BA104" s="1229" t="str">
        <f>IF(OR(T104="新加算Ⅴ（７）",T104="新加算Ⅴ（９）",T104="新加算Ⅴ（10）",T104="新加算Ⅴ（12）",T104="新加算Ⅴ（13）",T104="新加算Ⅴ（14）"),IF(OR(AO104="○",AO104="令和６年度中に満たす"),"入力済","未入力"),"")</f>
        <v/>
      </c>
      <c r="BB104" s="1229" t="str">
        <f>IF(OR(T104="新加算Ⅰ",T104="新加算Ⅱ",T104="新加算Ⅲ",T104="新加算Ⅴ（１）",T104="新加算Ⅴ（３）",T104="新加算Ⅴ（８）"),IF(OR(AP104="○",AP104="令和６年度中に満たす"),"入力済","未入力"),"")</f>
        <v/>
      </c>
      <c r="BC104" s="1480" t="str">
        <f t="shared" ref="BC104" si="151">IF(OR(T104="新加算Ⅰ",T104="新加算Ⅱ",T104="新加算Ⅴ（１）",T104="新加算Ⅴ（２）",T104="新加算Ⅴ（３）",T104="新加算Ⅴ（４）",T104="新加算Ⅴ（５）",T104="新加算Ⅴ（６）",T104="新加算Ⅴ（７）",T104="新加算Ⅴ（９）",T104="新加算Ⅴ（10）",T104="新加算Ⅴ（12）"),IF(AQ104&lt;&gt;"",1,""),"")</f>
        <v/>
      </c>
      <c r="BD104" s="1310" t="str">
        <f>IF(OR(T104="新加算Ⅰ",T104="新加算Ⅴ（１）",T104="新加算Ⅴ（２）",T104="新加算Ⅴ（５）",T104="新加算Ⅴ（７）",T104="新加算Ⅴ（10）"),IF(AR104="","未入力","入力済"),"")</f>
        <v/>
      </c>
      <c r="BE104" s="1310" t="str">
        <f>G102</f>
        <v/>
      </c>
      <c r="BF104" s="1310"/>
      <c r="BG104" s="1310"/>
    </row>
    <row r="105" spans="1:59" ht="30" customHeight="1" thickBot="1">
      <c r="A105" s="1275"/>
      <c r="B105" s="1418"/>
      <c r="C105" s="1419"/>
      <c r="D105" s="1419"/>
      <c r="E105" s="1419"/>
      <c r="F105" s="1420"/>
      <c r="G105" s="1260"/>
      <c r="H105" s="1260"/>
      <c r="I105" s="1260"/>
      <c r="J105" s="1423"/>
      <c r="K105" s="1260"/>
      <c r="L105" s="1429"/>
      <c r="M105" s="556" t="str">
        <f>IF('別紙様式2-2（４・５月分）'!P82="","",'別紙様式2-2（４・５月分）'!P82)</f>
        <v/>
      </c>
      <c r="N105" s="1401"/>
      <c r="O105" s="1381"/>
      <c r="P105" s="1433"/>
      <c r="Q105" s="1385"/>
      <c r="R105" s="1517"/>
      <c r="S105" s="1389"/>
      <c r="T105" s="1519"/>
      <c r="U105" s="1515"/>
      <c r="V105" s="1395"/>
      <c r="W105" s="1513"/>
      <c r="X105" s="1371"/>
      <c r="Y105" s="1513"/>
      <c r="Z105" s="1371"/>
      <c r="AA105" s="1513"/>
      <c r="AB105" s="1371"/>
      <c r="AC105" s="1513"/>
      <c r="AD105" s="1371"/>
      <c r="AE105" s="1371"/>
      <c r="AF105" s="1371"/>
      <c r="AG105" s="1367"/>
      <c r="AH105" s="1373"/>
      <c r="AI105" s="1507"/>
      <c r="AJ105" s="1377"/>
      <c r="AK105" s="1509"/>
      <c r="AL105" s="1511"/>
      <c r="AM105" s="1503"/>
      <c r="AN105" s="1484"/>
      <c r="AO105" s="1505"/>
      <c r="AP105" s="1484"/>
      <c r="AQ105" s="1486"/>
      <c r="AR105" s="1488"/>
      <c r="AS105" s="578" t="str">
        <f t="shared" ref="AS105" si="152">IF(AU104="","",IF(OR(T104="",AND(M105="ベア加算なし",OR(T104="新加算Ⅰ",T104="新加算Ⅱ",T104="新加算Ⅲ",T104="新加算Ⅳ"),AM104=""),AND(OR(T104="新加算Ⅰ",T104="新加算Ⅱ",T104="新加算Ⅲ",T104="新加算Ⅳ"),AN104=""),AND(OR(T104="新加算Ⅰ",T104="新加算Ⅱ",T104="新加算Ⅲ"),AP104=""),AND(OR(T104="新加算Ⅰ",T104="新加算Ⅱ"),AQ104=""),AND(OR(T104="新加算Ⅰ"),AR104="")),"！記入が必要な欄（ピンク色のセル）に空欄があります。空欄を埋めてください。",""))</f>
        <v/>
      </c>
      <c r="AT105" s="452"/>
      <c r="AU105" s="1310"/>
      <c r="AV105" s="558" t="str">
        <f>IF('別紙様式2-2（４・５月分）'!N82="","",'別紙様式2-2（４・５月分）'!N82)</f>
        <v/>
      </c>
      <c r="AW105" s="1312"/>
      <c r="AX105" s="579"/>
      <c r="AY105" s="1229" t="str">
        <f>IF(OR(T105="新加算Ⅰ",T105="新加算Ⅱ",T105="新加算Ⅲ",T105="新加算Ⅳ",T105="新加算Ⅴ（１）",T105="新加算Ⅴ（２）",T105="新加算Ⅴ（３）",T105="新加算ⅠⅤ（４）",T105="新加算Ⅴ（５）",T105="新加算Ⅴ（６）",T105="新加算Ⅴ（８）",T105="新加算Ⅴ（11）"),IF(AI105="○","","未入力"),"")</f>
        <v/>
      </c>
      <c r="AZ105" s="1229" t="str">
        <f>IF(OR(U105="新加算Ⅰ",U105="新加算Ⅱ",U105="新加算Ⅲ",U105="新加算Ⅳ",U105="新加算Ⅴ（１）",U105="新加算Ⅴ（２）",U105="新加算Ⅴ（３）",U105="新加算ⅠⅤ（４）",U105="新加算Ⅴ（５）",U105="新加算Ⅴ（６）",U105="新加算Ⅴ（８）",U105="新加算Ⅴ（11）"),IF(AJ105="○","","未入力"),"")</f>
        <v/>
      </c>
      <c r="BA105" s="1229" t="str">
        <f>IF(OR(U105="新加算Ⅴ（７）",U105="新加算Ⅴ（９）",U105="新加算Ⅴ（10）",U105="新加算Ⅴ（12）",U105="新加算Ⅴ（13）",U105="新加算Ⅴ（14）"),IF(AK105="○","","未入力"),"")</f>
        <v/>
      </c>
      <c r="BB105" s="1229" t="str">
        <f>IF(OR(U105="新加算Ⅰ",U105="新加算Ⅱ",U105="新加算Ⅲ",U105="新加算Ⅴ（１）",U105="新加算Ⅴ（３）",U105="新加算Ⅴ（８）"),IF(AL105="○","","未入力"),"")</f>
        <v/>
      </c>
      <c r="BC105" s="1480" t="str">
        <f t="shared" ref="BC105" si="153">IF(OR(U105="新加算Ⅰ",U105="新加算Ⅱ",U105="新加算Ⅴ（１）",U105="新加算Ⅴ（２）",U105="新加算Ⅴ（３）",U105="新加算Ⅴ（４）",U105="新加算Ⅴ（５）",U105="新加算Ⅴ（６）",U105="新加算Ⅴ（７）",U105="新加算Ⅴ（９）",U105="新加算Ⅴ（10）",U105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5" s="1310" t="str">
        <f>IF(AND(T105&lt;&gt;"（参考）令和７年度の移行予定",OR(U105="新加算Ⅰ",U105="新加算Ⅴ（１）",U105="新加算Ⅴ（２）",U105="新加算Ⅴ（５）",U105="新加算Ⅴ（７）",U105="新加算Ⅴ（10）")),IF(AN105="","未入力",IF(AN105="いずれも取得していない","要件を満たさない","")),"")</f>
        <v/>
      </c>
      <c r="BE105" s="1310" t="str">
        <f>G102</f>
        <v/>
      </c>
      <c r="BF105" s="1310"/>
      <c r="BG105" s="1310"/>
    </row>
    <row r="106" spans="1:59" ht="30" customHeight="1">
      <c r="A106" s="1300">
        <v>24</v>
      </c>
      <c r="B106" s="1239" t="str">
        <f>IF(基本情報入力シート!C77="","",基本情報入力シート!C77)</f>
        <v/>
      </c>
      <c r="C106" s="1240"/>
      <c r="D106" s="1240"/>
      <c r="E106" s="1240"/>
      <c r="F106" s="1241"/>
      <c r="G106" s="1258" t="str">
        <f>IF(基本情報入力シート!M77="","",基本情報入力シート!M77)</f>
        <v/>
      </c>
      <c r="H106" s="1258" t="str">
        <f>IF(基本情報入力シート!R77="","",基本情報入力シート!R77)</f>
        <v/>
      </c>
      <c r="I106" s="1258" t="str">
        <f>IF(基本情報入力シート!W77="","",基本情報入力シート!W77)</f>
        <v/>
      </c>
      <c r="J106" s="1421" t="str">
        <f>IF(基本情報入力シート!X77="","",基本情報入力シート!X77)</f>
        <v/>
      </c>
      <c r="K106" s="1258" t="str">
        <f>IF(基本情報入力シート!Y77="","",基本情報入力シート!Y77)</f>
        <v/>
      </c>
      <c r="L106" s="1434" t="str">
        <f>IF(基本情報入力シート!AB77="","",基本情報入力シート!AB77)</f>
        <v/>
      </c>
      <c r="M106" s="553" t="str">
        <f>IF('別紙様式2-2（４・５月分）'!P83="","",'別紙様式2-2（４・５月分）'!P83)</f>
        <v/>
      </c>
      <c r="N106" s="1398" t="str">
        <f>IF(SUM('別紙様式2-2（４・５月分）'!Q83:Q85)=0,"",SUM('別紙様式2-2（４・５月分）'!Q83:Q85))</f>
        <v/>
      </c>
      <c r="O106" s="1402" t="str">
        <f>IFERROR(VLOOKUP('別紙様式2-2（４・５月分）'!AQ83,【参考】数式用!$AR$5:$AS$22,2,FALSE),"")</f>
        <v/>
      </c>
      <c r="P106" s="1403"/>
      <c r="Q106" s="1404"/>
      <c r="R106" s="1539" t="str">
        <f>IFERROR(VLOOKUP(K106,【参考】数式用!$A$5:$AB$37,MATCH(O106,【参考】数式用!$B$4:$AB$4,0)+1,0),"")</f>
        <v/>
      </c>
      <c r="S106" s="1410" t="s">
        <v>2102</v>
      </c>
      <c r="T106" s="1535" t="str">
        <f>IF('別紙様式2-3（６月以降分）'!T106="","",'別紙様式2-3（６月以降分）'!T106)</f>
        <v/>
      </c>
      <c r="U106" s="1537" t="str">
        <f>IFERROR(VLOOKUP(K106,【参考】数式用!$A$5:$AB$37,MATCH(T106,【参考】数式用!$B$4:$AB$4,0)+1,0),"")</f>
        <v/>
      </c>
      <c r="V106" s="1416" t="s">
        <v>15</v>
      </c>
      <c r="W106" s="1533">
        <f>'別紙様式2-3（６月以降分）'!W106</f>
        <v>6</v>
      </c>
      <c r="X106" s="1356" t="s">
        <v>10</v>
      </c>
      <c r="Y106" s="1533">
        <f>'別紙様式2-3（６月以降分）'!Y106</f>
        <v>6</v>
      </c>
      <c r="Z106" s="1356" t="s">
        <v>38</v>
      </c>
      <c r="AA106" s="1533">
        <f>'別紙様式2-3（６月以降分）'!AA106</f>
        <v>7</v>
      </c>
      <c r="AB106" s="1356" t="s">
        <v>10</v>
      </c>
      <c r="AC106" s="1533">
        <f>'別紙様式2-3（６月以降分）'!AC106</f>
        <v>3</v>
      </c>
      <c r="AD106" s="1356" t="s">
        <v>2020</v>
      </c>
      <c r="AE106" s="1356" t="s">
        <v>20</v>
      </c>
      <c r="AF106" s="1356">
        <f>IF(W106&gt;=1,(AA106*12+AC106)-(W106*12+Y106)+1,"")</f>
        <v>10</v>
      </c>
      <c r="AG106" s="1358" t="s">
        <v>33</v>
      </c>
      <c r="AH106" s="1525" t="str">
        <f>'別紙様式2-3（６月以降分）'!AH106</f>
        <v/>
      </c>
      <c r="AI106" s="1527" t="str">
        <f>'別紙様式2-3（６月以降分）'!AI106</f>
        <v/>
      </c>
      <c r="AJ106" s="1529">
        <f>'別紙様式2-3（６月以降分）'!AJ106</f>
        <v>0</v>
      </c>
      <c r="AK106" s="1531" t="str">
        <f>IF('別紙様式2-3（６月以降分）'!AK106="","",'別紙様式2-3（６月以降分）'!AK106)</f>
        <v/>
      </c>
      <c r="AL106" s="1520">
        <f>'別紙様式2-3（６月以降分）'!AL106</f>
        <v>0</v>
      </c>
      <c r="AM106" s="1522" t="str">
        <f>IF('別紙様式2-3（６月以降分）'!AM106="","",'別紙様式2-3（６月以降分）'!AM106)</f>
        <v/>
      </c>
      <c r="AN106" s="1340" t="str">
        <f>IF('別紙様式2-3（６月以降分）'!AN106="","",'別紙様式2-3（６月以降分）'!AN106)</f>
        <v/>
      </c>
      <c r="AO106" s="1338" t="str">
        <f>IF('別紙様式2-3（６月以降分）'!AO106="","",'別紙様式2-3（６月以降分）'!AO106)</f>
        <v/>
      </c>
      <c r="AP106" s="1340" t="str">
        <f>IF('別紙様式2-3（６月以降分）'!AP106="","",'別紙様式2-3（６月以降分）'!AP106)</f>
        <v/>
      </c>
      <c r="AQ106" s="1489" t="str">
        <f>IF('別紙様式2-3（６月以降分）'!AQ106="","",'別紙様式2-3（６月以降分）'!AQ106)</f>
        <v/>
      </c>
      <c r="AR106" s="1492" t="str">
        <f>IF('別紙様式2-3（６月以降分）'!AR106="","",'別紙様式2-3（６月以降分）'!AR106)</f>
        <v/>
      </c>
      <c r="AS106" s="573" t="str">
        <f t="shared" ref="AS106" si="154">IF(AU108="","",IF(U108&lt;U106,"！加算の要件上は問題ありませんが、令和６年度当初の新加算の加算率と比較して、移行後の加算率が下がる計画になっています。",""))</f>
        <v/>
      </c>
      <c r="AT106" s="580"/>
      <c r="AU106" s="1308"/>
      <c r="AV106" s="558" t="str">
        <f>IF('別紙様式2-2（４・５月分）'!N83="","",'別紙様式2-2（４・５月分）'!N83)</f>
        <v/>
      </c>
      <c r="AW106" s="1312" t="str">
        <f>IF(SUM('別紙様式2-2（４・５月分）'!O83:O85)=0,"",SUM('別紙様式2-2（４・５月分）'!O83:O85))</f>
        <v/>
      </c>
      <c r="AX106" s="1481" t="str">
        <f>IFERROR(VLOOKUP(K106,【参考】数式用!$AH$2:$AI$34,2,FALSE),"")</f>
        <v/>
      </c>
      <c r="AY106" s="494"/>
      <c r="BD106" s="341"/>
      <c r="BE106" s="1310" t="str">
        <f>G106</f>
        <v/>
      </c>
      <c r="BF106" s="1310"/>
      <c r="BG106" s="1310"/>
    </row>
    <row r="107" spans="1:59" ht="15" customHeight="1">
      <c r="A107" s="1274"/>
      <c r="B107" s="1242"/>
      <c r="C107" s="1243"/>
      <c r="D107" s="1243"/>
      <c r="E107" s="1243"/>
      <c r="F107" s="1244"/>
      <c r="G107" s="1259"/>
      <c r="H107" s="1259"/>
      <c r="I107" s="1259"/>
      <c r="J107" s="1422"/>
      <c r="K107" s="1259"/>
      <c r="L107" s="1428"/>
      <c r="M107" s="1378" t="str">
        <f>IF('別紙様式2-2（４・５月分）'!P84="","",'別紙様式2-2（４・５月分）'!P84)</f>
        <v/>
      </c>
      <c r="N107" s="1399"/>
      <c r="O107" s="1405"/>
      <c r="P107" s="1406"/>
      <c r="Q107" s="1407"/>
      <c r="R107" s="1540"/>
      <c r="S107" s="1411"/>
      <c r="T107" s="1536"/>
      <c r="U107" s="1538"/>
      <c r="V107" s="1417"/>
      <c r="W107" s="1534"/>
      <c r="X107" s="1357"/>
      <c r="Y107" s="1534"/>
      <c r="Z107" s="1357"/>
      <c r="AA107" s="1534"/>
      <c r="AB107" s="1357"/>
      <c r="AC107" s="1534"/>
      <c r="AD107" s="1357"/>
      <c r="AE107" s="1357"/>
      <c r="AF107" s="1357"/>
      <c r="AG107" s="1359"/>
      <c r="AH107" s="1526"/>
      <c r="AI107" s="1528"/>
      <c r="AJ107" s="1530"/>
      <c r="AK107" s="1532"/>
      <c r="AL107" s="1521"/>
      <c r="AM107" s="1523"/>
      <c r="AN107" s="1341"/>
      <c r="AO107" s="1524"/>
      <c r="AP107" s="1341"/>
      <c r="AQ107" s="1490"/>
      <c r="AR107" s="1493"/>
      <c r="AS107" s="1491" t="str">
        <f t="shared" ref="AS107" si="155">IF(AU108="","",IF(OR(AA108="",AA108&lt;&gt;7,AC108="",AC108&lt;&gt;3),"！算定期間の終わりが令和７年３月になっていません。年度内の廃止予定等がなければ、算定対象月を令和７年３月にしてください。",""))</f>
        <v/>
      </c>
      <c r="AT107" s="580"/>
      <c r="AU107" s="1310"/>
      <c r="AV107" s="1311" t="str">
        <f>IF('別紙様式2-2（４・５月分）'!N84="","",'別紙様式2-2（４・５月分）'!N84)</f>
        <v/>
      </c>
      <c r="AW107" s="1312"/>
      <c r="AX107" s="1482"/>
      <c r="AY107" s="431"/>
      <c r="BD107" s="341"/>
      <c r="BE107" s="1310" t="str">
        <f>G106</f>
        <v/>
      </c>
      <c r="BF107" s="1310"/>
      <c r="BG107" s="1310"/>
    </row>
    <row r="108" spans="1:59" ht="15" customHeight="1">
      <c r="A108" s="1302"/>
      <c r="B108" s="1242"/>
      <c r="C108" s="1243"/>
      <c r="D108" s="1243"/>
      <c r="E108" s="1243"/>
      <c r="F108" s="1244"/>
      <c r="G108" s="1259"/>
      <c r="H108" s="1259"/>
      <c r="I108" s="1259"/>
      <c r="J108" s="1422"/>
      <c r="K108" s="1259"/>
      <c r="L108" s="1428"/>
      <c r="M108" s="1379"/>
      <c r="N108" s="1400"/>
      <c r="O108" s="1380" t="s">
        <v>2025</v>
      </c>
      <c r="P108" s="1432" t="str">
        <f>IFERROR(VLOOKUP('別紙様式2-2（４・５月分）'!AQ83,【参考】数式用!$AR$5:$AT$22,3,FALSE),"")</f>
        <v/>
      </c>
      <c r="Q108" s="1384" t="s">
        <v>2036</v>
      </c>
      <c r="R108" s="1516" t="str">
        <f>IFERROR(VLOOKUP(K106,【参考】数式用!$A$5:$AB$37,MATCH(P108,【参考】数式用!$B$4:$AB$4,0)+1,0),"")</f>
        <v/>
      </c>
      <c r="S108" s="1388" t="s">
        <v>2109</v>
      </c>
      <c r="T108" s="1518"/>
      <c r="U108" s="1514" t="str">
        <f>IFERROR(VLOOKUP(K106,【参考】数式用!$A$5:$AB$37,MATCH(T108,【参考】数式用!$B$4:$AB$4,0)+1,0),"")</f>
        <v/>
      </c>
      <c r="V108" s="1394" t="s">
        <v>15</v>
      </c>
      <c r="W108" s="1512"/>
      <c r="X108" s="1370" t="s">
        <v>10</v>
      </c>
      <c r="Y108" s="1512"/>
      <c r="Z108" s="1370" t="s">
        <v>38</v>
      </c>
      <c r="AA108" s="1512"/>
      <c r="AB108" s="1370" t="s">
        <v>10</v>
      </c>
      <c r="AC108" s="1512"/>
      <c r="AD108" s="1370" t="s">
        <v>2020</v>
      </c>
      <c r="AE108" s="1370" t="s">
        <v>20</v>
      </c>
      <c r="AF108" s="1370" t="str">
        <f>IF(W108&gt;=1,(AA108*12+AC108)-(W108*12+Y108)+1,"")</f>
        <v/>
      </c>
      <c r="AG108" s="1366" t="s">
        <v>33</v>
      </c>
      <c r="AH108" s="1372" t="str">
        <f t="shared" ref="AH108" si="156">IFERROR(ROUNDDOWN(ROUND(L106*U108,0),0)*AF108,"")</f>
        <v/>
      </c>
      <c r="AI108" s="1506" t="str">
        <f t="shared" ref="AI108" si="157">IFERROR(ROUNDDOWN(ROUND((L106*(U108-AW106)),0),0)*AF108,"")</f>
        <v/>
      </c>
      <c r="AJ108" s="1376" t="str">
        <f>IFERROR(ROUNDDOWN(ROUNDDOWN(ROUND(L106*VLOOKUP(K106,【参考】数式用!$A$5:$AB$27,MATCH("新加算Ⅳ",【参考】数式用!$B$4:$AB$4,0)+1,0),0),0)*AF108*0.5,0),"")</f>
        <v/>
      </c>
      <c r="AK108" s="1508"/>
      <c r="AL108" s="1510" t="str">
        <f>IFERROR(IF('別紙様式2-2（４・５月分）'!P108="ベア加算","", IF(OR(T108="新加算Ⅰ",T108="新加算Ⅱ",T108="新加算Ⅲ",T108="新加算Ⅳ"),ROUNDDOWN(ROUND(L106*VLOOKUP(K106,【参考】数式用!$A$5:$I$27,MATCH("ベア加算",【参考】数式用!$B$4:$I$4,0)+1,0),0),0)*AF108,"")),"")</f>
        <v/>
      </c>
      <c r="AM108" s="1502"/>
      <c r="AN108" s="1483"/>
      <c r="AO108" s="1504"/>
      <c r="AP108" s="1483"/>
      <c r="AQ108" s="1485"/>
      <c r="AR108" s="1487"/>
      <c r="AS108" s="1491"/>
      <c r="AT108" s="452"/>
      <c r="AU108" s="1310" t="str">
        <f>IF(AND(AA106&lt;&gt;7,AC106&lt;&gt;3),"V列に色付け","")</f>
        <v/>
      </c>
      <c r="AV108" s="1311"/>
      <c r="AW108" s="1312"/>
      <c r="AX108" s="577"/>
      <c r="AY108" s="1229" t="str">
        <f>IF(AL108&lt;&gt;"",IF(AM108="○","入力済","未入力"),"")</f>
        <v/>
      </c>
      <c r="AZ108" s="1229" t="str">
        <f>IF(OR(T108="新加算Ⅰ",T108="新加算Ⅱ",T108="新加算Ⅲ",T108="新加算Ⅳ",T108="新加算Ⅴ（１）",T108="新加算Ⅴ（２）",T108="新加算Ⅴ（３）",T108="新加算ⅠⅤ（４）",T108="新加算Ⅴ（５）",T108="新加算Ⅴ（６）",T108="新加算Ⅴ（８）",T108="新加算Ⅴ（11）"),IF(OR(AN108="○",AN108="令和６年度中に満たす"),"入力済","未入力"),"")</f>
        <v/>
      </c>
      <c r="BA108" s="1229" t="str">
        <f>IF(OR(T108="新加算Ⅴ（７）",T108="新加算Ⅴ（９）",T108="新加算Ⅴ（10）",T108="新加算Ⅴ（12）",T108="新加算Ⅴ（13）",T108="新加算Ⅴ（14）"),IF(OR(AO108="○",AO108="令和６年度中に満たす"),"入力済","未入力"),"")</f>
        <v/>
      </c>
      <c r="BB108" s="1229" t="str">
        <f>IF(OR(T108="新加算Ⅰ",T108="新加算Ⅱ",T108="新加算Ⅲ",T108="新加算Ⅴ（１）",T108="新加算Ⅴ（３）",T108="新加算Ⅴ（８）"),IF(OR(AP108="○",AP108="令和６年度中に満たす"),"入力済","未入力"),"")</f>
        <v/>
      </c>
      <c r="BC108" s="1480" t="str">
        <f t="shared" ref="BC108" si="158">IF(OR(T108="新加算Ⅰ",T108="新加算Ⅱ",T108="新加算Ⅴ（１）",T108="新加算Ⅴ（２）",T108="新加算Ⅴ（３）",T108="新加算Ⅴ（４）",T108="新加算Ⅴ（５）",T108="新加算Ⅴ（６）",T108="新加算Ⅴ（７）",T108="新加算Ⅴ（９）",T108="新加算Ⅴ（10）",T108="新加算Ⅴ（12）"),IF(AQ108&lt;&gt;"",1,""),"")</f>
        <v/>
      </c>
      <c r="BD108" s="1310" t="str">
        <f>IF(OR(T108="新加算Ⅰ",T108="新加算Ⅴ（１）",T108="新加算Ⅴ（２）",T108="新加算Ⅴ（５）",T108="新加算Ⅴ（７）",T108="新加算Ⅴ（10）"),IF(AR108="","未入力","入力済"),"")</f>
        <v/>
      </c>
      <c r="BE108" s="1310" t="str">
        <f>G106</f>
        <v/>
      </c>
      <c r="BF108" s="1310"/>
      <c r="BG108" s="1310"/>
    </row>
    <row r="109" spans="1:59" ht="30" customHeight="1" thickBot="1">
      <c r="A109" s="1275"/>
      <c r="B109" s="1418"/>
      <c r="C109" s="1419"/>
      <c r="D109" s="1419"/>
      <c r="E109" s="1419"/>
      <c r="F109" s="1420"/>
      <c r="G109" s="1260"/>
      <c r="H109" s="1260"/>
      <c r="I109" s="1260"/>
      <c r="J109" s="1423"/>
      <c r="K109" s="1260"/>
      <c r="L109" s="1429"/>
      <c r="M109" s="556" t="str">
        <f>IF('別紙様式2-2（４・５月分）'!P85="","",'別紙様式2-2（４・５月分）'!P85)</f>
        <v/>
      </c>
      <c r="N109" s="1401"/>
      <c r="O109" s="1381"/>
      <c r="P109" s="1433"/>
      <c r="Q109" s="1385"/>
      <c r="R109" s="1517"/>
      <c r="S109" s="1389"/>
      <c r="T109" s="1519"/>
      <c r="U109" s="1515"/>
      <c r="V109" s="1395"/>
      <c r="W109" s="1513"/>
      <c r="X109" s="1371"/>
      <c r="Y109" s="1513"/>
      <c r="Z109" s="1371"/>
      <c r="AA109" s="1513"/>
      <c r="AB109" s="1371"/>
      <c r="AC109" s="1513"/>
      <c r="AD109" s="1371"/>
      <c r="AE109" s="1371"/>
      <c r="AF109" s="1371"/>
      <c r="AG109" s="1367"/>
      <c r="AH109" s="1373"/>
      <c r="AI109" s="1507"/>
      <c r="AJ109" s="1377"/>
      <c r="AK109" s="1509"/>
      <c r="AL109" s="1511"/>
      <c r="AM109" s="1503"/>
      <c r="AN109" s="1484"/>
      <c r="AO109" s="1505"/>
      <c r="AP109" s="1484"/>
      <c r="AQ109" s="1486"/>
      <c r="AR109" s="1488"/>
      <c r="AS109" s="578" t="str">
        <f t="shared" ref="AS109" si="159">IF(AU108="","",IF(OR(T108="",AND(M109="ベア加算なし",OR(T108="新加算Ⅰ",T108="新加算Ⅱ",T108="新加算Ⅲ",T108="新加算Ⅳ"),AM108=""),AND(OR(T108="新加算Ⅰ",T108="新加算Ⅱ",T108="新加算Ⅲ",T108="新加算Ⅳ"),AN108=""),AND(OR(T108="新加算Ⅰ",T108="新加算Ⅱ",T108="新加算Ⅲ"),AP108=""),AND(OR(T108="新加算Ⅰ",T108="新加算Ⅱ"),AQ108=""),AND(OR(T108="新加算Ⅰ"),AR108="")),"！記入が必要な欄（ピンク色のセル）に空欄があります。空欄を埋めてください。",""))</f>
        <v/>
      </c>
      <c r="AT109" s="452"/>
      <c r="AU109" s="1310"/>
      <c r="AV109" s="558" t="str">
        <f>IF('別紙様式2-2（４・５月分）'!N85="","",'別紙様式2-2（４・５月分）'!N85)</f>
        <v/>
      </c>
      <c r="AW109" s="1312"/>
      <c r="AX109" s="579"/>
      <c r="AY109" s="1229" t="str">
        <f>IF(OR(T109="新加算Ⅰ",T109="新加算Ⅱ",T109="新加算Ⅲ",T109="新加算Ⅳ",T109="新加算Ⅴ（１）",T109="新加算Ⅴ（２）",T109="新加算Ⅴ（３）",T109="新加算ⅠⅤ（４）",T109="新加算Ⅴ（５）",T109="新加算Ⅴ（６）",T109="新加算Ⅴ（８）",T109="新加算Ⅴ（11）"),IF(AI109="○","","未入力"),"")</f>
        <v/>
      </c>
      <c r="AZ109" s="1229" t="str">
        <f>IF(OR(U109="新加算Ⅰ",U109="新加算Ⅱ",U109="新加算Ⅲ",U109="新加算Ⅳ",U109="新加算Ⅴ（１）",U109="新加算Ⅴ（２）",U109="新加算Ⅴ（３）",U109="新加算ⅠⅤ（４）",U109="新加算Ⅴ（５）",U109="新加算Ⅴ（６）",U109="新加算Ⅴ（８）",U109="新加算Ⅴ（11）"),IF(AJ109="○","","未入力"),"")</f>
        <v/>
      </c>
      <c r="BA109" s="1229" t="str">
        <f>IF(OR(U109="新加算Ⅴ（７）",U109="新加算Ⅴ（９）",U109="新加算Ⅴ（10）",U109="新加算Ⅴ（12）",U109="新加算Ⅴ（13）",U109="新加算Ⅴ（14）"),IF(AK109="○","","未入力"),"")</f>
        <v/>
      </c>
      <c r="BB109" s="1229" t="str">
        <f>IF(OR(U109="新加算Ⅰ",U109="新加算Ⅱ",U109="新加算Ⅲ",U109="新加算Ⅴ（１）",U109="新加算Ⅴ（３）",U109="新加算Ⅴ（８）"),IF(AL109="○","","未入力"),"")</f>
        <v/>
      </c>
      <c r="BC109" s="1480" t="str">
        <f t="shared" ref="BC109" si="160">IF(OR(U109="新加算Ⅰ",U109="新加算Ⅱ",U109="新加算Ⅴ（１）",U109="新加算Ⅴ（２）",U109="新加算Ⅴ（３）",U109="新加算Ⅴ（４）",U109="新加算Ⅴ（５）",U109="新加算Ⅴ（６）",U109="新加算Ⅴ（７）",U109="新加算Ⅴ（９）",U109="新加算Ⅴ（10）",U109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9" s="1310" t="str">
        <f>IF(AND(T109&lt;&gt;"（参考）令和７年度の移行予定",OR(U109="新加算Ⅰ",U109="新加算Ⅴ（１）",U109="新加算Ⅴ（２）",U109="新加算Ⅴ（５）",U109="新加算Ⅴ（７）",U109="新加算Ⅴ（10）")),IF(AN109="","未入力",IF(AN109="いずれも取得していない","要件を満たさない","")),"")</f>
        <v/>
      </c>
      <c r="BE109" s="1310" t="str">
        <f>G106</f>
        <v/>
      </c>
      <c r="BF109" s="1310"/>
      <c r="BG109" s="1310"/>
    </row>
    <row r="110" spans="1:59" ht="30" customHeight="1">
      <c r="A110" s="1273">
        <v>25</v>
      </c>
      <c r="B110" s="1242" t="str">
        <f>IF(基本情報入力シート!C78="","",基本情報入力シート!C78)</f>
        <v/>
      </c>
      <c r="C110" s="1243"/>
      <c r="D110" s="1243"/>
      <c r="E110" s="1243"/>
      <c r="F110" s="1244"/>
      <c r="G110" s="1259" t="str">
        <f>IF(基本情報入力シート!M78="","",基本情報入力シート!M78)</f>
        <v/>
      </c>
      <c r="H110" s="1259" t="str">
        <f>IF(基本情報入力シート!R78="","",基本情報入力シート!R78)</f>
        <v/>
      </c>
      <c r="I110" s="1259" t="str">
        <f>IF(基本情報入力シート!W78="","",基本情報入力シート!W78)</f>
        <v/>
      </c>
      <c r="J110" s="1422" t="str">
        <f>IF(基本情報入力シート!X78="","",基本情報入力シート!X78)</f>
        <v/>
      </c>
      <c r="K110" s="1259" t="str">
        <f>IF(基本情報入力シート!Y78="","",基本情報入力シート!Y78)</f>
        <v/>
      </c>
      <c r="L110" s="1428" t="str">
        <f>IF(基本情報入力シート!AB78="","",基本情報入力シート!AB78)</f>
        <v/>
      </c>
      <c r="M110" s="553" t="str">
        <f>IF('別紙様式2-2（４・５月分）'!P86="","",'別紙様式2-2（４・５月分）'!P86)</f>
        <v/>
      </c>
      <c r="N110" s="1398" t="str">
        <f>IF(SUM('別紙様式2-2（４・５月分）'!Q86:Q88)=0,"",SUM('別紙様式2-2（４・５月分）'!Q86:Q88))</f>
        <v/>
      </c>
      <c r="O110" s="1402" t="str">
        <f>IFERROR(VLOOKUP('別紙様式2-2（４・５月分）'!AQ86,【参考】数式用!$AR$5:$AS$22,2,FALSE),"")</f>
        <v/>
      </c>
      <c r="P110" s="1403"/>
      <c r="Q110" s="1404"/>
      <c r="R110" s="1539" t="str">
        <f>IFERROR(VLOOKUP(K110,【参考】数式用!$A$5:$AB$37,MATCH(O110,【参考】数式用!$B$4:$AB$4,0)+1,0),"")</f>
        <v/>
      </c>
      <c r="S110" s="1410" t="s">
        <v>2102</v>
      </c>
      <c r="T110" s="1535" t="str">
        <f>IF('別紙様式2-3（６月以降分）'!T110="","",'別紙様式2-3（６月以降分）'!T110)</f>
        <v/>
      </c>
      <c r="U110" s="1537" t="str">
        <f>IFERROR(VLOOKUP(K110,【参考】数式用!$A$5:$AB$37,MATCH(T110,【参考】数式用!$B$4:$AB$4,0)+1,0),"")</f>
        <v/>
      </c>
      <c r="V110" s="1416" t="s">
        <v>15</v>
      </c>
      <c r="W110" s="1533">
        <f>'別紙様式2-3（６月以降分）'!W110</f>
        <v>6</v>
      </c>
      <c r="X110" s="1356" t="s">
        <v>10</v>
      </c>
      <c r="Y110" s="1533">
        <f>'別紙様式2-3（６月以降分）'!Y110</f>
        <v>6</v>
      </c>
      <c r="Z110" s="1356" t="s">
        <v>38</v>
      </c>
      <c r="AA110" s="1533">
        <f>'別紙様式2-3（６月以降分）'!AA110</f>
        <v>7</v>
      </c>
      <c r="AB110" s="1356" t="s">
        <v>10</v>
      </c>
      <c r="AC110" s="1533">
        <f>'別紙様式2-3（６月以降分）'!AC110</f>
        <v>3</v>
      </c>
      <c r="AD110" s="1356" t="s">
        <v>2020</v>
      </c>
      <c r="AE110" s="1356" t="s">
        <v>20</v>
      </c>
      <c r="AF110" s="1356">
        <f>IF(W110&gt;=1,(AA110*12+AC110)-(W110*12+Y110)+1,"")</f>
        <v>10</v>
      </c>
      <c r="AG110" s="1358" t="s">
        <v>33</v>
      </c>
      <c r="AH110" s="1525" t="str">
        <f>'別紙様式2-3（６月以降分）'!AH110</f>
        <v/>
      </c>
      <c r="AI110" s="1527" t="str">
        <f>'別紙様式2-3（６月以降分）'!AI110</f>
        <v/>
      </c>
      <c r="AJ110" s="1529">
        <f>'別紙様式2-3（６月以降分）'!AJ110</f>
        <v>0</v>
      </c>
      <c r="AK110" s="1531" t="str">
        <f>IF('別紙様式2-3（６月以降分）'!AK110="","",'別紙様式2-3（６月以降分）'!AK110)</f>
        <v/>
      </c>
      <c r="AL110" s="1520">
        <f>'別紙様式2-3（６月以降分）'!AL110</f>
        <v>0</v>
      </c>
      <c r="AM110" s="1522" t="str">
        <f>IF('別紙様式2-3（６月以降分）'!AM110="","",'別紙様式2-3（６月以降分）'!AM110)</f>
        <v/>
      </c>
      <c r="AN110" s="1340" t="str">
        <f>IF('別紙様式2-3（６月以降分）'!AN110="","",'別紙様式2-3（６月以降分）'!AN110)</f>
        <v/>
      </c>
      <c r="AO110" s="1338" t="str">
        <f>IF('別紙様式2-3（６月以降分）'!AO110="","",'別紙様式2-3（６月以降分）'!AO110)</f>
        <v/>
      </c>
      <c r="AP110" s="1340" t="str">
        <f>IF('別紙様式2-3（６月以降分）'!AP110="","",'別紙様式2-3（６月以降分）'!AP110)</f>
        <v/>
      </c>
      <c r="AQ110" s="1489" t="str">
        <f>IF('別紙様式2-3（６月以降分）'!AQ110="","",'別紙様式2-3（６月以降分）'!AQ110)</f>
        <v/>
      </c>
      <c r="AR110" s="1492" t="str">
        <f>IF('別紙様式2-3（６月以降分）'!AR110="","",'別紙様式2-3（６月以降分）'!AR110)</f>
        <v/>
      </c>
      <c r="AS110" s="573" t="str">
        <f t="shared" ref="AS110" si="161">IF(AU112="","",IF(U112&lt;U110,"！加算の要件上は問題ありませんが、令和６年度当初の新加算の加算率と比較して、移行後の加算率が下がる計画になっています。",""))</f>
        <v/>
      </c>
      <c r="AT110" s="580"/>
      <c r="AU110" s="1308"/>
      <c r="AV110" s="558" t="str">
        <f>IF('別紙様式2-2（４・５月分）'!N86="","",'別紙様式2-2（４・５月分）'!N86)</f>
        <v/>
      </c>
      <c r="AW110" s="1312" t="str">
        <f>IF(SUM('別紙様式2-2（４・５月分）'!O86:O88)=0,"",SUM('別紙様式2-2（４・５月分）'!O86:O88))</f>
        <v/>
      </c>
      <c r="AX110" s="1481" t="str">
        <f>IFERROR(VLOOKUP(K110,【参考】数式用!$AH$2:$AI$34,2,FALSE),"")</f>
        <v/>
      </c>
      <c r="AY110" s="494"/>
      <c r="BD110" s="341"/>
      <c r="BE110" s="1310" t="str">
        <f>G110</f>
        <v/>
      </c>
      <c r="BF110" s="1310"/>
      <c r="BG110" s="1310"/>
    </row>
    <row r="111" spans="1:59" ht="15" customHeight="1">
      <c r="A111" s="1274"/>
      <c r="B111" s="1242"/>
      <c r="C111" s="1243"/>
      <c r="D111" s="1243"/>
      <c r="E111" s="1243"/>
      <c r="F111" s="1244"/>
      <c r="G111" s="1259"/>
      <c r="H111" s="1259"/>
      <c r="I111" s="1259"/>
      <c r="J111" s="1422"/>
      <c r="K111" s="1259"/>
      <c r="L111" s="1428"/>
      <c r="M111" s="1378" t="str">
        <f>IF('別紙様式2-2（４・５月分）'!P87="","",'別紙様式2-2（４・５月分）'!P87)</f>
        <v/>
      </c>
      <c r="N111" s="1399"/>
      <c r="O111" s="1405"/>
      <c r="P111" s="1406"/>
      <c r="Q111" s="1407"/>
      <c r="R111" s="1540"/>
      <c r="S111" s="1411"/>
      <c r="T111" s="1536"/>
      <c r="U111" s="1538"/>
      <c r="V111" s="1417"/>
      <c r="W111" s="1534"/>
      <c r="X111" s="1357"/>
      <c r="Y111" s="1534"/>
      <c r="Z111" s="1357"/>
      <c r="AA111" s="1534"/>
      <c r="AB111" s="1357"/>
      <c r="AC111" s="1534"/>
      <c r="AD111" s="1357"/>
      <c r="AE111" s="1357"/>
      <c r="AF111" s="1357"/>
      <c r="AG111" s="1359"/>
      <c r="AH111" s="1526"/>
      <c r="AI111" s="1528"/>
      <c r="AJ111" s="1530"/>
      <c r="AK111" s="1532"/>
      <c r="AL111" s="1521"/>
      <c r="AM111" s="1523"/>
      <c r="AN111" s="1341"/>
      <c r="AO111" s="1524"/>
      <c r="AP111" s="1341"/>
      <c r="AQ111" s="1490"/>
      <c r="AR111" s="1493"/>
      <c r="AS111" s="1491" t="str">
        <f t="shared" ref="AS111" si="162">IF(AU112="","",IF(OR(AA112="",AA112&lt;&gt;7,AC112="",AC112&lt;&gt;3),"！算定期間の終わりが令和７年３月になっていません。年度内の廃止予定等がなければ、算定対象月を令和７年３月にしてください。",""))</f>
        <v/>
      </c>
      <c r="AT111" s="580"/>
      <c r="AU111" s="1310"/>
      <c r="AV111" s="1311" t="str">
        <f>IF('別紙様式2-2（４・５月分）'!N87="","",'別紙様式2-2（４・５月分）'!N87)</f>
        <v/>
      </c>
      <c r="AW111" s="1312"/>
      <c r="AX111" s="1482"/>
      <c r="AY111" s="431"/>
      <c r="BD111" s="341"/>
      <c r="BE111" s="1310" t="str">
        <f>G110</f>
        <v/>
      </c>
      <c r="BF111" s="1310"/>
      <c r="BG111" s="1310"/>
    </row>
    <row r="112" spans="1:59" ht="15" customHeight="1">
      <c r="A112" s="1302"/>
      <c r="B112" s="1242"/>
      <c r="C112" s="1243"/>
      <c r="D112" s="1243"/>
      <c r="E112" s="1243"/>
      <c r="F112" s="1244"/>
      <c r="G112" s="1259"/>
      <c r="H112" s="1259"/>
      <c r="I112" s="1259"/>
      <c r="J112" s="1422"/>
      <c r="K112" s="1259"/>
      <c r="L112" s="1428"/>
      <c r="M112" s="1379"/>
      <c r="N112" s="1400"/>
      <c r="O112" s="1380" t="s">
        <v>2025</v>
      </c>
      <c r="P112" s="1432" t="str">
        <f>IFERROR(VLOOKUP('別紙様式2-2（４・５月分）'!AQ86,【参考】数式用!$AR$5:$AT$22,3,FALSE),"")</f>
        <v/>
      </c>
      <c r="Q112" s="1384" t="s">
        <v>2036</v>
      </c>
      <c r="R112" s="1516" t="str">
        <f>IFERROR(VLOOKUP(K110,【参考】数式用!$A$5:$AB$37,MATCH(P112,【参考】数式用!$B$4:$AB$4,0)+1,0),"")</f>
        <v/>
      </c>
      <c r="S112" s="1388" t="s">
        <v>2109</v>
      </c>
      <c r="T112" s="1518"/>
      <c r="U112" s="1514" t="str">
        <f>IFERROR(VLOOKUP(K110,【参考】数式用!$A$5:$AB$37,MATCH(T112,【参考】数式用!$B$4:$AB$4,0)+1,0),"")</f>
        <v/>
      </c>
      <c r="V112" s="1394" t="s">
        <v>15</v>
      </c>
      <c r="W112" s="1512"/>
      <c r="X112" s="1370" t="s">
        <v>10</v>
      </c>
      <c r="Y112" s="1512"/>
      <c r="Z112" s="1370" t="s">
        <v>38</v>
      </c>
      <c r="AA112" s="1512"/>
      <c r="AB112" s="1370" t="s">
        <v>10</v>
      </c>
      <c r="AC112" s="1512"/>
      <c r="AD112" s="1370" t="s">
        <v>2020</v>
      </c>
      <c r="AE112" s="1370" t="s">
        <v>20</v>
      </c>
      <c r="AF112" s="1370" t="str">
        <f>IF(W112&gt;=1,(AA112*12+AC112)-(W112*12+Y112)+1,"")</f>
        <v/>
      </c>
      <c r="AG112" s="1366" t="s">
        <v>33</v>
      </c>
      <c r="AH112" s="1372" t="str">
        <f t="shared" ref="AH112" si="163">IFERROR(ROUNDDOWN(ROUND(L110*U112,0),0)*AF112,"")</f>
        <v/>
      </c>
      <c r="AI112" s="1506" t="str">
        <f t="shared" ref="AI112" si="164">IFERROR(ROUNDDOWN(ROUND((L110*(U112-AW110)),0),0)*AF112,"")</f>
        <v/>
      </c>
      <c r="AJ112" s="1376" t="str">
        <f>IFERROR(ROUNDDOWN(ROUNDDOWN(ROUND(L110*VLOOKUP(K110,【参考】数式用!$A$5:$AB$27,MATCH("新加算Ⅳ",【参考】数式用!$B$4:$AB$4,0)+1,0),0),0)*AF112*0.5,0),"")</f>
        <v/>
      </c>
      <c r="AK112" s="1508"/>
      <c r="AL112" s="1510" t="str">
        <f>IFERROR(IF('別紙様式2-2（４・５月分）'!P112="ベア加算","", IF(OR(T112="新加算Ⅰ",T112="新加算Ⅱ",T112="新加算Ⅲ",T112="新加算Ⅳ"),ROUNDDOWN(ROUND(L110*VLOOKUP(K110,【参考】数式用!$A$5:$I$27,MATCH("ベア加算",【参考】数式用!$B$4:$I$4,0)+1,0),0),0)*AF112,"")),"")</f>
        <v/>
      </c>
      <c r="AM112" s="1502"/>
      <c r="AN112" s="1483"/>
      <c r="AO112" s="1504"/>
      <c r="AP112" s="1483"/>
      <c r="AQ112" s="1485"/>
      <c r="AR112" s="1487"/>
      <c r="AS112" s="1491"/>
      <c r="AT112" s="452"/>
      <c r="AU112" s="1310" t="str">
        <f>IF(AND(AA110&lt;&gt;7,AC110&lt;&gt;3),"V列に色付け","")</f>
        <v/>
      </c>
      <c r="AV112" s="1311"/>
      <c r="AW112" s="1312"/>
      <c r="AX112" s="577"/>
      <c r="AY112" s="1229" t="str">
        <f>IF(AL112&lt;&gt;"",IF(AM112="○","入力済","未入力"),"")</f>
        <v/>
      </c>
      <c r="AZ112" s="1229" t="str">
        <f>IF(OR(T112="新加算Ⅰ",T112="新加算Ⅱ",T112="新加算Ⅲ",T112="新加算Ⅳ",T112="新加算Ⅴ（１）",T112="新加算Ⅴ（２）",T112="新加算Ⅴ（３）",T112="新加算ⅠⅤ（４）",T112="新加算Ⅴ（５）",T112="新加算Ⅴ（６）",T112="新加算Ⅴ（８）",T112="新加算Ⅴ（11）"),IF(OR(AN112="○",AN112="令和６年度中に満たす"),"入力済","未入力"),"")</f>
        <v/>
      </c>
      <c r="BA112" s="1229" t="str">
        <f>IF(OR(T112="新加算Ⅴ（７）",T112="新加算Ⅴ（９）",T112="新加算Ⅴ（10）",T112="新加算Ⅴ（12）",T112="新加算Ⅴ（13）",T112="新加算Ⅴ（14）"),IF(OR(AO112="○",AO112="令和６年度中に満たす"),"入力済","未入力"),"")</f>
        <v/>
      </c>
      <c r="BB112" s="1229" t="str">
        <f>IF(OR(T112="新加算Ⅰ",T112="新加算Ⅱ",T112="新加算Ⅲ",T112="新加算Ⅴ（１）",T112="新加算Ⅴ（３）",T112="新加算Ⅴ（８）"),IF(OR(AP112="○",AP112="令和６年度中に満たす"),"入力済","未入力"),"")</f>
        <v/>
      </c>
      <c r="BC112" s="1480" t="str">
        <f t="shared" ref="BC112" si="165">IF(OR(T112="新加算Ⅰ",T112="新加算Ⅱ",T112="新加算Ⅴ（１）",T112="新加算Ⅴ（２）",T112="新加算Ⅴ（３）",T112="新加算Ⅴ（４）",T112="新加算Ⅴ（５）",T112="新加算Ⅴ（６）",T112="新加算Ⅴ（７）",T112="新加算Ⅴ（９）",T112="新加算Ⅴ（10）",T112="新加算Ⅴ（12）"),IF(AQ112&lt;&gt;"",1,""),"")</f>
        <v/>
      </c>
      <c r="BD112" s="1310" t="str">
        <f>IF(OR(T112="新加算Ⅰ",T112="新加算Ⅴ（１）",T112="新加算Ⅴ（２）",T112="新加算Ⅴ（５）",T112="新加算Ⅴ（７）",T112="新加算Ⅴ（10）"),IF(AR112="","未入力","入力済"),"")</f>
        <v/>
      </c>
      <c r="BE112" s="1310" t="str">
        <f>G110</f>
        <v/>
      </c>
      <c r="BF112" s="1310"/>
      <c r="BG112" s="1310"/>
    </row>
    <row r="113" spans="1:59" ht="30" customHeight="1" thickBot="1">
      <c r="A113" s="1275"/>
      <c r="B113" s="1418"/>
      <c r="C113" s="1419"/>
      <c r="D113" s="1419"/>
      <c r="E113" s="1419"/>
      <c r="F113" s="1420"/>
      <c r="G113" s="1260"/>
      <c r="H113" s="1260"/>
      <c r="I113" s="1260"/>
      <c r="J113" s="1423"/>
      <c r="K113" s="1260"/>
      <c r="L113" s="1429"/>
      <c r="M113" s="556" t="str">
        <f>IF('別紙様式2-2（４・５月分）'!P88="","",'別紙様式2-2（４・５月分）'!P88)</f>
        <v/>
      </c>
      <c r="N113" s="1401"/>
      <c r="O113" s="1381"/>
      <c r="P113" s="1433"/>
      <c r="Q113" s="1385"/>
      <c r="R113" s="1517"/>
      <c r="S113" s="1389"/>
      <c r="T113" s="1519"/>
      <c r="U113" s="1515"/>
      <c r="V113" s="1395"/>
      <c r="W113" s="1513"/>
      <c r="X113" s="1371"/>
      <c r="Y113" s="1513"/>
      <c r="Z113" s="1371"/>
      <c r="AA113" s="1513"/>
      <c r="AB113" s="1371"/>
      <c r="AC113" s="1513"/>
      <c r="AD113" s="1371"/>
      <c r="AE113" s="1371"/>
      <c r="AF113" s="1371"/>
      <c r="AG113" s="1367"/>
      <c r="AH113" s="1373"/>
      <c r="AI113" s="1507"/>
      <c r="AJ113" s="1377"/>
      <c r="AK113" s="1509"/>
      <c r="AL113" s="1511"/>
      <c r="AM113" s="1503"/>
      <c r="AN113" s="1484"/>
      <c r="AO113" s="1505"/>
      <c r="AP113" s="1484"/>
      <c r="AQ113" s="1486"/>
      <c r="AR113" s="1488"/>
      <c r="AS113" s="578" t="str">
        <f t="shared" ref="AS113" si="166">IF(AU112="","",IF(OR(T112="",AND(M113="ベア加算なし",OR(T112="新加算Ⅰ",T112="新加算Ⅱ",T112="新加算Ⅲ",T112="新加算Ⅳ"),AM112=""),AND(OR(T112="新加算Ⅰ",T112="新加算Ⅱ",T112="新加算Ⅲ",T112="新加算Ⅳ"),AN112=""),AND(OR(T112="新加算Ⅰ",T112="新加算Ⅱ",T112="新加算Ⅲ"),AP112=""),AND(OR(T112="新加算Ⅰ",T112="新加算Ⅱ"),AQ112=""),AND(OR(T112="新加算Ⅰ"),AR112="")),"！記入が必要な欄（ピンク色のセル）に空欄があります。空欄を埋めてください。",""))</f>
        <v/>
      </c>
      <c r="AT113" s="452"/>
      <c r="AU113" s="1310"/>
      <c r="AV113" s="558" t="str">
        <f>IF('別紙様式2-2（４・５月分）'!N88="","",'別紙様式2-2（４・５月分）'!N88)</f>
        <v/>
      </c>
      <c r="AW113" s="1312"/>
      <c r="AX113" s="579"/>
      <c r="AY113" s="1229" t="str">
        <f>IF(OR(T113="新加算Ⅰ",T113="新加算Ⅱ",T113="新加算Ⅲ",T113="新加算Ⅳ",T113="新加算Ⅴ（１）",T113="新加算Ⅴ（２）",T113="新加算Ⅴ（３）",T113="新加算ⅠⅤ（４）",T113="新加算Ⅴ（５）",T113="新加算Ⅴ（６）",T113="新加算Ⅴ（８）",T113="新加算Ⅴ（11）"),IF(AI113="○","","未入力"),"")</f>
        <v/>
      </c>
      <c r="AZ113" s="1229" t="str">
        <f>IF(OR(U113="新加算Ⅰ",U113="新加算Ⅱ",U113="新加算Ⅲ",U113="新加算Ⅳ",U113="新加算Ⅴ（１）",U113="新加算Ⅴ（２）",U113="新加算Ⅴ（３）",U113="新加算ⅠⅤ（４）",U113="新加算Ⅴ（５）",U113="新加算Ⅴ（６）",U113="新加算Ⅴ（８）",U113="新加算Ⅴ（11）"),IF(AJ113="○","","未入力"),"")</f>
        <v/>
      </c>
      <c r="BA113" s="1229" t="str">
        <f>IF(OR(U113="新加算Ⅴ（７）",U113="新加算Ⅴ（９）",U113="新加算Ⅴ（10）",U113="新加算Ⅴ（12）",U113="新加算Ⅴ（13）",U113="新加算Ⅴ（14）"),IF(AK113="○","","未入力"),"")</f>
        <v/>
      </c>
      <c r="BB113" s="1229" t="str">
        <f>IF(OR(U113="新加算Ⅰ",U113="新加算Ⅱ",U113="新加算Ⅲ",U113="新加算Ⅴ（１）",U113="新加算Ⅴ（３）",U113="新加算Ⅴ（８）"),IF(AL113="○","","未入力"),"")</f>
        <v/>
      </c>
      <c r="BC113" s="1480" t="str">
        <f t="shared" ref="BC113" si="167">IF(OR(U113="新加算Ⅰ",U113="新加算Ⅱ",U113="新加算Ⅴ（１）",U113="新加算Ⅴ（２）",U113="新加算Ⅴ（３）",U113="新加算Ⅴ（４）",U113="新加算Ⅴ（５）",U113="新加算Ⅴ（６）",U113="新加算Ⅴ（７）",U113="新加算Ⅴ（９）",U113="新加算Ⅴ（10）",U113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3" s="1310" t="str">
        <f>IF(AND(T113&lt;&gt;"（参考）令和７年度の移行予定",OR(U113="新加算Ⅰ",U113="新加算Ⅴ（１）",U113="新加算Ⅴ（２）",U113="新加算Ⅴ（５）",U113="新加算Ⅴ（７）",U113="新加算Ⅴ（10）")),IF(AN113="","未入力",IF(AN113="いずれも取得していない","要件を満たさない","")),"")</f>
        <v/>
      </c>
      <c r="BE113" s="1310" t="str">
        <f>G110</f>
        <v/>
      </c>
      <c r="BF113" s="1310"/>
      <c r="BG113" s="1310"/>
    </row>
    <row r="114" spans="1:59" ht="30" customHeight="1">
      <c r="A114" s="1300">
        <v>26</v>
      </c>
      <c r="B114" s="1239" t="str">
        <f>IF(基本情報入力シート!C79="","",基本情報入力シート!C79)</f>
        <v/>
      </c>
      <c r="C114" s="1240"/>
      <c r="D114" s="1240"/>
      <c r="E114" s="1240"/>
      <c r="F114" s="1241"/>
      <c r="G114" s="1258" t="str">
        <f>IF(基本情報入力シート!M79="","",基本情報入力シート!M79)</f>
        <v/>
      </c>
      <c r="H114" s="1258" t="str">
        <f>IF(基本情報入力シート!R79="","",基本情報入力シート!R79)</f>
        <v/>
      </c>
      <c r="I114" s="1258" t="str">
        <f>IF(基本情報入力シート!W79="","",基本情報入力シート!W79)</f>
        <v/>
      </c>
      <c r="J114" s="1421" t="str">
        <f>IF(基本情報入力シート!X79="","",基本情報入力シート!X79)</f>
        <v/>
      </c>
      <c r="K114" s="1258" t="str">
        <f>IF(基本情報入力シート!Y79="","",基本情報入力シート!Y79)</f>
        <v/>
      </c>
      <c r="L114" s="1434" t="str">
        <f>IF(基本情報入力シート!AB79="","",基本情報入力シート!AB79)</f>
        <v/>
      </c>
      <c r="M114" s="553" t="str">
        <f>IF('別紙様式2-2（４・５月分）'!P89="","",'別紙様式2-2（４・５月分）'!P89)</f>
        <v/>
      </c>
      <c r="N114" s="1398" t="str">
        <f>IF(SUM('別紙様式2-2（４・５月分）'!Q89:Q91)=0,"",SUM('別紙様式2-2（４・５月分）'!Q89:Q91))</f>
        <v/>
      </c>
      <c r="O114" s="1402" t="str">
        <f>IFERROR(VLOOKUP('別紙様式2-2（４・５月分）'!AQ89,【参考】数式用!$AR$5:$AS$22,2,FALSE),"")</f>
        <v/>
      </c>
      <c r="P114" s="1403"/>
      <c r="Q114" s="1404"/>
      <c r="R114" s="1539" t="str">
        <f>IFERROR(VLOOKUP(K114,【参考】数式用!$A$5:$AB$37,MATCH(O114,【参考】数式用!$B$4:$AB$4,0)+1,0),"")</f>
        <v/>
      </c>
      <c r="S114" s="1410" t="s">
        <v>2102</v>
      </c>
      <c r="T114" s="1535" t="str">
        <f>IF('別紙様式2-3（６月以降分）'!T114="","",'別紙様式2-3（６月以降分）'!T114)</f>
        <v/>
      </c>
      <c r="U114" s="1537" t="str">
        <f>IFERROR(VLOOKUP(K114,【参考】数式用!$A$5:$AB$37,MATCH(T114,【参考】数式用!$B$4:$AB$4,0)+1,0),"")</f>
        <v/>
      </c>
      <c r="V114" s="1416" t="s">
        <v>15</v>
      </c>
      <c r="W114" s="1533">
        <f>'別紙様式2-3（６月以降分）'!W114</f>
        <v>6</v>
      </c>
      <c r="X114" s="1356" t="s">
        <v>10</v>
      </c>
      <c r="Y114" s="1533">
        <f>'別紙様式2-3（６月以降分）'!Y114</f>
        <v>6</v>
      </c>
      <c r="Z114" s="1356" t="s">
        <v>38</v>
      </c>
      <c r="AA114" s="1533">
        <f>'別紙様式2-3（６月以降分）'!AA114</f>
        <v>7</v>
      </c>
      <c r="AB114" s="1356" t="s">
        <v>10</v>
      </c>
      <c r="AC114" s="1533">
        <f>'別紙様式2-3（６月以降分）'!AC114</f>
        <v>3</v>
      </c>
      <c r="AD114" s="1356" t="s">
        <v>2020</v>
      </c>
      <c r="AE114" s="1356" t="s">
        <v>20</v>
      </c>
      <c r="AF114" s="1356">
        <f>IF(W114&gt;=1,(AA114*12+AC114)-(W114*12+Y114)+1,"")</f>
        <v>10</v>
      </c>
      <c r="AG114" s="1358" t="s">
        <v>33</v>
      </c>
      <c r="AH114" s="1525" t="str">
        <f>'別紙様式2-3（６月以降分）'!AH114</f>
        <v/>
      </c>
      <c r="AI114" s="1527" t="str">
        <f>'別紙様式2-3（６月以降分）'!AI114</f>
        <v/>
      </c>
      <c r="AJ114" s="1529">
        <f>'別紙様式2-3（６月以降分）'!AJ114</f>
        <v>0</v>
      </c>
      <c r="AK114" s="1531" t="str">
        <f>IF('別紙様式2-3（６月以降分）'!AK114="","",'別紙様式2-3（６月以降分）'!AK114)</f>
        <v/>
      </c>
      <c r="AL114" s="1520">
        <f>'別紙様式2-3（６月以降分）'!AL114</f>
        <v>0</v>
      </c>
      <c r="AM114" s="1522" t="str">
        <f>IF('別紙様式2-3（６月以降分）'!AM114="","",'別紙様式2-3（６月以降分）'!AM114)</f>
        <v/>
      </c>
      <c r="AN114" s="1340" t="str">
        <f>IF('別紙様式2-3（６月以降分）'!AN114="","",'別紙様式2-3（６月以降分）'!AN114)</f>
        <v/>
      </c>
      <c r="AO114" s="1338" t="str">
        <f>IF('別紙様式2-3（６月以降分）'!AO114="","",'別紙様式2-3（６月以降分）'!AO114)</f>
        <v/>
      </c>
      <c r="AP114" s="1340" t="str">
        <f>IF('別紙様式2-3（６月以降分）'!AP114="","",'別紙様式2-3（６月以降分）'!AP114)</f>
        <v/>
      </c>
      <c r="AQ114" s="1489" t="str">
        <f>IF('別紙様式2-3（６月以降分）'!AQ114="","",'別紙様式2-3（６月以降分）'!AQ114)</f>
        <v/>
      </c>
      <c r="AR114" s="1492" t="str">
        <f>IF('別紙様式2-3（６月以降分）'!AR114="","",'別紙様式2-3（６月以降分）'!AR114)</f>
        <v/>
      </c>
      <c r="AS114" s="573" t="str">
        <f t="shared" ref="AS114" si="168">IF(AU116="","",IF(U116&lt;U114,"！加算の要件上は問題ありませんが、令和６年度当初の新加算の加算率と比較して、移行後の加算率が下がる計画になっています。",""))</f>
        <v/>
      </c>
      <c r="AT114" s="580"/>
      <c r="AU114" s="1308"/>
      <c r="AV114" s="558" t="str">
        <f>IF('別紙様式2-2（４・５月分）'!N89="","",'別紙様式2-2（４・５月分）'!N89)</f>
        <v/>
      </c>
      <c r="AW114" s="1312" t="str">
        <f>IF(SUM('別紙様式2-2（４・５月分）'!O89:O91)=0,"",SUM('別紙様式2-2（４・５月分）'!O89:O91))</f>
        <v/>
      </c>
      <c r="AX114" s="1481" t="str">
        <f>IFERROR(VLOOKUP(K114,【参考】数式用!$AH$2:$AI$34,2,FALSE),"")</f>
        <v/>
      </c>
      <c r="AY114" s="494"/>
      <c r="BD114" s="341"/>
      <c r="BE114" s="1310" t="str">
        <f>G114</f>
        <v/>
      </c>
      <c r="BF114" s="1310"/>
      <c r="BG114" s="1310"/>
    </row>
    <row r="115" spans="1:59" ht="15" customHeight="1">
      <c r="A115" s="1274"/>
      <c r="B115" s="1242"/>
      <c r="C115" s="1243"/>
      <c r="D115" s="1243"/>
      <c r="E115" s="1243"/>
      <c r="F115" s="1244"/>
      <c r="G115" s="1259"/>
      <c r="H115" s="1259"/>
      <c r="I115" s="1259"/>
      <c r="J115" s="1422"/>
      <c r="K115" s="1259"/>
      <c r="L115" s="1428"/>
      <c r="M115" s="1378" t="str">
        <f>IF('別紙様式2-2（４・５月分）'!P90="","",'別紙様式2-2（４・５月分）'!P90)</f>
        <v/>
      </c>
      <c r="N115" s="1399"/>
      <c r="O115" s="1405"/>
      <c r="P115" s="1406"/>
      <c r="Q115" s="1407"/>
      <c r="R115" s="1540"/>
      <c r="S115" s="1411"/>
      <c r="T115" s="1536"/>
      <c r="U115" s="1538"/>
      <c r="V115" s="1417"/>
      <c r="W115" s="1534"/>
      <c r="X115" s="1357"/>
      <c r="Y115" s="1534"/>
      <c r="Z115" s="1357"/>
      <c r="AA115" s="1534"/>
      <c r="AB115" s="1357"/>
      <c r="AC115" s="1534"/>
      <c r="AD115" s="1357"/>
      <c r="AE115" s="1357"/>
      <c r="AF115" s="1357"/>
      <c r="AG115" s="1359"/>
      <c r="AH115" s="1526"/>
      <c r="AI115" s="1528"/>
      <c r="AJ115" s="1530"/>
      <c r="AK115" s="1532"/>
      <c r="AL115" s="1521"/>
      <c r="AM115" s="1523"/>
      <c r="AN115" s="1341"/>
      <c r="AO115" s="1524"/>
      <c r="AP115" s="1341"/>
      <c r="AQ115" s="1490"/>
      <c r="AR115" s="1493"/>
      <c r="AS115" s="1491" t="str">
        <f t="shared" ref="AS115" si="169">IF(AU116="","",IF(OR(AA116="",AA116&lt;&gt;7,AC116="",AC116&lt;&gt;3),"！算定期間の終わりが令和７年３月になっていません。年度内の廃止予定等がなければ、算定対象月を令和７年３月にしてください。",""))</f>
        <v/>
      </c>
      <c r="AT115" s="580"/>
      <c r="AU115" s="1310"/>
      <c r="AV115" s="1311" t="str">
        <f>IF('別紙様式2-2（４・５月分）'!N90="","",'別紙様式2-2（４・５月分）'!N90)</f>
        <v/>
      </c>
      <c r="AW115" s="1312"/>
      <c r="AX115" s="1482"/>
      <c r="AY115" s="431"/>
      <c r="BD115" s="341"/>
      <c r="BE115" s="1310" t="str">
        <f>G114</f>
        <v/>
      </c>
      <c r="BF115" s="1310"/>
      <c r="BG115" s="1310"/>
    </row>
    <row r="116" spans="1:59" ht="15" customHeight="1">
      <c r="A116" s="1302"/>
      <c r="B116" s="1242"/>
      <c r="C116" s="1243"/>
      <c r="D116" s="1243"/>
      <c r="E116" s="1243"/>
      <c r="F116" s="1244"/>
      <c r="G116" s="1259"/>
      <c r="H116" s="1259"/>
      <c r="I116" s="1259"/>
      <c r="J116" s="1422"/>
      <c r="K116" s="1259"/>
      <c r="L116" s="1428"/>
      <c r="M116" s="1379"/>
      <c r="N116" s="1400"/>
      <c r="O116" s="1380" t="s">
        <v>2025</v>
      </c>
      <c r="P116" s="1432" t="str">
        <f>IFERROR(VLOOKUP('別紙様式2-2（４・５月分）'!AQ89,【参考】数式用!$AR$5:$AT$22,3,FALSE),"")</f>
        <v/>
      </c>
      <c r="Q116" s="1384" t="s">
        <v>2036</v>
      </c>
      <c r="R116" s="1516" t="str">
        <f>IFERROR(VLOOKUP(K114,【参考】数式用!$A$5:$AB$37,MATCH(P116,【参考】数式用!$B$4:$AB$4,0)+1,0),"")</f>
        <v/>
      </c>
      <c r="S116" s="1388" t="s">
        <v>2109</v>
      </c>
      <c r="T116" s="1518"/>
      <c r="U116" s="1514" t="str">
        <f>IFERROR(VLOOKUP(K114,【参考】数式用!$A$5:$AB$37,MATCH(T116,【参考】数式用!$B$4:$AB$4,0)+1,0),"")</f>
        <v/>
      </c>
      <c r="V116" s="1394" t="s">
        <v>15</v>
      </c>
      <c r="W116" s="1512"/>
      <c r="X116" s="1370" t="s">
        <v>10</v>
      </c>
      <c r="Y116" s="1512"/>
      <c r="Z116" s="1370" t="s">
        <v>38</v>
      </c>
      <c r="AA116" s="1512"/>
      <c r="AB116" s="1370" t="s">
        <v>10</v>
      </c>
      <c r="AC116" s="1512"/>
      <c r="AD116" s="1370" t="s">
        <v>2020</v>
      </c>
      <c r="AE116" s="1370" t="s">
        <v>20</v>
      </c>
      <c r="AF116" s="1370" t="str">
        <f>IF(W116&gt;=1,(AA116*12+AC116)-(W116*12+Y116)+1,"")</f>
        <v/>
      </c>
      <c r="AG116" s="1366" t="s">
        <v>33</v>
      </c>
      <c r="AH116" s="1372" t="str">
        <f t="shared" ref="AH116" si="170">IFERROR(ROUNDDOWN(ROUND(L114*U116,0),0)*AF116,"")</f>
        <v/>
      </c>
      <c r="AI116" s="1506" t="str">
        <f t="shared" ref="AI116" si="171">IFERROR(ROUNDDOWN(ROUND((L114*(U116-AW114)),0),0)*AF116,"")</f>
        <v/>
      </c>
      <c r="AJ116" s="1376" t="str">
        <f>IFERROR(ROUNDDOWN(ROUNDDOWN(ROUND(L114*VLOOKUP(K114,【参考】数式用!$A$5:$AB$27,MATCH("新加算Ⅳ",【参考】数式用!$B$4:$AB$4,0)+1,0),0),0)*AF116*0.5,0),"")</f>
        <v/>
      </c>
      <c r="AK116" s="1508"/>
      <c r="AL116" s="1510" t="str">
        <f>IFERROR(IF('別紙様式2-2（４・５月分）'!P116="ベア加算","", IF(OR(T116="新加算Ⅰ",T116="新加算Ⅱ",T116="新加算Ⅲ",T116="新加算Ⅳ"),ROUNDDOWN(ROUND(L114*VLOOKUP(K114,【参考】数式用!$A$5:$I$27,MATCH("ベア加算",【参考】数式用!$B$4:$I$4,0)+1,0),0),0)*AF116,"")),"")</f>
        <v/>
      </c>
      <c r="AM116" s="1502"/>
      <c r="AN116" s="1483"/>
      <c r="AO116" s="1504"/>
      <c r="AP116" s="1483"/>
      <c r="AQ116" s="1485"/>
      <c r="AR116" s="1487"/>
      <c r="AS116" s="1491"/>
      <c r="AT116" s="452"/>
      <c r="AU116" s="1310" t="str">
        <f>IF(AND(AA114&lt;&gt;7,AC114&lt;&gt;3),"V列に色付け","")</f>
        <v/>
      </c>
      <c r="AV116" s="1311"/>
      <c r="AW116" s="1312"/>
      <c r="AX116" s="577"/>
      <c r="AY116" s="1229" t="str">
        <f>IF(AL116&lt;&gt;"",IF(AM116="○","入力済","未入力"),"")</f>
        <v/>
      </c>
      <c r="AZ116" s="1229" t="str">
        <f>IF(OR(T116="新加算Ⅰ",T116="新加算Ⅱ",T116="新加算Ⅲ",T116="新加算Ⅳ",T116="新加算Ⅴ（１）",T116="新加算Ⅴ（２）",T116="新加算Ⅴ（３）",T116="新加算ⅠⅤ（４）",T116="新加算Ⅴ（５）",T116="新加算Ⅴ（６）",T116="新加算Ⅴ（８）",T116="新加算Ⅴ（11）"),IF(OR(AN116="○",AN116="令和６年度中に満たす"),"入力済","未入力"),"")</f>
        <v/>
      </c>
      <c r="BA116" s="1229" t="str">
        <f>IF(OR(T116="新加算Ⅴ（７）",T116="新加算Ⅴ（９）",T116="新加算Ⅴ（10）",T116="新加算Ⅴ（12）",T116="新加算Ⅴ（13）",T116="新加算Ⅴ（14）"),IF(OR(AO116="○",AO116="令和６年度中に満たす"),"入力済","未入力"),"")</f>
        <v/>
      </c>
      <c r="BB116" s="1229" t="str">
        <f>IF(OR(T116="新加算Ⅰ",T116="新加算Ⅱ",T116="新加算Ⅲ",T116="新加算Ⅴ（１）",T116="新加算Ⅴ（３）",T116="新加算Ⅴ（８）"),IF(OR(AP116="○",AP116="令和６年度中に満たす"),"入力済","未入力"),"")</f>
        <v/>
      </c>
      <c r="BC116" s="1480" t="str">
        <f t="shared" ref="BC116" si="172">IF(OR(T116="新加算Ⅰ",T116="新加算Ⅱ",T116="新加算Ⅴ（１）",T116="新加算Ⅴ（２）",T116="新加算Ⅴ（３）",T116="新加算Ⅴ（４）",T116="新加算Ⅴ（５）",T116="新加算Ⅴ（６）",T116="新加算Ⅴ（７）",T116="新加算Ⅴ（９）",T116="新加算Ⅴ（10）",T116="新加算Ⅴ（12）"),IF(AQ116&lt;&gt;"",1,""),"")</f>
        <v/>
      </c>
      <c r="BD116" s="1310" t="str">
        <f>IF(OR(T116="新加算Ⅰ",T116="新加算Ⅴ（１）",T116="新加算Ⅴ（２）",T116="新加算Ⅴ（５）",T116="新加算Ⅴ（７）",T116="新加算Ⅴ（10）"),IF(AR116="","未入力","入力済"),"")</f>
        <v/>
      </c>
      <c r="BE116" s="1310" t="str">
        <f>G114</f>
        <v/>
      </c>
      <c r="BF116" s="1310"/>
      <c r="BG116" s="1310"/>
    </row>
    <row r="117" spans="1:59" ht="30" customHeight="1" thickBot="1">
      <c r="A117" s="1275"/>
      <c r="B117" s="1418"/>
      <c r="C117" s="1419"/>
      <c r="D117" s="1419"/>
      <c r="E117" s="1419"/>
      <c r="F117" s="1420"/>
      <c r="G117" s="1260"/>
      <c r="H117" s="1260"/>
      <c r="I117" s="1260"/>
      <c r="J117" s="1423"/>
      <c r="K117" s="1260"/>
      <c r="L117" s="1429"/>
      <c r="M117" s="556" t="str">
        <f>IF('別紙様式2-2（４・５月分）'!P91="","",'別紙様式2-2（４・５月分）'!P91)</f>
        <v/>
      </c>
      <c r="N117" s="1401"/>
      <c r="O117" s="1381"/>
      <c r="P117" s="1433"/>
      <c r="Q117" s="1385"/>
      <c r="R117" s="1517"/>
      <c r="S117" s="1389"/>
      <c r="T117" s="1519"/>
      <c r="U117" s="1515"/>
      <c r="V117" s="1395"/>
      <c r="W117" s="1513"/>
      <c r="X117" s="1371"/>
      <c r="Y117" s="1513"/>
      <c r="Z117" s="1371"/>
      <c r="AA117" s="1513"/>
      <c r="AB117" s="1371"/>
      <c r="AC117" s="1513"/>
      <c r="AD117" s="1371"/>
      <c r="AE117" s="1371"/>
      <c r="AF117" s="1371"/>
      <c r="AG117" s="1367"/>
      <c r="AH117" s="1373"/>
      <c r="AI117" s="1507"/>
      <c r="AJ117" s="1377"/>
      <c r="AK117" s="1509"/>
      <c r="AL117" s="1511"/>
      <c r="AM117" s="1503"/>
      <c r="AN117" s="1484"/>
      <c r="AO117" s="1505"/>
      <c r="AP117" s="1484"/>
      <c r="AQ117" s="1486"/>
      <c r="AR117" s="1488"/>
      <c r="AS117" s="578" t="str">
        <f t="shared" ref="AS117" si="173">IF(AU116="","",IF(OR(T116="",AND(M117="ベア加算なし",OR(T116="新加算Ⅰ",T116="新加算Ⅱ",T116="新加算Ⅲ",T116="新加算Ⅳ"),AM116=""),AND(OR(T116="新加算Ⅰ",T116="新加算Ⅱ",T116="新加算Ⅲ",T116="新加算Ⅳ"),AN116=""),AND(OR(T116="新加算Ⅰ",T116="新加算Ⅱ",T116="新加算Ⅲ"),AP116=""),AND(OR(T116="新加算Ⅰ",T116="新加算Ⅱ"),AQ116=""),AND(OR(T116="新加算Ⅰ"),AR116="")),"！記入が必要な欄（ピンク色のセル）に空欄があります。空欄を埋めてください。",""))</f>
        <v/>
      </c>
      <c r="AT117" s="452"/>
      <c r="AU117" s="1310"/>
      <c r="AV117" s="558" t="str">
        <f>IF('別紙様式2-2（４・５月分）'!N91="","",'別紙様式2-2（４・５月分）'!N91)</f>
        <v/>
      </c>
      <c r="AW117" s="1312"/>
      <c r="AX117" s="579"/>
      <c r="AY117" s="1229" t="str">
        <f>IF(OR(T117="新加算Ⅰ",T117="新加算Ⅱ",T117="新加算Ⅲ",T117="新加算Ⅳ",T117="新加算Ⅴ（１）",T117="新加算Ⅴ（２）",T117="新加算Ⅴ（３）",T117="新加算ⅠⅤ（４）",T117="新加算Ⅴ（５）",T117="新加算Ⅴ（６）",T117="新加算Ⅴ（８）",T117="新加算Ⅴ（11）"),IF(AI117="○","","未入力"),"")</f>
        <v/>
      </c>
      <c r="AZ117" s="1229" t="str">
        <f>IF(OR(U117="新加算Ⅰ",U117="新加算Ⅱ",U117="新加算Ⅲ",U117="新加算Ⅳ",U117="新加算Ⅴ（１）",U117="新加算Ⅴ（２）",U117="新加算Ⅴ（３）",U117="新加算ⅠⅤ（４）",U117="新加算Ⅴ（５）",U117="新加算Ⅴ（６）",U117="新加算Ⅴ（８）",U117="新加算Ⅴ（11）"),IF(AJ117="○","","未入力"),"")</f>
        <v/>
      </c>
      <c r="BA117" s="1229" t="str">
        <f>IF(OR(U117="新加算Ⅴ（７）",U117="新加算Ⅴ（９）",U117="新加算Ⅴ（10）",U117="新加算Ⅴ（12）",U117="新加算Ⅴ（13）",U117="新加算Ⅴ（14）"),IF(AK117="○","","未入力"),"")</f>
        <v/>
      </c>
      <c r="BB117" s="1229" t="str">
        <f>IF(OR(U117="新加算Ⅰ",U117="新加算Ⅱ",U117="新加算Ⅲ",U117="新加算Ⅴ（１）",U117="新加算Ⅴ（３）",U117="新加算Ⅴ（８）"),IF(AL117="○","","未入力"),"")</f>
        <v/>
      </c>
      <c r="BC117" s="1480" t="str">
        <f t="shared" ref="BC117" si="174">IF(OR(U117="新加算Ⅰ",U117="新加算Ⅱ",U117="新加算Ⅴ（１）",U117="新加算Ⅴ（２）",U117="新加算Ⅴ（３）",U117="新加算Ⅴ（４）",U117="新加算Ⅴ（５）",U117="新加算Ⅴ（６）",U117="新加算Ⅴ（７）",U117="新加算Ⅴ（９）",U117="新加算Ⅴ（10）",U117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7" s="1310" t="str">
        <f>IF(AND(T117&lt;&gt;"（参考）令和７年度の移行予定",OR(U117="新加算Ⅰ",U117="新加算Ⅴ（１）",U117="新加算Ⅴ（２）",U117="新加算Ⅴ（５）",U117="新加算Ⅴ（７）",U117="新加算Ⅴ（10）")),IF(AN117="","未入力",IF(AN117="いずれも取得していない","要件を満たさない","")),"")</f>
        <v/>
      </c>
      <c r="BE117" s="1310" t="str">
        <f>G114</f>
        <v/>
      </c>
      <c r="BF117" s="1310"/>
      <c r="BG117" s="1310"/>
    </row>
    <row r="118" spans="1:59" ht="30" customHeight="1">
      <c r="A118" s="1273">
        <v>27</v>
      </c>
      <c r="B118" s="1242" t="str">
        <f>IF(基本情報入力シート!C80="","",基本情報入力シート!C80)</f>
        <v/>
      </c>
      <c r="C118" s="1243"/>
      <c r="D118" s="1243"/>
      <c r="E118" s="1243"/>
      <c r="F118" s="1244"/>
      <c r="G118" s="1259" t="str">
        <f>IF(基本情報入力シート!M80="","",基本情報入力シート!M80)</f>
        <v/>
      </c>
      <c r="H118" s="1259" t="str">
        <f>IF(基本情報入力シート!R80="","",基本情報入力シート!R80)</f>
        <v/>
      </c>
      <c r="I118" s="1259" t="str">
        <f>IF(基本情報入力シート!W80="","",基本情報入力シート!W80)</f>
        <v/>
      </c>
      <c r="J118" s="1422" t="str">
        <f>IF(基本情報入力シート!X80="","",基本情報入力シート!X80)</f>
        <v/>
      </c>
      <c r="K118" s="1259" t="str">
        <f>IF(基本情報入力シート!Y80="","",基本情報入力シート!Y80)</f>
        <v/>
      </c>
      <c r="L118" s="1428" t="str">
        <f>IF(基本情報入力シート!AB80="","",基本情報入力シート!AB80)</f>
        <v/>
      </c>
      <c r="M118" s="553" t="str">
        <f>IF('別紙様式2-2（４・５月分）'!P92="","",'別紙様式2-2（４・５月分）'!P92)</f>
        <v/>
      </c>
      <c r="N118" s="1398" t="str">
        <f>IF(SUM('別紙様式2-2（４・５月分）'!Q92:Q94)=0,"",SUM('別紙様式2-2（４・５月分）'!Q92:Q94))</f>
        <v/>
      </c>
      <c r="O118" s="1402" t="str">
        <f>IFERROR(VLOOKUP('別紙様式2-2（４・５月分）'!AQ92,【参考】数式用!$AR$5:$AS$22,2,FALSE),"")</f>
        <v/>
      </c>
      <c r="P118" s="1403"/>
      <c r="Q118" s="1404"/>
      <c r="R118" s="1539" t="str">
        <f>IFERROR(VLOOKUP(K118,【参考】数式用!$A$5:$AB$37,MATCH(O118,【参考】数式用!$B$4:$AB$4,0)+1,0),"")</f>
        <v/>
      </c>
      <c r="S118" s="1410" t="s">
        <v>2102</v>
      </c>
      <c r="T118" s="1535" t="str">
        <f>IF('別紙様式2-3（６月以降分）'!T118="","",'別紙様式2-3（６月以降分）'!T118)</f>
        <v/>
      </c>
      <c r="U118" s="1537" t="str">
        <f>IFERROR(VLOOKUP(K118,【参考】数式用!$A$5:$AB$37,MATCH(T118,【参考】数式用!$B$4:$AB$4,0)+1,0),"")</f>
        <v/>
      </c>
      <c r="V118" s="1416" t="s">
        <v>15</v>
      </c>
      <c r="W118" s="1533">
        <f>'別紙様式2-3（６月以降分）'!W118</f>
        <v>6</v>
      </c>
      <c r="X118" s="1356" t="s">
        <v>10</v>
      </c>
      <c r="Y118" s="1533">
        <f>'別紙様式2-3（６月以降分）'!Y118</f>
        <v>6</v>
      </c>
      <c r="Z118" s="1356" t="s">
        <v>38</v>
      </c>
      <c r="AA118" s="1533">
        <f>'別紙様式2-3（６月以降分）'!AA118</f>
        <v>7</v>
      </c>
      <c r="AB118" s="1356" t="s">
        <v>10</v>
      </c>
      <c r="AC118" s="1533">
        <f>'別紙様式2-3（６月以降分）'!AC118</f>
        <v>3</v>
      </c>
      <c r="AD118" s="1356" t="s">
        <v>2020</v>
      </c>
      <c r="AE118" s="1356" t="s">
        <v>20</v>
      </c>
      <c r="AF118" s="1356">
        <f>IF(W118&gt;=1,(AA118*12+AC118)-(W118*12+Y118)+1,"")</f>
        <v>10</v>
      </c>
      <c r="AG118" s="1358" t="s">
        <v>33</v>
      </c>
      <c r="AH118" s="1525" t="str">
        <f>'別紙様式2-3（６月以降分）'!AH118</f>
        <v/>
      </c>
      <c r="AI118" s="1527" t="str">
        <f>'別紙様式2-3（６月以降分）'!AI118</f>
        <v/>
      </c>
      <c r="AJ118" s="1529">
        <f>'別紙様式2-3（６月以降分）'!AJ118</f>
        <v>0</v>
      </c>
      <c r="AK118" s="1531" t="str">
        <f>IF('別紙様式2-3（６月以降分）'!AK118="","",'別紙様式2-3（６月以降分）'!AK118)</f>
        <v/>
      </c>
      <c r="AL118" s="1520">
        <f>'別紙様式2-3（６月以降分）'!AL118</f>
        <v>0</v>
      </c>
      <c r="AM118" s="1522" t="str">
        <f>IF('別紙様式2-3（６月以降分）'!AM118="","",'別紙様式2-3（６月以降分）'!AM118)</f>
        <v/>
      </c>
      <c r="AN118" s="1340" t="str">
        <f>IF('別紙様式2-3（６月以降分）'!AN118="","",'別紙様式2-3（６月以降分）'!AN118)</f>
        <v/>
      </c>
      <c r="AO118" s="1338" t="str">
        <f>IF('別紙様式2-3（６月以降分）'!AO118="","",'別紙様式2-3（６月以降分）'!AO118)</f>
        <v/>
      </c>
      <c r="AP118" s="1340" t="str">
        <f>IF('別紙様式2-3（６月以降分）'!AP118="","",'別紙様式2-3（６月以降分）'!AP118)</f>
        <v/>
      </c>
      <c r="AQ118" s="1489" t="str">
        <f>IF('別紙様式2-3（６月以降分）'!AQ118="","",'別紙様式2-3（６月以降分）'!AQ118)</f>
        <v/>
      </c>
      <c r="AR118" s="1492" t="str">
        <f>IF('別紙様式2-3（６月以降分）'!AR118="","",'別紙様式2-3（６月以降分）'!AR118)</f>
        <v/>
      </c>
      <c r="AS118" s="573" t="str">
        <f t="shared" ref="AS118" si="175">IF(AU120="","",IF(U120&lt;U118,"！加算の要件上は問題ありませんが、令和６年度当初の新加算の加算率と比較して、移行後の加算率が下がる計画になっています。",""))</f>
        <v/>
      </c>
      <c r="AT118" s="580"/>
      <c r="AU118" s="1308"/>
      <c r="AV118" s="558" t="str">
        <f>IF('別紙様式2-2（４・５月分）'!N92="","",'別紙様式2-2（４・５月分）'!N92)</f>
        <v/>
      </c>
      <c r="AW118" s="1312" t="str">
        <f>IF(SUM('別紙様式2-2（４・５月分）'!O92:O94)=0,"",SUM('別紙様式2-2（４・５月分）'!O92:O94))</f>
        <v/>
      </c>
      <c r="AX118" s="1481" t="str">
        <f>IFERROR(VLOOKUP(K118,【参考】数式用!$AH$2:$AI$34,2,FALSE),"")</f>
        <v/>
      </c>
      <c r="AY118" s="494"/>
      <c r="BD118" s="341"/>
      <c r="BE118" s="1310" t="str">
        <f>G118</f>
        <v/>
      </c>
      <c r="BF118" s="1310"/>
      <c r="BG118" s="1310"/>
    </row>
    <row r="119" spans="1:59" ht="15" customHeight="1">
      <c r="A119" s="1274"/>
      <c r="B119" s="1242"/>
      <c r="C119" s="1243"/>
      <c r="D119" s="1243"/>
      <c r="E119" s="1243"/>
      <c r="F119" s="1244"/>
      <c r="G119" s="1259"/>
      <c r="H119" s="1259"/>
      <c r="I119" s="1259"/>
      <c r="J119" s="1422"/>
      <c r="K119" s="1259"/>
      <c r="L119" s="1428"/>
      <c r="M119" s="1378" t="str">
        <f>IF('別紙様式2-2（４・５月分）'!P93="","",'別紙様式2-2（４・５月分）'!P93)</f>
        <v/>
      </c>
      <c r="N119" s="1399"/>
      <c r="O119" s="1405"/>
      <c r="P119" s="1406"/>
      <c r="Q119" s="1407"/>
      <c r="R119" s="1540"/>
      <c r="S119" s="1411"/>
      <c r="T119" s="1536"/>
      <c r="U119" s="1538"/>
      <c r="V119" s="1417"/>
      <c r="W119" s="1534"/>
      <c r="X119" s="1357"/>
      <c r="Y119" s="1534"/>
      <c r="Z119" s="1357"/>
      <c r="AA119" s="1534"/>
      <c r="AB119" s="1357"/>
      <c r="AC119" s="1534"/>
      <c r="AD119" s="1357"/>
      <c r="AE119" s="1357"/>
      <c r="AF119" s="1357"/>
      <c r="AG119" s="1359"/>
      <c r="AH119" s="1526"/>
      <c r="AI119" s="1528"/>
      <c r="AJ119" s="1530"/>
      <c r="AK119" s="1532"/>
      <c r="AL119" s="1521"/>
      <c r="AM119" s="1523"/>
      <c r="AN119" s="1341"/>
      <c r="AO119" s="1524"/>
      <c r="AP119" s="1341"/>
      <c r="AQ119" s="1490"/>
      <c r="AR119" s="1493"/>
      <c r="AS119" s="1491" t="str">
        <f t="shared" ref="AS119" si="176">IF(AU120="","",IF(OR(AA120="",AA120&lt;&gt;7,AC120="",AC120&lt;&gt;3),"！算定期間の終わりが令和７年３月になっていません。年度内の廃止予定等がなければ、算定対象月を令和７年３月にしてください。",""))</f>
        <v/>
      </c>
      <c r="AT119" s="580"/>
      <c r="AU119" s="1310"/>
      <c r="AV119" s="1311" t="str">
        <f>IF('別紙様式2-2（４・５月分）'!N93="","",'別紙様式2-2（４・５月分）'!N93)</f>
        <v/>
      </c>
      <c r="AW119" s="1312"/>
      <c r="AX119" s="1482"/>
      <c r="AY119" s="431"/>
      <c r="BD119" s="341"/>
      <c r="BE119" s="1310" t="str">
        <f>G118</f>
        <v/>
      </c>
      <c r="BF119" s="1310"/>
      <c r="BG119" s="1310"/>
    </row>
    <row r="120" spans="1:59" ht="15" customHeight="1">
      <c r="A120" s="1302"/>
      <c r="B120" s="1242"/>
      <c r="C120" s="1243"/>
      <c r="D120" s="1243"/>
      <c r="E120" s="1243"/>
      <c r="F120" s="1244"/>
      <c r="G120" s="1259"/>
      <c r="H120" s="1259"/>
      <c r="I120" s="1259"/>
      <c r="J120" s="1422"/>
      <c r="K120" s="1259"/>
      <c r="L120" s="1428"/>
      <c r="M120" s="1379"/>
      <c r="N120" s="1400"/>
      <c r="O120" s="1380" t="s">
        <v>2025</v>
      </c>
      <c r="P120" s="1432" t="str">
        <f>IFERROR(VLOOKUP('別紙様式2-2（４・５月分）'!AQ92,【参考】数式用!$AR$5:$AT$22,3,FALSE),"")</f>
        <v/>
      </c>
      <c r="Q120" s="1384" t="s">
        <v>2036</v>
      </c>
      <c r="R120" s="1516" t="str">
        <f>IFERROR(VLOOKUP(K118,【参考】数式用!$A$5:$AB$37,MATCH(P120,【参考】数式用!$B$4:$AB$4,0)+1,0),"")</f>
        <v/>
      </c>
      <c r="S120" s="1388" t="s">
        <v>2109</v>
      </c>
      <c r="T120" s="1518"/>
      <c r="U120" s="1514" t="str">
        <f>IFERROR(VLOOKUP(K118,【参考】数式用!$A$5:$AB$37,MATCH(T120,【参考】数式用!$B$4:$AB$4,0)+1,0),"")</f>
        <v/>
      </c>
      <c r="V120" s="1394" t="s">
        <v>15</v>
      </c>
      <c r="W120" s="1512"/>
      <c r="X120" s="1370" t="s">
        <v>10</v>
      </c>
      <c r="Y120" s="1512"/>
      <c r="Z120" s="1370" t="s">
        <v>38</v>
      </c>
      <c r="AA120" s="1512"/>
      <c r="AB120" s="1370" t="s">
        <v>10</v>
      </c>
      <c r="AC120" s="1512"/>
      <c r="AD120" s="1370" t="s">
        <v>2020</v>
      </c>
      <c r="AE120" s="1370" t="s">
        <v>20</v>
      </c>
      <c r="AF120" s="1370" t="str">
        <f>IF(W120&gt;=1,(AA120*12+AC120)-(W120*12+Y120)+1,"")</f>
        <v/>
      </c>
      <c r="AG120" s="1366" t="s">
        <v>33</v>
      </c>
      <c r="AH120" s="1372" t="str">
        <f t="shared" ref="AH120" si="177">IFERROR(ROUNDDOWN(ROUND(L118*U120,0),0)*AF120,"")</f>
        <v/>
      </c>
      <c r="AI120" s="1506" t="str">
        <f t="shared" ref="AI120" si="178">IFERROR(ROUNDDOWN(ROUND((L118*(U120-AW118)),0),0)*AF120,"")</f>
        <v/>
      </c>
      <c r="AJ120" s="1376" t="str">
        <f>IFERROR(ROUNDDOWN(ROUNDDOWN(ROUND(L118*VLOOKUP(K118,【参考】数式用!$A$5:$AB$27,MATCH("新加算Ⅳ",【参考】数式用!$B$4:$AB$4,0)+1,0),0),0)*AF120*0.5,0),"")</f>
        <v/>
      </c>
      <c r="AK120" s="1508"/>
      <c r="AL120" s="1510" t="str">
        <f>IFERROR(IF('別紙様式2-2（４・５月分）'!P120="ベア加算","", IF(OR(T120="新加算Ⅰ",T120="新加算Ⅱ",T120="新加算Ⅲ",T120="新加算Ⅳ"),ROUNDDOWN(ROUND(L118*VLOOKUP(K118,【参考】数式用!$A$5:$I$27,MATCH("ベア加算",【参考】数式用!$B$4:$I$4,0)+1,0),0),0)*AF120,"")),"")</f>
        <v/>
      </c>
      <c r="AM120" s="1502"/>
      <c r="AN120" s="1483"/>
      <c r="AO120" s="1504"/>
      <c r="AP120" s="1483"/>
      <c r="AQ120" s="1485"/>
      <c r="AR120" s="1487"/>
      <c r="AS120" s="1491"/>
      <c r="AT120" s="452"/>
      <c r="AU120" s="1310" t="str">
        <f>IF(AND(AA118&lt;&gt;7,AC118&lt;&gt;3),"V列に色付け","")</f>
        <v/>
      </c>
      <c r="AV120" s="1311"/>
      <c r="AW120" s="1312"/>
      <c r="AX120" s="577"/>
      <c r="AY120" s="1229" t="str">
        <f>IF(AL120&lt;&gt;"",IF(AM120="○","入力済","未入力"),"")</f>
        <v/>
      </c>
      <c r="AZ120" s="1229" t="str">
        <f>IF(OR(T120="新加算Ⅰ",T120="新加算Ⅱ",T120="新加算Ⅲ",T120="新加算Ⅳ",T120="新加算Ⅴ（１）",T120="新加算Ⅴ（２）",T120="新加算Ⅴ（３）",T120="新加算ⅠⅤ（４）",T120="新加算Ⅴ（５）",T120="新加算Ⅴ（６）",T120="新加算Ⅴ（８）",T120="新加算Ⅴ（11）"),IF(OR(AN120="○",AN120="令和６年度中に満たす"),"入力済","未入力"),"")</f>
        <v/>
      </c>
      <c r="BA120" s="1229" t="str">
        <f>IF(OR(T120="新加算Ⅴ（７）",T120="新加算Ⅴ（９）",T120="新加算Ⅴ（10）",T120="新加算Ⅴ（12）",T120="新加算Ⅴ（13）",T120="新加算Ⅴ（14）"),IF(OR(AO120="○",AO120="令和６年度中に満たす"),"入力済","未入力"),"")</f>
        <v/>
      </c>
      <c r="BB120" s="1229" t="str">
        <f>IF(OR(T120="新加算Ⅰ",T120="新加算Ⅱ",T120="新加算Ⅲ",T120="新加算Ⅴ（１）",T120="新加算Ⅴ（３）",T120="新加算Ⅴ（８）"),IF(OR(AP120="○",AP120="令和６年度中に満たす"),"入力済","未入力"),"")</f>
        <v/>
      </c>
      <c r="BC120" s="1480" t="str">
        <f t="shared" ref="BC120" si="179">IF(OR(T120="新加算Ⅰ",T120="新加算Ⅱ",T120="新加算Ⅴ（１）",T120="新加算Ⅴ（２）",T120="新加算Ⅴ（３）",T120="新加算Ⅴ（４）",T120="新加算Ⅴ（５）",T120="新加算Ⅴ（６）",T120="新加算Ⅴ（７）",T120="新加算Ⅴ（９）",T120="新加算Ⅴ（10）",T120="新加算Ⅴ（12）"),IF(AQ120&lt;&gt;"",1,""),"")</f>
        <v/>
      </c>
      <c r="BD120" s="1310" t="str">
        <f>IF(OR(T120="新加算Ⅰ",T120="新加算Ⅴ（１）",T120="新加算Ⅴ（２）",T120="新加算Ⅴ（５）",T120="新加算Ⅴ（７）",T120="新加算Ⅴ（10）"),IF(AR120="","未入力","入力済"),"")</f>
        <v/>
      </c>
      <c r="BE120" s="1310" t="str">
        <f>G118</f>
        <v/>
      </c>
      <c r="BF120" s="1310"/>
      <c r="BG120" s="1310"/>
    </row>
    <row r="121" spans="1:59" ht="30" customHeight="1" thickBot="1">
      <c r="A121" s="1275"/>
      <c r="B121" s="1418"/>
      <c r="C121" s="1419"/>
      <c r="D121" s="1419"/>
      <c r="E121" s="1419"/>
      <c r="F121" s="1420"/>
      <c r="G121" s="1260"/>
      <c r="H121" s="1260"/>
      <c r="I121" s="1260"/>
      <c r="J121" s="1423"/>
      <c r="K121" s="1260"/>
      <c r="L121" s="1429"/>
      <c r="M121" s="556" t="str">
        <f>IF('別紙様式2-2（４・５月分）'!P94="","",'別紙様式2-2（４・５月分）'!P94)</f>
        <v/>
      </c>
      <c r="N121" s="1401"/>
      <c r="O121" s="1381"/>
      <c r="P121" s="1433"/>
      <c r="Q121" s="1385"/>
      <c r="R121" s="1517"/>
      <c r="S121" s="1389"/>
      <c r="T121" s="1519"/>
      <c r="U121" s="1515"/>
      <c r="V121" s="1395"/>
      <c r="W121" s="1513"/>
      <c r="X121" s="1371"/>
      <c r="Y121" s="1513"/>
      <c r="Z121" s="1371"/>
      <c r="AA121" s="1513"/>
      <c r="AB121" s="1371"/>
      <c r="AC121" s="1513"/>
      <c r="AD121" s="1371"/>
      <c r="AE121" s="1371"/>
      <c r="AF121" s="1371"/>
      <c r="AG121" s="1367"/>
      <c r="AH121" s="1373"/>
      <c r="AI121" s="1507"/>
      <c r="AJ121" s="1377"/>
      <c r="AK121" s="1509"/>
      <c r="AL121" s="1511"/>
      <c r="AM121" s="1503"/>
      <c r="AN121" s="1484"/>
      <c r="AO121" s="1505"/>
      <c r="AP121" s="1484"/>
      <c r="AQ121" s="1486"/>
      <c r="AR121" s="1488"/>
      <c r="AS121" s="578" t="str">
        <f t="shared" ref="AS121" si="180">IF(AU120="","",IF(OR(T120="",AND(M121="ベア加算なし",OR(T120="新加算Ⅰ",T120="新加算Ⅱ",T120="新加算Ⅲ",T120="新加算Ⅳ"),AM120=""),AND(OR(T120="新加算Ⅰ",T120="新加算Ⅱ",T120="新加算Ⅲ",T120="新加算Ⅳ"),AN120=""),AND(OR(T120="新加算Ⅰ",T120="新加算Ⅱ",T120="新加算Ⅲ"),AP120=""),AND(OR(T120="新加算Ⅰ",T120="新加算Ⅱ"),AQ120=""),AND(OR(T120="新加算Ⅰ"),AR120="")),"！記入が必要な欄（ピンク色のセル）に空欄があります。空欄を埋めてください。",""))</f>
        <v/>
      </c>
      <c r="AT121" s="452"/>
      <c r="AU121" s="1310"/>
      <c r="AV121" s="558" t="str">
        <f>IF('別紙様式2-2（４・５月分）'!N94="","",'別紙様式2-2（４・５月分）'!N94)</f>
        <v/>
      </c>
      <c r="AW121" s="1312"/>
      <c r="AX121" s="579"/>
      <c r="AY121" s="1229" t="str">
        <f>IF(OR(T121="新加算Ⅰ",T121="新加算Ⅱ",T121="新加算Ⅲ",T121="新加算Ⅳ",T121="新加算Ⅴ（１）",T121="新加算Ⅴ（２）",T121="新加算Ⅴ（３）",T121="新加算ⅠⅤ（４）",T121="新加算Ⅴ（５）",T121="新加算Ⅴ（６）",T121="新加算Ⅴ（８）",T121="新加算Ⅴ（11）"),IF(AI121="○","","未入力"),"")</f>
        <v/>
      </c>
      <c r="AZ121" s="1229" t="str">
        <f>IF(OR(U121="新加算Ⅰ",U121="新加算Ⅱ",U121="新加算Ⅲ",U121="新加算Ⅳ",U121="新加算Ⅴ（１）",U121="新加算Ⅴ（２）",U121="新加算Ⅴ（３）",U121="新加算ⅠⅤ（４）",U121="新加算Ⅴ（５）",U121="新加算Ⅴ（６）",U121="新加算Ⅴ（８）",U121="新加算Ⅴ（11）"),IF(AJ121="○","","未入力"),"")</f>
        <v/>
      </c>
      <c r="BA121" s="1229" t="str">
        <f>IF(OR(U121="新加算Ⅴ（７）",U121="新加算Ⅴ（９）",U121="新加算Ⅴ（10）",U121="新加算Ⅴ（12）",U121="新加算Ⅴ（13）",U121="新加算Ⅴ（14）"),IF(AK121="○","","未入力"),"")</f>
        <v/>
      </c>
      <c r="BB121" s="1229" t="str">
        <f>IF(OR(U121="新加算Ⅰ",U121="新加算Ⅱ",U121="新加算Ⅲ",U121="新加算Ⅴ（１）",U121="新加算Ⅴ（３）",U121="新加算Ⅴ（８）"),IF(AL121="○","","未入力"),"")</f>
        <v/>
      </c>
      <c r="BC121" s="1480" t="str">
        <f t="shared" ref="BC121" si="181">IF(OR(U121="新加算Ⅰ",U121="新加算Ⅱ",U121="新加算Ⅴ（１）",U121="新加算Ⅴ（２）",U121="新加算Ⅴ（３）",U121="新加算Ⅴ（４）",U121="新加算Ⅴ（５）",U121="新加算Ⅴ（６）",U121="新加算Ⅴ（７）",U121="新加算Ⅴ（９）",U121="新加算Ⅴ（10）",U121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1" s="1310" t="str">
        <f>IF(AND(T121&lt;&gt;"（参考）令和７年度の移行予定",OR(U121="新加算Ⅰ",U121="新加算Ⅴ（１）",U121="新加算Ⅴ（２）",U121="新加算Ⅴ（５）",U121="新加算Ⅴ（７）",U121="新加算Ⅴ（10）")),IF(AN121="","未入力",IF(AN121="いずれも取得していない","要件を満たさない","")),"")</f>
        <v/>
      </c>
      <c r="BE121" s="1310" t="str">
        <f>G118</f>
        <v/>
      </c>
      <c r="BF121" s="1310"/>
      <c r="BG121" s="1310"/>
    </row>
    <row r="122" spans="1:59" ht="30" customHeight="1">
      <c r="A122" s="1300">
        <v>28</v>
      </c>
      <c r="B122" s="1239" t="str">
        <f>IF(基本情報入力シート!C81="","",基本情報入力シート!C81)</f>
        <v/>
      </c>
      <c r="C122" s="1240"/>
      <c r="D122" s="1240"/>
      <c r="E122" s="1240"/>
      <c r="F122" s="1241"/>
      <c r="G122" s="1258" t="str">
        <f>IF(基本情報入力シート!M81="","",基本情報入力シート!M81)</f>
        <v/>
      </c>
      <c r="H122" s="1258" t="str">
        <f>IF(基本情報入力シート!R81="","",基本情報入力シート!R81)</f>
        <v/>
      </c>
      <c r="I122" s="1258" t="str">
        <f>IF(基本情報入力シート!W81="","",基本情報入力シート!W81)</f>
        <v/>
      </c>
      <c r="J122" s="1421" t="str">
        <f>IF(基本情報入力シート!X81="","",基本情報入力シート!X81)</f>
        <v/>
      </c>
      <c r="K122" s="1258" t="str">
        <f>IF(基本情報入力シート!Y81="","",基本情報入力シート!Y81)</f>
        <v/>
      </c>
      <c r="L122" s="1434" t="str">
        <f>IF(基本情報入力シート!AB81="","",基本情報入力シート!AB81)</f>
        <v/>
      </c>
      <c r="M122" s="553" t="str">
        <f>IF('別紙様式2-2（４・５月分）'!P95="","",'別紙様式2-2（４・５月分）'!P95)</f>
        <v/>
      </c>
      <c r="N122" s="1398" t="str">
        <f>IF(SUM('別紙様式2-2（４・５月分）'!Q95:Q97)=0,"",SUM('別紙様式2-2（４・５月分）'!Q95:Q97))</f>
        <v/>
      </c>
      <c r="O122" s="1402" t="str">
        <f>IFERROR(VLOOKUP('別紙様式2-2（４・５月分）'!AQ95,【参考】数式用!$AR$5:$AS$22,2,FALSE),"")</f>
        <v/>
      </c>
      <c r="P122" s="1403"/>
      <c r="Q122" s="1404"/>
      <c r="R122" s="1539" t="str">
        <f>IFERROR(VLOOKUP(K122,【参考】数式用!$A$5:$AB$37,MATCH(O122,【参考】数式用!$B$4:$AB$4,0)+1,0),"")</f>
        <v/>
      </c>
      <c r="S122" s="1410" t="s">
        <v>2102</v>
      </c>
      <c r="T122" s="1535" t="str">
        <f>IF('別紙様式2-3（６月以降分）'!T122="","",'別紙様式2-3（６月以降分）'!T122)</f>
        <v/>
      </c>
      <c r="U122" s="1537" t="str">
        <f>IFERROR(VLOOKUP(K122,【参考】数式用!$A$5:$AB$37,MATCH(T122,【参考】数式用!$B$4:$AB$4,0)+1,0),"")</f>
        <v/>
      </c>
      <c r="V122" s="1416" t="s">
        <v>15</v>
      </c>
      <c r="W122" s="1533">
        <f>'別紙様式2-3（６月以降分）'!W122</f>
        <v>6</v>
      </c>
      <c r="X122" s="1356" t="s">
        <v>10</v>
      </c>
      <c r="Y122" s="1533">
        <f>'別紙様式2-3（６月以降分）'!Y122</f>
        <v>6</v>
      </c>
      <c r="Z122" s="1356" t="s">
        <v>38</v>
      </c>
      <c r="AA122" s="1533">
        <f>'別紙様式2-3（６月以降分）'!AA122</f>
        <v>7</v>
      </c>
      <c r="AB122" s="1356" t="s">
        <v>10</v>
      </c>
      <c r="AC122" s="1533">
        <f>'別紙様式2-3（６月以降分）'!AC122</f>
        <v>3</v>
      </c>
      <c r="AD122" s="1356" t="s">
        <v>2020</v>
      </c>
      <c r="AE122" s="1356" t="s">
        <v>20</v>
      </c>
      <c r="AF122" s="1356">
        <f>IF(W122&gt;=1,(AA122*12+AC122)-(W122*12+Y122)+1,"")</f>
        <v>10</v>
      </c>
      <c r="AG122" s="1358" t="s">
        <v>33</v>
      </c>
      <c r="AH122" s="1525" t="str">
        <f>'別紙様式2-3（６月以降分）'!AH122</f>
        <v/>
      </c>
      <c r="AI122" s="1527" t="str">
        <f>'別紙様式2-3（６月以降分）'!AI122</f>
        <v/>
      </c>
      <c r="AJ122" s="1529">
        <f>'別紙様式2-3（６月以降分）'!AJ122</f>
        <v>0</v>
      </c>
      <c r="AK122" s="1531" t="str">
        <f>IF('別紙様式2-3（６月以降分）'!AK122="","",'別紙様式2-3（６月以降分）'!AK122)</f>
        <v/>
      </c>
      <c r="AL122" s="1520">
        <f>'別紙様式2-3（６月以降分）'!AL122</f>
        <v>0</v>
      </c>
      <c r="AM122" s="1522" t="str">
        <f>IF('別紙様式2-3（６月以降分）'!AM122="","",'別紙様式2-3（６月以降分）'!AM122)</f>
        <v/>
      </c>
      <c r="AN122" s="1340" t="str">
        <f>IF('別紙様式2-3（６月以降分）'!AN122="","",'別紙様式2-3（６月以降分）'!AN122)</f>
        <v/>
      </c>
      <c r="AO122" s="1338" t="str">
        <f>IF('別紙様式2-3（６月以降分）'!AO122="","",'別紙様式2-3（６月以降分）'!AO122)</f>
        <v/>
      </c>
      <c r="AP122" s="1340" t="str">
        <f>IF('別紙様式2-3（６月以降分）'!AP122="","",'別紙様式2-3（６月以降分）'!AP122)</f>
        <v/>
      </c>
      <c r="AQ122" s="1489" t="str">
        <f>IF('別紙様式2-3（６月以降分）'!AQ122="","",'別紙様式2-3（６月以降分）'!AQ122)</f>
        <v/>
      </c>
      <c r="AR122" s="1492" t="str">
        <f>IF('別紙様式2-3（６月以降分）'!AR122="","",'別紙様式2-3（６月以降分）'!AR122)</f>
        <v/>
      </c>
      <c r="AS122" s="573" t="str">
        <f t="shared" ref="AS122" si="182">IF(AU124="","",IF(U124&lt;U122,"！加算の要件上は問題ありませんが、令和６年度当初の新加算の加算率と比較して、移行後の加算率が下がる計画になっています。",""))</f>
        <v/>
      </c>
      <c r="AT122" s="580"/>
      <c r="AU122" s="1308"/>
      <c r="AV122" s="558" t="str">
        <f>IF('別紙様式2-2（４・５月分）'!N95="","",'別紙様式2-2（４・５月分）'!N95)</f>
        <v/>
      </c>
      <c r="AW122" s="1312" t="str">
        <f>IF(SUM('別紙様式2-2（４・５月分）'!O95:O97)=0,"",SUM('別紙様式2-2（４・５月分）'!O95:O97))</f>
        <v/>
      </c>
      <c r="AX122" s="1481" t="str">
        <f>IFERROR(VLOOKUP(K122,【参考】数式用!$AH$2:$AI$34,2,FALSE),"")</f>
        <v/>
      </c>
      <c r="AY122" s="494"/>
      <c r="BD122" s="341"/>
      <c r="BE122" s="1310" t="str">
        <f>G122</f>
        <v/>
      </c>
      <c r="BF122" s="1310"/>
      <c r="BG122" s="1310"/>
    </row>
    <row r="123" spans="1:59" ht="15" customHeight="1">
      <c r="A123" s="1274"/>
      <c r="B123" s="1242"/>
      <c r="C123" s="1243"/>
      <c r="D123" s="1243"/>
      <c r="E123" s="1243"/>
      <c r="F123" s="1244"/>
      <c r="G123" s="1259"/>
      <c r="H123" s="1259"/>
      <c r="I123" s="1259"/>
      <c r="J123" s="1422"/>
      <c r="K123" s="1259"/>
      <c r="L123" s="1428"/>
      <c r="M123" s="1378" t="str">
        <f>IF('別紙様式2-2（４・５月分）'!P96="","",'別紙様式2-2（４・５月分）'!P96)</f>
        <v/>
      </c>
      <c r="N123" s="1399"/>
      <c r="O123" s="1405"/>
      <c r="P123" s="1406"/>
      <c r="Q123" s="1407"/>
      <c r="R123" s="1540"/>
      <c r="S123" s="1411"/>
      <c r="T123" s="1536"/>
      <c r="U123" s="1538"/>
      <c r="V123" s="1417"/>
      <c r="W123" s="1534"/>
      <c r="X123" s="1357"/>
      <c r="Y123" s="1534"/>
      <c r="Z123" s="1357"/>
      <c r="AA123" s="1534"/>
      <c r="AB123" s="1357"/>
      <c r="AC123" s="1534"/>
      <c r="AD123" s="1357"/>
      <c r="AE123" s="1357"/>
      <c r="AF123" s="1357"/>
      <c r="AG123" s="1359"/>
      <c r="AH123" s="1526"/>
      <c r="AI123" s="1528"/>
      <c r="AJ123" s="1530"/>
      <c r="AK123" s="1532"/>
      <c r="AL123" s="1521"/>
      <c r="AM123" s="1523"/>
      <c r="AN123" s="1341"/>
      <c r="AO123" s="1524"/>
      <c r="AP123" s="1341"/>
      <c r="AQ123" s="1490"/>
      <c r="AR123" s="1493"/>
      <c r="AS123" s="1491" t="str">
        <f t="shared" ref="AS123" si="183">IF(AU124="","",IF(OR(AA124="",AA124&lt;&gt;7,AC124="",AC124&lt;&gt;3),"！算定期間の終わりが令和７年３月になっていません。年度内の廃止予定等がなければ、算定対象月を令和７年３月にしてください。",""))</f>
        <v/>
      </c>
      <c r="AT123" s="580"/>
      <c r="AU123" s="1310"/>
      <c r="AV123" s="1311" t="str">
        <f>IF('別紙様式2-2（４・５月分）'!N96="","",'別紙様式2-2（４・５月分）'!N96)</f>
        <v/>
      </c>
      <c r="AW123" s="1312"/>
      <c r="AX123" s="1482"/>
      <c r="AY123" s="431"/>
      <c r="BD123" s="341"/>
      <c r="BE123" s="1310" t="str">
        <f>G122</f>
        <v/>
      </c>
      <c r="BF123" s="1310"/>
      <c r="BG123" s="1310"/>
    </row>
    <row r="124" spans="1:59" ht="15" customHeight="1">
      <c r="A124" s="1302"/>
      <c r="B124" s="1242"/>
      <c r="C124" s="1243"/>
      <c r="D124" s="1243"/>
      <c r="E124" s="1243"/>
      <c r="F124" s="1244"/>
      <c r="G124" s="1259"/>
      <c r="H124" s="1259"/>
      <c r="I124" s="1259"/>
      <c r="J124" s="1422"/>
      <c r="K124" s="1259"/>
      <c r="L124" s="1428"/>
      <c r="M124" s="1379"/>
      <c r="N124" s="1400"/>
      <c r="O124" s="1380" t="s">
        <v>2025</v>
      </c>
      <c r="P124" s="1432" t="str">
        <f>IFERROR(VLOOKUP('別紙様式2-2（４・５月分）'!AQ95,【参考】数式用!$AR$5:$AT$22,3,FALSE),"")</f>
        <v/>
      </c>
      <c r="Q124" s="1384" t="s">
        <v>2036</v>
      </c>
      <c r="R124" s="1516" t="str">
        <f>IFERROR(VLOOKUP(K122,【参考】数式用!$A$5:$AB$37,MATCH(P124,【参考】数式用!$B$4:$AB$4,0)+1,0),"")</f>
        <v/>
      </c>
      <c r="S124" s="1388" t="s">
        <v>2109</v>
      </c>
      <c r="T124" s="1518"/>
      <c r="U124" s="1514" t="str">
        <f>IFERROR(VLOOKUP(K122,【参考】数式用!$A$5:$AB$37,MATCH(T124,【参考】数式用!$B$4:$AB$4,0)+1,0),"")</f>
        <v/>
      </c>
      <c r="V124" s="1394" t="s">
        <v>15</v>
      </c>
      <c r="W124" s="1512"/>
      <c r="X124" s="1370" t="s">
        <v>10</v>
      </c>
      <c r="Y124" s="1512"/>
      <c r="Z124" s="1370" t="s">
        <v>38</v>
      </c>
      <c r="AA124" s="1512"/>
      <c r="AB124" s="1370" t="s">
        <v>10</v>
      </c>
      <c r="AC124" s="1512"/>
      <c r="AD124" s="1370" t="s">
        <v>2020</v>
      </c>
      <c r="AE124" s="1370" t="s">
        <v>20</v>
      </c>
      <c r="AF124" s="1370" t="str">
        <f>IF(W124&gt;=1,(AA124*12+AC124)-(W124*12+Y124)+1,"")</f>
        <v/>
      </c>
      <c r="AG124" s="1366" t="s">
        <v>33</v>
      </c>
      <c r="AH124" s="1372" t="str">
        <f t="shared" ref="AH124" si="184">IFERROR(ROUNDDOWN(ROUND(L122*U124,0),0)*AF124,"")</f>
        <v/>
      </c>
      <c r="AI124" s="1506" t="str">
        <f t="shared" ref="AI124" si="185">IFERROR(ROUNDDOWN(ROUND((L122*(U124-AW122)),0),0)*AF124,"")</f>
        <v/>
      </c>
      <c r="AJ124" s="1376" t="str">
        <f>IFERROR(ROUNDDOWN(ROUNDDOWN(ROUND(L122*VLOOKUP(K122,【参考】数式用!$A$5:$AB$27,MATCH("新加算Ⅳ",【参考】数式用!$B$4:$AB$4,0)+1,0),0),0)*AF124*0.5,0),"")</f>
        <v/>
      </c>
      <c r="AK124" s="1508"/>
      <c r="AL124" s="1510" t="str">
        <f>IFERROR(IF('別紙様式2-2（４・５月分）'!P124="ベア加算","", IF(OR(T124="新加算Ⅰ",T124="新加算Ⅱ",T124="新加算Ⅲ",T124="新加算Ⅳ"),ROUNDDOWN(ROUND(L122*VLOOKUP(K122,【参考】数式用!$A$5:$I$27,MATCH("ベア加算",【参考】数式用!$B$4:$I$4,0)+1,0),0),0)*AF124,"")),"")</f>
        <v/>
      </c>
      <c r="AM124" s="1502"/>
      <c r="AN124" s="1483"/>
      <c r="AO124" s="1504"/>
      <c r="AP124" s="1483"/>
      <c r="AQ124" s="1485"/>
      <c r="AR124" s="1487"/>
      <c r="AS124" s="1491"/>
      <c r="AT124" s="452"/>
      <c r="AU124" s="1310" t="str">
        <f>IF(AND(AA122&lt;&gt;7,AC122&lt;&gt;3),"V列に色付け","")</f>
        <v/>
      </c>
      <c r="AV124" s="1311"/>
      <c r="AW124" s="1312"/>
      <c r="AX124" s="577"/>
      <c r="AY124" s="1229" t="str">
        <f>IF(AL124&lt;&gt;"",IF(AM124="○","入力済","未入力"),"")</f>
        <v/>
      </c>
      <c r="AZ124" s="1229" t="str">
        <f>IF(OR(T124="新加算Ⅰ",T124="新加算Ⅱ",T124="新加算Ⅲ",T124="新加算Ⅳ",T124="新加算Ⅴ（１）",T124="新加算Ⅴ（２）",T124="新加算Ⅴ（３）",T124="新加算ⅠⅤ（４）",T124="新加算Ⅴ（５）",T124="新加算Ⅴ（６）",T124="新加算Ⅴ（８）",T124="新加算Ⅴ（11）"),IF(OR(AN124="○",AN124="令和６年度中に満たす"),"入力済","未入力"),"")</f>
        <v/>
      </c>
      <c r="BA124" s="1229" t="str">
        <f>IF(OR(T124="新加算Ⅴ（７）",T124="新加算Ⅴ（９）",T124="新加算Ⅴ（10）",T124="新加算Ⅴ（12）",T124="新加算Ⅴ（13）",T124="新加算Ⅴ（14）"),IF(OR(AO124="○",AO124="令和６年度中に満たす"),"入力済","未入力"),"")</f>
        <v/>
      </c>
      <c r="BB124" s="1229" t="str">
        <f>IF(OR(T124="新加算Ⅰ",T124="新加算Ⅱ",T124="新加算Ⅲ",T124="新加算Ⅴ（１）",T124="新加算Ⅴ（３）",T124="新加算Ⅴ（８）"),IF(OR(AP124="○",AP124="令和６年度中に満たす"),"入力済","未入力"),"")</f>
        <v/>
      </c>
      <c r="BC124" s="1480" t="str">
        <f t="shared" ref="BC124" si="186">IF(OR(T124="新加算Ⅰ",T124="新加算Ⅱ",T124="新加算Ⅴ（１）",T124="新加算Ⅴ（２）",T124="新加算Ⅴ（３）",T124="新加算Ⅴ（４）",T124="新加算Ⅴ（５）",T124="新加算Ⅴ（６）",T124="新加算Ⅴ（７）",T124="新加算Ⅴ（９）",T124="新加算Ⅴ（10）",T124="新加算Ⅴ（12）"),IF(AQ124&lt;&gt;"",1,""),"")</f>
        <v/>
      </c>
      <c r="BD124" s="1310" t="str">
        <f>IF(OR(T124="新加算Ⅰ",T124="新加算Ⅴ（１）",T124="新加算Ⅴ（２）",T124="新加算Ⅴ（５）",T124="新加算Ⅴ（７）",T124="新加算Ⅴ（10）"),IF(AR124="","未入力","入力済"),"")</f>
        <v/>
      </c>
      <c r="BE124" s="1310" t="str">
        <f>G122</f>
        <v/>
      </c>
      <c r="BF124" s="1310"/>
      <c r="BG124" s="1310"/>
    </row>
    <row r="125" spans="1:59" ht="30" customHeight="1" thickBot="1">
      <c r="A125" s="1275"/>
      <c r="B125" s="1418"/>
      <c r="C125" s="1419"/>
      <c r="D125" s="1419"/>
      <c r="E125" s="1419"/>
      <c r="F125" s="1420"/>
      <c r="G125" s="1260"/>
      <c r="H125" s="1260"/>
      <c r="I125" s="1260"/>
      <c r="J125" s="1423"/>
      <c r="K125" s="1260"/>
      <c r="L125" s="1429"/>
      <c r="M125" s="556" t="str">
        <f>IF('別紙様式2-2（４・５月分）'!P97="","",'別紙様式2-2（４・５月分）'!P97)</f>
        <v/>
      </c>
      <c r="N125" s="1401"/>
      <c r="O125" s="1381"/>
      <c r="P125" s="1433"/>
      <c r="Q125" s="1385"/>
      <c r="R125" s="1517"/>
      <c r="S125" s="1389"/>
      <c r="T125" s="1519"/>
      <c r="U125" s="1515"/>
      <c r="V125" s="1395"/>
      <c r="W125" s="1513"/>
      <c r="X125" s="1371"/>
      <c r="Y125" s="1513"/>
      <c r="Z125" s="1371"/>
      <c r="AA125" s="1513"/>
      <c r="AB125" s="1371"/>
      <c r="AC125" s="1513"/>
      <c r="AD125" s="1371"/>
      <c r="AE125" s="1371"/>
      <c r="AF125" s="1371"/>
      <c r="AG125" s="1367"/>
      <c r="AH125" s="1373"/>
      <c r="AI125" s="1507"/>
      <c r="AJ125" s="1377"/>
      <c r="AK125" s="1509"/>
      <c r="AL125" s="1511"/>
      <c r="AM125" s="1503"/>
      <c r="AN125" s="1484"/>
      <c r="AO125" s="1505"/>
      <c r="AP125" s="1484"/>
      <c r="AQ125" s="1486"/>
      <c r="AR125" s="1488"/>
      <c r="AS125" s="578" t="str">
        <f t="shared" ref="AS125" si="187">IF(AU124="","",IF(OR(T124="",AND(M125="ベア加算なし",OR(T124="新加算Ⅰ",T124="新加算Ⅱ",T124="新加算Ⅲ",T124="新加算Ⅳ"),AM124=""),AND(OR(T124="新加算Ⅰ",T124="新加算Ⅱ",T124="新加算Ⅲ",T124="新加算Ⅳ"),AN124=""),AND(OR(T124="新加算Ⅰ",T124="新加算Ⅱ",T124="新加算Ⅲ"),AP124=""),AND(OR(T124="新加算Ⅰ",T124="新加算Ⅱ"),AQ124=""),AND(OR(T124="新加算Ⅰ"),AR124="")),"！記入が必要な欄（ピンク色のセル）に空欄があります。空欄を埋めてください。",""))</f>
        <v/>
      </c>
      <c r="AT125" s="452"/>
      <c r="AU125" s="1310"/>
      <c r="AV125" s="558" t="str">
        <f>IF('別紙様式2-2（４・５月分）'!N97="","",'別紙様式2-2（４・５月分）'!N97)</f>
        <v/>
      </c>
      <c r="AW125" s="1312"/>
      <c r="AX125" s="579"/>
      <c r="AY125" s="1229" t="str">
        <f>IF(OR(T125="新加算Ⅰ",T125="新加算Ⅱ",T125="新加算Ⅲ",T125="新加算Ⅳ",T125="新加算Ⅴ（１）",T125="新加算Ⅴ（２）",T125="新加算Ⅴ（３）",T125="新加算ⅠⅤ（４）",T125="新加算Ⅴ（５）",T125="新加算Ⅴ（６）",T125="新加算Ⅴ（８）",T125="新加算Ⅴ（11）"),IF(AI125="○","","未入力"),"")</f>
        <v/>
      </c>
      <c r="AZ125" s="1229" t="str">
        <f>IF(OR(U125="新加算Ⅰ",U125="新加算Ⅱ",U125="新加算Ⅲ",U125="新加算Ⅳ",U125="新加算Ⅴ（１）",U125="新加算Ⅴ（２）",U125="新加算Ⅴ（３）",U125="新加算ⅠⅤ（４）",U125="新加算Ⅴ（５）",U125="新加算Ⅴ（６）",U125="新加算Ⅴ（８）",U125="新加算Ⅴ（11）"),IF(AJ125="○","","未入力"),"")</f>
        <v/>
      </c>
      <c r="BA125" s="1229" t="str">
        <f>IF(OR(U125="新加算Ⅴ（７）",U125="新加算Ⅴ（９）",U125="新加算Ⅴ（10）",U125="新加算Ⅴ（12）",U125="新加算Ⅴ（13）",U125="新加算Ⅴ（14）"),IF(AK125="○","","未入力"),"")</f>
        <v/>
      </c>
      <c r="BB125" s="1229" t="str">
        <f>IF(OR(U125="新加算Ⅰ",U125="新加算Ⅱ",U125="新加算Ⅲ",U125="新加算Ⅴ（１）",U125="新加算Ⅴ（３）",U125="新加算Ⅴ（８）"),IF(AL125="○","","未入力"),"")</f>
        <v/>
      </c>
      <c r="BC125" s="1480" t="str">
        <f t="shared" ref="BC125" si="188">IF(OR(U125="新加算Ⅰ",U125="新加算Ⅱ",U125="新加算Ⅴ（１）",U125="新加算Ⅴ（２）",U125="新加算Ⅴ（３）",U125="新加算Ⅴ（４）",U125="新加算Ⅴ（５）",U125="新加算Ⅴ（６）",U125="新加算Ⅴ（７）",U125="新加算Ⅴ（９）",U125="新加算Ⅴ（10）",U125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5" s="1310" t="str">
        <f>IF(AND(T125&lt;&gt;"（参考）令和７年度の移行予定",OR(U125="新加算Ⅰ",U125="新加算Ⅴ（１）",U125="新加算Ⅴ（２）",U125="新加算Ⅴ（５）",U125="新加算Ⅴ（７）",U125="新加算Ⅴ（10）")),IF(AN125="","未入力",IF(AN125="いずれも取得していない","要件を満たさない","")),"")</f>
        <v/>
      </c>
      <c r="BE125" s="1310" t="str">
        <f>G122</f>
        <v/>
      </c>
      <c r="BF125" s="1310"/>
      <c r="BG125" s="1310"/>
    </row>
    <row r="126" spans="1:59" ht="30" customHeight="1">
      <c r="A126" s="1273">
        <v>29</v>
      </c>
      <c r="B126" s="1242" t="str">
        <f>IF(基本情報入力シート!C82="","",基本情報入力シート!C82)</f>
        <v/>
      </c>
      <c r="C126" s="1243"/>
      <c r="D126" s="1243"/>
      <c r="E126" s="1243"/>
      <c r="F126" s="1244"/>
      <c r="G126" s="1259" t="str">
        <f>IF(基本情報入力シート!M82="","",基本情報入力シート!M82)</f>
        <v/>
      </c>
      <c r="H126" s="1259" t="str">
        <f>IF(基本情報入力シート!R82="","",基本情報入力シート!R82)</f>
        <v/>
      </c>
      <c r="I126" s="1259" t="str">
        <f>IF(基本情報入力シート!W82="","",基本情報入力シート!W82)</f>
        <v/>
      </c>
      <c r="J126" s="1422" t="str">
        <f>IF(基本情報入力シート!X82="","",基本情報入力シート!X82)</f>
        <v/>
      </c>
      <c r="K126" s="1259" t="str">
        <f>IF(基本情報入力シート!Y82="","",基本情報入力シート!Y82)</f>
        <v/>
      </c>
      <c r="L126" s="1428" t="str">
        <f>IF(基本情報入力シート!AB82="","",基本情報入力シート!AB82)</f>
        <v/>
      </c>
      <c r="M126" s="553" t="str">
        <f>IF('別紙様式2-2（４・５月分）'!P98="","",'別紙様式2-2（４・５月分）'!P98)</f>
        <v/>
      </c>
      <c r="N126" s="1398" t="str">
        <f>IF(SUM('別紙様式2-2（４・５月分）'!Q98:Q100)=0,"",SUM('別紙様式2-2（４・５月分）'!Q98:Q100))</f>
        <v/>
      </c>
      <c r="O126" s="1402" t="str">
        <f>IFERROR(VLOOKUP('別紙様式2-2（４・５月分）'!AQ98,【参考】数式用!$AR$5:$AS$22,2,FALSE),"")</f>
        <v/>
      </c>
      <c r="P126" s="1403"/>
      <c r="Q126" s="1404"/>
      <c r="R126" s="1539" t="str">
        <f>IFERROR(VLOOKUP(K126,【参考】数式用!$A$5:$AB$37,MATCH(O126,【参考】数式用!$B$4:$AB$4,0)+1,0),"")</f>
        <v/>
      </c>
      <c r="S126" s="1410" t="s">
        <v>2102</v>
      </c>
      <c r="T126" s="1535" t="str">
        <f>IF('別紙様式2-3（６月以降分）'!T126="","",'別紙様式2-3（６月以降分）'!T126)</f>
        <v/>
      </c>
      <c r="U126" s="1537" t="str">
        <f>IFERROR(VLOOKUP(K126,【参考】数式用!$A$5:$AB$37,MATCH(T126,【参考】数式用!$B$4:$AB$4,0)+1,0),"")</f>
        <v/>
      </c>
      <c r="V126" s="1416" t="s">
        <v>15</v>
      </c>
      <c r="W126" s="1533">
        <f>'別紙様式2-3（６月以降分）'!W126</f>
        <v>6</v>
      </c>
      <c r="X126" s="1356" t="s">
        <v>10</v>
      </c>
      <c r="Y126" s="1533">
        <f>'別紙様式2-3（６月以降分）'!Y126</f>
        <v>6</v>
      </c>
      <c r="Z126" s="1356" t="s">
        <v>38</v>
      </c>
      <c r="AA126" s="1533">
        <f>'別紙様式2-3（６月以降分）'!AA126</f>
        <v>7</v>
      </c>
      <c r="AB126" s="1356" t="s">
        <v>10</v>
      </c>
      <c r="AC126" s="1533">
        <f>'別紙様式2-3（６月以降分）'!AC126</f>
        <v>3</v>
      </c>
      <c r="AD126" s="1356" t="s">
        <v>2020</v>
      </c>
      <c r="AE126" s="1356" t="s">
        <v>20</v>
      </c>
      <c r="AF126" s="1356">
        <f>IF(W126&gt;=1,(AA126*12+AC126)-(W126*12+Y126)+1,"")</f>
        <v>10</v>
      </c>
      <c r="AG126" s="1358" t="s">
        <v>33</v>
      </c>
      <c r="AH126" s="1525" t="str">
        <f>'別紙様式2-3（６月以降分）'!AH126</f>
        <v/>
      </c>
      <c r="AI126" s="1527" t="str">
        <f>'別紙様式2-3（６月以降分）'!AI126</f>
        <v/>
      </c>
      <c r="AJ126" s="1529">
        <f>'別紙様式2-3（６月以降分）'!AJ126</f>
        <v>0</v>
      </c>
      <c r="AK126" s="1531" t="str">
        <f>IF('別紙様式2-3（６月以降分）'!AK126="","",'別紙様式2-3（６月以降分）'!AK126)</f>
        <v/>
      </c>
      <c r="AL126" s="1520">
        <f>'別紙様式2-3（６月以降分）'!AL126</f>
        <v>0</v>
      </c>
      <c r="AM126" s="1522" t="str">
        <f>IF('別紙様式2-3（６月以降分）'!AM126="","",'別紙様式2-3（６月以降分）'!AM126)</f>
        <v/>
      </c>
      <c r="AN126" s="1340" t="str">
        <f>IF('別紙様式2-3（６月以降分）'!AN126="","",'別紙様式2-3（６月以降分）'!AN126)</f>
        <v/>
      </c>
      <c r="AO126" s="1338" t="str">
        <f>IF('別紙様式2-3（６月以降分）'!AO126="","",'別紙様式2-3（６月以降分）'!AO126)</f>
        <v/>
      </c>
      <c r="AP126" s="1340" t="str">
        <f>IF('別紙様式2-3（６月以降分）'!AP126="","",'別紙様式2-3（６月以降分）'!AP126)</f>
        <v/>
      </c>
      <c r="AQ126" s="1489" t="str">
        <f>IF('別紙様式2-3（６月以降分）'!AQ126="","",'別紙様式2-3（６月以降分）'!AQ126)</f>
        <v/>
      </c>
      <c r="AR126" s="1492" t="str">
        <f>IF('別紙様式2-3（６月以降分）'!AR126="","",'別紙様式2-3（６月以降分）'!AR126)</f>
        <v/>
      </c>
      <c r="AS126" s="573" t="str">
        <f t="shared" ref="AS126" si="189">IF(AU128="","",IF(U128&lt;U126,"！加算の要件上は問題ありませんが、令和６年度当初の新加算の加算率と比較して、移行後の加算率が下がる計画になっています。",""))</f>
        <v/>
      </c>
      <c r="AT126" s="580"/>
      <c r="AU126" s="1308"/>
      <c r="AV126" s="558" t="str">
        <f>IF('別紙様式2-2（４・５月分）'!N98="","",'別紙様式2-2（４・５月分）'!N98)</f>
        <v/>
      </c>
      <c r="AW126" s="1312" t="str">
        <f>IF(SUM('別紙様式2-2（４・５月分）'!O98:O100)=0,"",SUM('別紙様式2-2（４・５月分）'!O98:O100))</f>
        <v/>
      </c>
      <c r="AX126" s="1481" t="str">
        <f>IFERROR(VLOOKUP(K126,【参考】数式用!$AH$2:$AI$34,2,FALSE),"")</f>
        <v/>
      </c>
      <c r="AY126" s="494"/>
      <c r="BD126" s="341"/>
      <c r="BE126" s="1310" t="str">
        <f>G126</f>
        <v/>
      </c>
      <c r="BF126" s="1310"/>
      <c r="BG126" s="1310"/>
    </row>
    <row r="127" spans="1:59" ht="15" customHeight="1">
      <c r="A127" s="1274"/>
      <c r="B127" s="1242"/>
      <c r="C127" s="1243"/>
      <c r="D127" s="1243"/>
      <c r="E127" s="1243"/>
      <c r="F127" s="1244"/>
      <c r="G127" s="1259"/>
      <c r="H127" s="1259"/>
      <c r="I127" s="1259"/>
      <c r="J127" s="1422"/>
      <c r="K127" s="1259"/>
      <c r="L127" s="1428"/>
      <c r="M127" s="1378" t="str">
        <f>IF('別紙様式2-2（４・５月分）'!P99="","",'別紙様式2-2（４・５月分）'!P99)</f>
        <v/>
      </c>
      <c r="N127" s="1399"/>
      <c r="O127" s="1405"/>
      <c r="P127" s="1406"/>
      <c r="Q127" s="1407"/>
      <c r="R127" s="1540"/>
      <c r="S127" s="1411"/>
      <c r="T127" s="1536"/>
      <c r="U127" s="1538"/>
      <c r="V127" s="1417"/>
      <c r="W127" s="1534"/>
      <c r="X127" s="1357"/>
      <c r="Y127" s="1534"/>
      <c r="Z127" s="1357"/>
      <c r="AA127" s="1534"/>
      <c r="AB127" s="1357"/>
      <c r="AC127" s="1534"/>
      <c r="AD127" s="1357"/>
      <c r="AE127" s="1357"/>
      <c r="AF127" s="1357"/>
      <c r="AG127" s="1359"/>
      <c r="AH127" s="1526"/>
      <c r="AI127" s="1528"/>
      <c r="AJ127" s="1530"/>
      <c r="AK127" s="1532"/>
      <c r="AL127" s="1521"/>
      <c r="AM127" s="1523"/>
      <c r="AN127" s="1341"/>
      <c r="AO127" s="1524"/>
      <c r="AP127" s="1341"/>
      <c r="AQ127" s="1490"/>
      <c r="AR127" s="1493"/>
      <c r="AS127" s="1491" t="str">
        <f t="shared" ref="AS127" si="190">IF(AU128="","",IF(OR(AA128="",AA128&lt;&gt;7,AC128="",AC128&lt;&gt;3),"！算定期間の終わりが令和７年３月になっていません。年度内の廃止予定等がなければ、算定対象月を令和７年３月にしてください。",""))</f>
        <v/>
      </c>
      <c r="AT127" s="580"/>
      <c r="AU127" s="1310"/>
      <c r="AV127" s="1311" t="str">
        <f>IF('別紙様式2-2（４・５月分）'!N99="","",'別紙様式2-2（４・５月分）'!N99)</f>
        <v/>
      </c>
      <c r="AW127" s="1312"/>
      <c r="AX127" s="1482"/>
      <c r="AY127" s="431"/>
      <c r="BD127" s="341"/>
      <c r="BE127" s="1310" t="str">
        <f>G126</f>
        <v/>
      </c>
      <c r="BF127" s="1310"/>
      <c r="BG127" s="1310"/>
    </row>
    <row r="128" spans="1:59" ht="15" customHeight="1">
      <c r="A128" s="1302"/>
      <c r="B128" s="1242"/>
      <c r="C128" s="1243"/>
      <c r="D128" s="1243"/>
      <c r="E128" s="1243"/>
      <c r="F128" s="1244"/>
      <c r="G128" s="1259"/>
      <c r="H128" s="1259"/>
      <c r="I128" s="1259"/>
      <c r="J128" s="1422"/>
      <c r="K128" s="1259"/>
      <c r="L128" s="1428"/>
      <c r="M128" s="1379"/>
      <c r="N128" s="1400"/>
      <c r="O128" s="1380" t="s">
        <v>2025</v>
      </c>
      <c r="P128" s="1432" t="str">
        <f>IFERROR(VLOOKUP('別紙様式2-2（４・５月分）'!AQ98,【参考】数式用!$AR$5:$AT$22,3,FALSE),"")</f>
        <v/>
      </c>
      <c r="Q128" s="1384" t="s">
        <v>2036</v>
      </c>
      <c r="R128" s="1516" t="str">
        <f>IFERROR(VLOOKUP(K126,【参考】数式用!$A$5:$AB$37,MATCH(P128,【参考】数式用!$B$4:$AB$4,0)+1,0),"")</f>
        <v/>
      </c>
      <c r="S128" s="1388" t="s">
        <v>2109</v>
      </c>
      <c r="T128" s="1518"/>
      <c r="U128" s="1514" t="str">
        <f>IFERROR(VLOOKUP(K126,【参考】数式用!$A$5:$AB$37,MATCH(T128,【参考】数式用!$B$4:$AB$4,0)+1,0),"")</f>
        <v/>
      </c>
      <c r="V128" s="1394" t="s">
        <v>15</v>
      </c>
      <c r="W128" s="1512"/>
      <c r="X128" s="1370" t="s">
        <v>10</v>
      </c>
      <c r="Y128" s="1512"/>
      <c r="Z128" s="1370" t="s">
        <v>38</v>
      </c>
      <c r="AA128" s="1512"/>
      <c r="AB128" s="1370" t="s">
        <v>10</v>
      </c>
      <c r="AC128" s="1512"/>
      <c r="AD128" s="1370" t="s">
        <v>2020</v>
      </c>
      <c r="AE128" s="1370" t="s">
        <v>20</v>
      </c>
      <c r="AF128" s="1370" t="str">
        <f>IF(W128&gt;=1,(AA128*12+AC128)-(W128*12+Y128)+1,"")</f>
        <v/>
      </c>
      <c r="AG128" s="1366" t="s">
        <v>33</v>
      </c>
      <c r="AH128" s="1372" t="str">
        <f t="shared" ref="AH128" si="191">IFERROR(ROUNDDOWN(ROUND(L126*U128,0),0)*AF128,"")</f>
        <v/>
      </c>
      <c r="AI128" s="1506" t="str">
        <f t="shared" ref="AI128" si="192">IFERROR(ROUNDDOWN(ROUND((L126*(U128-AW126)),0),0)*AF128,"")</f>
        <v/>
      </c>
      <c r="AJ128" s="1376" t="str">
        <f>IFERROR(ROUNDDOWN(ROUNDDOWN(ROUND(L126*VLOOKUP(K126,【参考】数式用!$A$5:$AB$27,MATCH("新加算Ⅳ",【参考】数式用!$B$4:$AB$4,0)+1,0),0),0)*AF128*0.5,0),"")</f>
        <v/>
      </c>
      <c r="AK128" s="1508"/>
      <c r="AL128" s="1510" t="str">
        <f>IFERROR(IF('別紙様式2-2（４・５月分）'!P128="ベア加算","", IF(OR(T128="新加算Ⅰ",T128="新加算Ⅱ",T128="新加算Ⅲ",T128="新加算Ⅳ"),ROUNDDOWN(ROUND(L126*VLOOKUP(K126,【参考】数式用!$A$5:$I$27,MATCH("ベア加算",【参考】数式用!$B$4:$I$4,0)+1,0),0),0)*AF128,"")),"")</f>
        <v/>
      </c>
      <c r="AM128" s="1502"/>
      <c r="AN128" s="1483"/>
      <c r="AO128" s="1504"/>
      <c r="AP128" s="1483"/>
      <c r="AQ128" s="1485"/>
      <c r="AR128" s="1487"/>
      <c r="AS128" s="1491"/>
      <c r="AT128" s="452"/>
      <c r="AU128" s="1310" t="str">
        <f>IF(AND(AA126&lt;&gt;7,AC126&lt;&gt;3),"V列に色付け","")</f>
        <v/>
      </c>
      <c r="AV128" s="1311"/>
      <c r="AW128" s="1312"/>
      <c r="AX128" s="577"/>
      <c r="AY128" s="1229" t="str">
        <f>IF(AL128&lt;&gt;"",IF(AM128="○","入力済","未入力"),"")</f>
        <v/>
      </c>
      <c r="AZ128" s="1229" t="str">
        <f>IF(OR(T128="新加算Ⅰ",T128="新加算Ⅱ",T128="新加算Ⅲ",T128="新加算Ⅳ",T128="新加算Ⅴ（１）",T128="新加算Ⅴ（２）",T128="新加算Ⅴ（３）",T128="新加算ⅠⅤ（４）",T128="新加算Ⅴ（５）",T128="新加算Ⅴ（６）",T128="新加算Ⅴ（８）",T128="新加算Ⅴ（11）"),IF(OR(AN128="○",AN128="令和６年度中に満たす"),"入力済","未入力"),"")</f>
        <v/>
      </c>
      <c r="BA128" s="1229" t="str">
        <f>IF(OR(T128="新加算Ⅴ（７）",T128="新加算Ⅴ（９）",T128="新加算Ⅴ（10）",T128="新加算Ⅴ（12）",T128="新加算Ⅴ（13）",T128="新加算Ⅴ（14）"),IF(OR(AO128="○",AO128="令和６年度中に満たす"),"入力済","未入力"),"")</f>
        <v/>
      </c>
      <c r="BB128" s="1229" t="str">
        <f>IF(OR(T128="新加算Ⅰ",T128="新加算Ⅱ",T128="新加算Ⅲ",T128="新加算Ⅴ（１）",T128="新加算Ⅴ（３）",T128="新加算Ⅴ（８）"),IF(OR(AP128="○",AP128="令和６年度中に満たす"),"入力済","未入力"),"")</f>
        <v/>
      </c>
      <c r="BC128" s="1480" t="str">
        <f t="shared" ref="BC128" si="193">IF(OR(T128="新加算Ⅰ",T128="新加算Ⅱ",T128="新加算Ⅴ（１）",T128="新加算Ⅴ（２）",T128="新加算Ⅴ（３）",T128="新加算Ⅴ（４）",T128="新加算Ⅴ（５）",T128="新加算Ⅴ（６）",T128="新加算Ⅴ（７）",T128="新加算Ⅴ（９）",T128="新加算Ⅴ（10）",T128="新加算Ⅴ（12）"),IF(AQ128&lt;&gt;"",1,""),"")</f>
        <v/>
      </c>
      <c r="BD128" s="1310" t="str">
        <f>IF(OR(T128="新加算Ⅰ",T128="新加算Ⅴ（１）",T128="新加算Ⅴ（２）",T128="新加算Ⅴ（５）",T128="新加算Ⅴ（７）",T128="新加算Ⅴ（10）"),IF(AR128="","未入力","入力済"),"")</f>
        <v/>
      </c>
      <c r="BE128" s="1310" t="str">
        <f>G126</f>
        <v/>
      </c>
      <c r="BF128" s="1310"/>
      <c r="BG128" s="1310"/>
    </row>
    <row r="129" spans="1:59" ht="30" customHeight="1" thickBot="1">
      <c r="A129" s="1275"/>
      <c r="B129" s="1418"/>
      <c r="C129" s="1419"/>
      <c r="D129" s="1419"/>
      <c r="E129" s="1419"/>
      <c r="F129" s="1420"/>
      <c r="G129" s="1260"/>
      <c r="H129" s="1260"/>
      <c r="I129" s="1260"/>
      <c r="J129" s="1423"/>
      <c r="K129" s="1260"/>
      <c r="L129" s="1429"/>
      <c r="M129" s="556" t="str">
        <f>IF('別紙様式2-2（４・５月分）'!P100="","",'別紙様式2-2（４・５月分）'!P100)</f>
        <v/>
      </c>
      <c r="N129" s="1401"/>
      <c r="O129" s="1381"/>
      <c r="P129" s="1433"/>
      <c r="Q129" s="1385"/>
      <c r="R129" s="1517"/>
      <c r="S129" s="1389"/>
      <c r="T129" s="1519"/>
      <c r="U129" s="1515"/>
      <c r="V129" s="1395"/>
      <c r="W129" s="1513"/>
      <c r="X129" s="1371"/>
      <c r="Y129" s="1513"/>
      <c r="Z129" s="1371"/>
      <c r="AA129" s="1513"/>
      <c r="AB129" s="1371"/>
      <c r="AC129" s="1513"/>
      <c r="AD129" s="1371"/>
      <c r="AE129" s="1371"/>
      <c r="AF129" s="1371"/>
      <c r="AG129" s="1367"/>
      <c r="AH129" s="1373"/>
      <c r="AI129" s="1507"/>
      <c r="AJ129" s="1377"/>
      <c r="AK129" s="1509"/>
      <c r="AL129" s="1511"/>
      <c r="AM129" s="1503"/>
      <c r="AN129" s="1484"/>
      <c r="AO129" s="1505"/>
      <c r="AP129" s="1484"/>
      <c r="AQ129" s="1486"/>
      <c r="AR129" s="1488"/>
      <c r="AS129" s="578" t="str">
        <f t="shared" ref="AS129" si="194">IF(AU128="","",IF(OR(T128="",AND(M129="ベア加算なし",OR(T128="新加算Ⅰ",T128="新加算Ⅱ",T128="新加算Ⅲ",T128="新加算Ⅳ"),AM128=""),AND(OR(T128="新加算Ⅰ",T128="新加算Ⅱ",T128="新加算Ⅲ",T128="新加算Ⅳ"),AN128=""),AND(OR(T128="新加算Ⅰ",T128="新加算Ⅱ",T128="新加算Ⅲ"),AP128=""),AND(OR(T128="新加算Ⅰ",T128="新加算Ⅱ"),AQ128=""),AND(OR(T128="新加算Ⅰ"),AR128="")),"！記入が必要な欄（ピンク色のセル）に空欄があります。空欄を埋めてください。",""))</f>
        <v/>
      </c>
      <c r="AT129" s="452"/>
      <c r="AU129" s="1310"/>
      <c r="AV129" s="558" t="str">
        <f>IF('別紙様式2-2（４・５月分）'!N100="","",'別紙様式2-2（４・５月分）'!N100)</f>
        <v/>
      </c>
      <c r="AW129" s="1312"/>
      <c r="AX129" s="579"/>
      <c r="AY129" s="1229" t="str">
        <f>IF(OR(T129="新加算Ⅰ",T129="新加算Ⅱ",T129="新加算Ⅲ",T129="新加算Ⅳ",T129="新加算Ⅴ（１）",T129="新加算Ⅴ（２）",T129="新加算Ⅴ（３）",T129="新加算ⅠⅤ（４）",T129="新加算Ⅴ（５）",T129="新加算Ⅴ（６）",T129="新加算Ⅴ（８）",T129="新加算Ⅴ（11）"),IF(AI129="○","","未入力"),"")</f>
        <v/>
      </c>
      <c r="AZ129" s="1229" t="str">
        <f>IF(OR(U129="新加算Ⅰ",U129="新加算Ⅱ",U129="新加算Ⅲ",U129="新加算Ⅳ",U129="新加算Ⅴ（１）",U129="新加算Ⅴ（２）",U129="新加算Ⅴ（３）",U129="新加算ⅠⅤ（４）",U129="新加算Ⅴ（５）",U129="新加算Ⅴ（６）",U129="新加算Ⅴ（８）",U129="新加算Ⅴ（11）"),IF(AJ129="○","","未入力"),"")</f>
        <v/>
      </c>
      <c r="BA129" s="1229" t="str">
        <f>IF(OR(U129="新加算Ⅴ（７）",U129="新加算Ⅴ（９）",U129="新加算Ⅴ（10）",U129="新加算Ⅴ（12）",U129="新加算Ⅴ（13）",U129="新加算Ⅴ（14）"),IF(AK129="○","","未入力"),"")</f>
        <v/>
      </c>
      <c r="BB129" s="1229" t="str">
        <f>IF(OR(U129="新加算Ⅰ",U129="新加算Ⅱ",U129="新加算Ⅲ",U129="新加算Ⅴ（１）",U129="新加算Ⅴ（３）",U129="新加算Ⅴ（８）"),IF(AL129="○","","未入力"),"")</f>
        <v/>
      </c>
      <c r="BC129" s="1480" t="str">
        <f t="shared" ref="BC129" si="195">IF(OR(U129="新加算Ⅰ",U129="新加算Ⅱ",U129="新加算Ⅴ（１）",U129="新加算Ⅴ（２）",U129="新加算Ⅴ（３）",U129="新加算Ⅴ（４）",U129="新加算Ⅴ（５）",U129="新加算Ⅴ（６）",U129="新加算Ⅴ（７）",U129="新加算Ⅴ（９）",U129="新加算Ⅴ（10）",U129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9" s="1310" t="str">
        <f>IF(AND(T129&lt;&gt;"（参考）令和７年度の移行予定",OR(U129="新加算Ⅰ",U129="新加算Ⅴ（１）",U129="新加算Ⅴ（２）",U129="新加算Ⅴ（５）",U129="新加算Ⅴ（７）",U129="新加算Ⅴ（10）")),IF(AN129="","未入力",IF(AN129="いずれも取得していない","要件を満たさない","")),"")</f>
        <v/>
      </c>
      <c r="BE129" s="1310" t="str">
        <f>G126</f>
        <v/>
      </c>
      <c r="BF129" s="1310"/>
      <c r="BG129" s="1310"/>
    </row>
    <row r="130" spans="1:59" ht="30" customHeight="1">
      <c r="A130" s="1300">
        <v>30</v>
      </c>
      <c r="B130" s="1239" t="str">
        <f>IF(基本情報入力シート!C83="","",基本情報入力シート!C83)</f>
        <v/>
      </c>
      <c r="C130" s="1240"/>
      <c r="D130" s="1240"/>
      <c r="E130" s="1240"/>
      <c r="F130" s="1241"/>
      <c r="G130" s="1258" t="str">
        <f>IF(基本情報入力シート!M83="","",基本情報入力シート!M83)</f>
        <v/>
      </c>
      <c r="H130" s="1258" t="str">
        <f>IF(基本情報入力シート!R83="","",基本情報入力シート!R83)</f>
        <v/>
      </c>
      <c r="I130" s="1258" t="str">
        <f>IF(基本情報入力シート!W83="","",基本情報入力シート!W83)</f>
        <v/>
      </c>
      <c r="J130" s="1421" t="str">
        <f>IF(基本情報入力シート!X83="","",基本情報入力シート!X83)</f>
        <v/>
      </c>
      <c r="K130" s="1258" t="str">
        <f>IF(基本情報入力シート!Y83="","",基本情報入力シート!Y83)</f>
        <v/>
      </c>
      <c r="L130" s="1434" t="str">
        <f>IF(基本情報入力シート!AB83="","",基本情報入力シート!AB83)</f>
        <v/>
      </c>
      <c r="M130" s="553" t="str">
        <f>IF('別紙様式2-2（４・５月分）'!P101="","",'別紙様式2-2（４・５月分）'!P101)</f>
        <v/>
      </c>
      <c r="N130" s="1398" t="str">
        <f>IF(SUM('別紙様式2-2（４・５月分）'!Q101:Q103)=0,"",SUM('別紙様式2-2（４・５月分）'!Q101:Q103))</f>
        <v/>
      </c>
      <c r="O130" s="1402" t="str">
        <f>IFERROR(VLOOKUP('別紙様式2-2（４・５月分）'!AQ101,【参考】数式用!$AR$5:$AS$22,2,FALSE),"")</f>
        <v/>
      </c>
      <c r="P130" s="1403"/>
      <c r="Q130" s="1404"/>
      <c r="R130" s="1539" t="str">
        <f>IFERROR(VLOOKUP(K130,【参考】数式用!$A$5:$AB$37,MATCH(O130,【参考】数式用!$B$4:$AB$4,0)+1,0),"")</f>
        <v/>
      </c>
      <c r="S130" s="1410" t="s">
        <v>2102</v>
      </c>
      <c r="T130" s="1535" t="str">
        <f>IF('別紙様式2-3（６月以降分）'!T130="","",'別紙様式2-3（６月以降分）'!T130)</f>
        <v/>
      </c>
      <c r="U130" s="1537" t="str">
        <f>IFERROR(VLOOKUP(K130,【参考】数式用!$A$5:$AB$37,MATCH(T130,【参考】数式用!$B$4:$AB$4,0)+1,0),"")</f>
        <v/>
      </c>
      <c r="V130" s="1416" t="s">
        <v>15</v>
      </c>
      <c r="W130" s="1533">
        <f>'別紙様式2-3（６月以降分）'!W130</f>
        <v>6</v>
      </c>
      <c r="X130" s="1356" t="s">
        <v>10</v>
      </c>
      <c r="Y130" s="1533">
        <f>'別紙様式2-3（６月以降分）'!Y130</f>
        <v>6</v>
      </c>
      <c r="Z130" s="1356" t="s">
        <v>38</v>
      </c>
      <c r="AA130" s="1533">
        <f>'別紙様式2-3（６月以降分）'!AA130</f>
        <v>7</v>
      </c>
      <c r="AB130" s="1356" t="s">
        <v>10</v>
      </c>
      <c r="AC130" s="1533">
        <f>'別紙様式2-3（６月以降分）'!AC130</f>
        <v>3</v>
      </c>
      <c r="AD130" s="1356" t="s">
        <v>2020</v>
      </c>
      <c r="AE130" s="1356" t="s">
        <v>20</v>
      </c>
      <c r="AF130" s="1356">
        <f>IF(W130&gt;=1,(AA130*12+AC130)-(W130*12+Y130)+1,"")</f>
        <v>10</v>
      </c>
      <c r="AG130" s="1358" t="s">
        <v>33</v>
      </c>
      <c r="AH130" s="1525" t="str">
        <f>'別紙様式2-3（６月以降分）'!AH130</f>
        <v/>
      </c>
      <c r="AI130" s="1527" t="str">
        <f>'別紙様式2-3（６月以降分）'!AI130</f>
        <v/>
      </c>
      <c r="AJ130" s="1529">
        <f>'別紙様式2-3（６月以降分）'!AJ130</f>
        <v>0</v>
      </c>
      <c r="AK130" s="1531" t="str">
        <f>IF('別紙様式2-3（６月以降分）'!AK130="","",'別紙様式2-3（６月以降分）'!AK130)</f>
        <v/>
      </c>
      <c r="AL130" s="1520">
        <f>'別紙様式2-3（６月以降分）'!AL130</f>
        <v>0</v>
      </c>
      <c r="AM130" s="1522" t="str">
        <f>IF('別紙様式2-3（６月以降分）'!AM130="","",'別紙様式2-3（６月以降分）'!AM130)</f>
        <v/>
      </c>
      <c r="AN130" s="1340" t="str">
        <f>IF('別紙様式2-3（６月以降分）'!AN130="","",'別紙様式2-3（６月以降分）'!AN130)</f>
        <v/>
      </c>
      <c r="AO130" s="1338" t="str">
        <f>IF('別紙様式2-3（６月以降分）'!AO130="","",'別紙様式2-3（６月以降分）'!AO130)</f>
        <v/>
      </c>
      <c r="AP130" s="1340" t="str">
        <f>IF('別紙様式2-3（６月以降分）'!AP130="","",'別紙様式2-3（６月以降分）'!AP130)</f>
        <v/>
      </c>
      <c r="AQ130" s="1489" t="str">
        <f>IF('別紙様式2-3（６月以降分）'!AQ130="","",'別紙様式2-3（６月以降分）'!AQ130)</f>
        <v/>
      </c>
      <c r="AR130" s="1492" t="str">
        <f>IF('別紙様式2-3（６月以降分）'!AR130="","",'別紙様式2-3（６月以降分）'!AR130)</f>
        <v/>
      </c>
      <c r="AS130" s="573" t="str">
        <f t="shared" ref="AS130" si="196">IF(AU132="","",IF(U132&lt;U130,"！加算の要件上は問題ありませんが、令和６年度当初の新加算の加算率と比較して、移行後の加算率が下がる計画になっています。",""))</f>
        <v/>
      </c>
      <c r="AT130" s="580"/>
      <c r="AU130" s="1308"/>
      <c r="AV130" s="558" t="str">
        <f>IF('別紙様式2-2（４・５月分）'!N101="","",'別紙様式2-2（４・５月分）'!N101)</f>
        <v/>
      </c>
      <c r="AW130" s="1312" t="str">
        <f>IF(SUM('別紙様式2-2（４・５月分）'!O101:O103)=0,"",SUM('別紙様式2-2（４・５月分）'!O101:O103))</f>
        <v/>
      </c>
      <c r="AX130" s="1481" t="str">
        <f>IFERROR(VLOOKUP(K130,【参考】数式用!$AH$2:$AI$34,2,FALSE),"")</f>
        <v/>
      </c>
      <c r="AY130" s="494"/>
      <c r="BD130" s="341"/>
      <c r="BE130" s="1310" t="str">
        <f>G130</f>
        <v/>
      </c>
      <c r="BF130" s="1310"/>
      <c r="BG130" s="1310"/>
    </row>
    <row r="131" spans="1:59" ht="15" customHeight="1">
      <c r="A131" s="1274"/>
      <c r="B131" s="1242"/>
      <c r="C131" s="1243"/>
      <c r="D131" s="1243"/>
      <c r="E131" s="1243"/>
      <c r="F131" s="1244"/>
      <c r="G131" s="1259"/>
      <c r="H131" s="1259"/>
      <c r="I131" s="1259"/>
      <c r="J131" s="1422"/>
      <c r="K131" s="1259"/>
      <c r="L131" s="1428"/>
      <c r="M131" s="1378" t="str">
        <f>IF('別紙様式2-2（４・５月分）'!P102="","",'別紙様式2-2（４・５月分）'!P102)</f>
        <v/>
      </c>
      <c r="N131" s="1399"/>
      <c r="O131" s="1405"/>
      <c r="P131" s="1406"/>
      <c r="Q131" s="1407"/>
      <c r="R131" s="1540"/>
      <c r="S131" s="1411"/>
      <c r="T131" s="1536"/>
      <c r="U131" s="1538"/>
      <c r="V131" s="1417"/>
      <c r="W131" s="1534"/>
      <c r="X131" s="1357"/>
      <c r="Y131" s="1534"/>
      <c r="Z131" s="1357"/>
      <c r="AA131" s="1534"/>
      <c r="AB131" s="1357"/>
      <c r="AC131" s="1534"/>
      <c r="AD131" s="1357"/>
      <c r="AE131" s="1357"/>
      <c r="AF131" s="1357"/>
      <c r="AG131" s="1359"/>
      <c r="AH131" s="1526"/>
      <c r="AI131" s="1528"/>
      <c r="AJ131" s="1530"/>
      <c r="AK131" s="1532"/>
      <c r="AL131" s="1521"/>
      <c r="AM131" s="1523"/>
      <c r="AN131" s="1341"/>
      <c r="AO131" s="1524"/>
      <c r="AP131" s="1341"/>
      <c r="AQ131" s="1490"/>
      <c r="AR131" s="1493"/>
      <c r="AS131" s="1491" t="str">
        <f t="shared" ref="AS131" si="197">IF(AU132="","",IF(OR(AA132="",AA132&lt;&gt;7,AC132="",AC132&lt;&gt;3),"！算定期間の終わりが令和７年３月になっていません。年度内の廃止予定等がなければ、算定対象月を令和７年３月にしてください。",""))</f>
        <v/>
      </c>
      <c r="AT131" s="580"/>
      <c r="AU131" s="1310"/>
      <c r="AV131" s="1311" t="str">
        <f>IF('別紙様式2-2（４・５月分）'!N102="","",'別紙様式2-2（４・５月分）'!N102)</f>
        <v/>
      </c>
      <c r="AW131" s="1312"/>
      <c r="AX131" s="1482"/>
      <c r="AY131" s="431"/>
      <c r="BD131" s="341"/>
      <c r="BE131" s="1310" t="str">
        <f>G130</f>
        <v/>
      </c>
      <c r="BF131" s="1310"/>
      <c r="BG131" s="1310"/>
    </row>
    <row r="132" spans="1:59" ht="15" customHeight="1">
      <c r="A132" s="1302"/>
      <c r="B132" s="1242"/>
      <c r="C132" s="1243"/>
      <c r="D132" s="1243"/>
      <c r="E132" s="1243"/>
      <c r="F132" s="1244"/>
      <c r="G132" s="1259"/>
      <c r="H132" s="1259"/>
      <c r="I132" s="1259"/>
      <c r="J132" s="1422"/>
      <c r="K132" s="1259"/>
      <c r="L132" s="1428"/>
      <c r="M132" s="1379"/>
      <c r="N132" s="1400"/>
      <c r="O132" s="1380" t="s">
        <v>2025</v>
      </c>
      <c r="P132" s="1432" t="str">
        <f>IFERROR(VLOOKUP('別紙様式2-2（４・５月分）'!AQ101,【参考】数式用!$AR$5:$AT$22,3,FALSE),"")</f>
        <v/>
      </c>
      <c r="Q132" s="1384" t="s">
        <v>2036</v>
      </c>
      <c r="R132" s="1516" t="str">
        <f>IFERROR(VLOOKUP(K130,【参考】数式用!$A$5:$AB$37,MATCH(P132,【参考】数式用!$B$4:$AB$4,0)+1,0),"")</f>
        <v/>
      </c>
      <c r="S132" s="1388" t="s">
        <v>2109</v>
      </c>
      <c r="T132" s="1518"/>
      <c r="U132" s="1514" t="str">
        <f>IFERROR(VLOOKUP(K130,【参考】数式用!$A$5:$AB$37,MATCH(T132,【参考】数式用!$B$4:$AB$4,0)+1,0),"")</f>
        <v/>
      </c>
      <c r="V132" s="1394" t="s">
        <v>15</v>
      </c>
      <c r="W132" s="1512"/>
      <c r="X132" s="1370" t="s">
        <v>10</v>
      </c>
      <c r="Y132" s="1512"/>
      <c r="Z132" s="1370" t="s">
        <v>38</v>
      </c>
      <c r="AA132" s="1512"/>
      <c r="AB132" s="1370" t="s">
        <v>10</v>
      </c>
      <c r="AC132" s="1512"/>
      <c r="AD132" s="1370" t="s">
        <v>2020</v>
      </c>
      <c r="AE132" s="1370" t="s">
        <v>20</v>
      </c>
      <c r="AF132" s="1370" t="str">
        <f>IF(W132&gt;=1,(AA132*12+AC132)-(W132*12+Y132)+1,"")</f>
        <v/>
      </c>
      <c r="AG132" s="1366" t="s">
        <v>33</v>
      </c>
      <c r="AH132" s="1372" t="str">
        <f t="shared" ref="AH132" si="198">IFERROR(ROUNDDOWN(ROUND(L130*U132,0),0)*AF132,"")</f>
        <v/>
      </c>
      <c r="AI132" s="1506" t="str">
        <f t="shared" ref="AI132" si="199">IFERROR(ROUNDDOWN(ROUND((L130*(U132-AW130)),0),0)*AF132,"")</f>
        <v/>
      </c>
      <c r="AJ132" s="1376" t="str">
        <f>IFERROR(ROUNDDOWN(ROUNDDOWN(ROUND(L130*VLOOKUP(K130,【参考】数式用!$A$5:$AB$27,MATCH("新加算Ⅳ",【参考】数式用!$B$4:$AB$4,0)+1,0),0),0)*AF132*0.5,0),"")</f>
        <v/>
      </c>
      <c r="AK132" s="1508"/>
      <c r="AL132" s="1510" t="str">
        <f>IFERROR(IF('別紙様式2-2（４・５月分）'!P132="ベア加算","", IF(OR(T132="新加算Ⅰ",T132="新加算Ⅱ",T132="新加算Ⅲ",T132="新加算Ⅳ"),ROUNDDOWN(ROUND(L130*VLOOKUP(K130,【参考】数式用!$A$5:$I$27,MATCH("ベア加算",【参考】数式用!$B$4:$I$4,0)+1,0),0),0)*AF132,"")),"")</f>
        <v/>
      </c>
      <c r="AM132" s="1502"/>
      <c r="AN132" s="1483"/>
      <c r="AO132" s="1504"/>
      <c r="AP132" s="1483"/>
      <c r="AQ132" s="1485"/>
      <c r="AR132" s="1487"/>
      <c r="AS132" s="1491"/>
      <c r="AT132" s="452"/>
      <c r="AU132" s="1310" t="str">
        <f>IF(AND(AA130&lt;&gt;7,AC130&lt;&gt;3),"V列に色付け","")</f>
        <v/>
      </c>
      <c r="AV132" s="1311"/>
      <c r="AW132" s="1312"/>
      <c r="AX132" s="577"/>
      <c r="AY132" s="1229" t="str">
        <f>IF(AL132&lt;&gt;"",IF(AM132="○","入力済","未入力"),"")</f>
        <v/>
      </c>
      <c r="AZ132" s="1229" t="str">
        <f>IF(OR(T132="新加算Ⅰ",T132="新加算Ⅱ",T132="新加算Ⅲ",T132="新加算Ⅳ",T132="新加算Ⅴ（１）",T132="新加算Ⅴ（２）",T132="新加算Ⅴ（３）",T132="新加算ⅠⅤ（４）",T132="新加算Ⅴ（５）",T132="新加算Ⅴ（６）",T132="新加算Ⅴ（８）",T132="新加算Ⅴ（11）"),IF(OR(AN132="○",AN132="令和６年度中に満たす"),"入力済","未入力"),"")</f>
        <v/>
      </c>
      <c r="BA132" s="1229" t="str">
        <f>IF(OR(T132="新加算Ⅴ（７）",T132="新加算Ⅴ（９）",T132="新加算Ⅴ（10）",T132="新加算Ⅴ（12）",T132="新加算Ⅴ（13）",T132="新加算Ⅴ（14）"),IF(OR(AO132="○",AO132="令和６年度中に満たす"),"入力済","未入力"),"")</f>
        <v/>
      </c>
      <c r="BB132" s="1229" t="str">
        <f>IF(OR(T132="新加算Ⅰ",T132="新加算Ⅱ",T132="新加算Ⅲ",T132="新加算Ⅴ（１）",T132="新加算Ⅴ（３）",T132="新加算Ⅴ（８）"),IF(OR(AP132="○",AP132="令和６年度中に満たす"),"入力済","未入力"),"")</f>
        <v/>
      </c>
      <c r="BC132" s="1480" t="str">
        <f t="shared" ref="BC132" si="200">IF(OR(T132="新加算Ⅰ",T132="新加算Ⅱ",T132="新加算Ⅴ（１）",T132="新加算Ⅴ（２）",T132="新加算Ⅴ（３）",T132="新加算Ⅴ（４）",T132="新加算Ⅴ（５）",T132="新加算Ⅴ（６）",T132="新加算Ⅴ（７）",T132="新加算Ⅴ（９）",T132="新加算Ⅴ（10）",T132="新加算Ⅴ（12）"),IF(AQ132&lt;&gt;"",1,""),"")</f>
        <v/>
      </c>
      <c r="BD132" s="1310" t="str">
        <f>IF(OR(T132="新加算Ⅰ",T132="新加算Ⅴ（１）",T132="新加算Ⅴ（２）",T132="新加算Ⅴ（５）",T132="新加算Ⅴ（７）",T132="新加算Ⅴ（10）"),IF(AR132="","未入力","入力済"),"")</f>
        <v/>
      </c>
      <c r="BE132" s="1310" t="str">
        <f>G130</f>
        <v/>
      </c>
      <c r="BF132" s="1310"/>
      <c r="BG132" s="1310"/>
    </row>
    <row r="133" spans="1:59" ht="30" customHeight="1" thickBot="1">
      <c r="A133" s="1275"/>
      <c r="B133" s="1418"/>
      <c r="C133" s="1419"/>
      <c r="D133" s="1419"/>
      <c r="E133" s="1419"/>
      <c r="F133" s="1420"/>
      <c r="G133" s="1260"/>
      <c r="H133" s="1260"/>
      <c r="I133" s="1260"/>
      <c r="J133" s="1423"/>
      <c r="K133" s="1260"/>
      <c r="L133" s="1429"/>
      <c r="M133" s="556" t="str">
        <f>IF('別紙様式2-2（４・５月分）'!P103="","",'別紙様式2-2（４・５月分）'!P103)</f>
        <v/>
      </c>
      <c r="N133" s="1401"/>
      <c r="O133" s="1381"/>
      <c r="P133" s="1433"/>
      <c r="Q133" s="1385"/>
      <c r="R133" s="1517"/>
      <c r="S133" s="1389"/>
      <c r="T133" s="1519"/>
      <c r="U133" s="1515"/>
      <c r="V133" s="1395"/>
      <c r="W133" s="1513"/>
      <c r="X133" s="1371"/>
      <c r="Y133" s="1513"/>
      <c r="Z133" s="1371"/>
      <c r="AA133" s="1513"/>
      <c r="AB133" s="1371"/>
      <c r="AC133" s="1513"/>
      <c r="AD133" s="1371"/>
      <c r="AE133" s="1371"/>
      <c r="AF133" s="1371"/>
      <c r="AG133" s="1367"/>
      <c r="AH133" s="1373"/>
      <c r="AI133" s="1507"/>
      <c r="AJ133" s="1377"/>
      <c r="AK133" s="1509"/>
      <c r="AL133" s="1511"/>
      <c r="AM133" s="1503"/>
      <c r="AN133" s="1484"/>
      <c r="AO133" s="1505"/>
      <c r="AP133" s="1484"/>
      <c r="AQ133" s="1486"/>
      <c r="AR133" s="1488"/>
      <c r="AS133" s="578" t="str">
        <f t="shared" ref="AS133" si="201">IF(AU132="","",IF(OR(T132="",AND(M133="ベア加算なし",OR(T132="新加算Ⅰ",T132="新加算Ⅱ",T132="新加算Ⅲ",T132="新加算Ⅳ"),AM132=""),AND(OR(T132="新加算Ⅰ",T132="新加算Ⅱ",T132="新加算Ⅲ",T132="新加算Ⅳ"),AN132=""),AND(OR(T132="新加算Ⅰ",T132="新加算Ⅱ",T132="新加算Ⅲ"),AP132=""),AND(OR(T132="新加算Ⅰ",T132="新加算Ⅱ"),AQ132=""),AND(OR(T132="新加算Ⅰ"),AR132="")),"！記入が必要な欄（ピンク色のセル）に空欄があります。空欄を埋めてください。",""))</f>
        <v/>
      </c>
      <c r="AT133" s="452"/>
      <c r="AU133" s="1310"/>
      <c r="AV133" s="558" t="str">
        <f>IF('別紙様式2-2（４・５月分）'!N103="","",'別紙様式2-2（４・５月分）'!N103)</f>
        <v/>
      </c>
      <c r="AW133" s="1312"/>
      <c r="AX133" s="579"/>
      <c r="AY133" s="1229" t="str">
        <f>IF(OR(T133="新加算Ⅰ",T133="新加算Ⅱ",T133="新加算Ⅲ",T133="新加算Ⅳ",T133="新加算Ⅴ（１）",T133="新加算Ⅴ（２）",T133="新加算Ⅴ（３）",T133="新加算ⅠⅤ（４）",T133="新加算Ⅴ（５）",T133="新加算Ⅴ（６）",T133="新加算Ⅴ（８）",T133="新加算Ⅴ（11）"),IF(AI133="○","","未入力"),"")</f>
        <v/>
      </c>
      <c r="AZ133" s="1229" t="str">
        <f>IF(OR(U133="新加算Ⅰ",U133="新加算Ⅱ",U133="新加算Ⅲ",U133="新加算Ⅳ",U133="新加算Ⅴ（１）",U133="新加算Ⅴ（２）",U133="新加算Ⅴ（３）",U133="新加算ⅠⅤ（４）",U133="新加算Ⅴ（５）",U133="新加算Ⅴ（６）",U133="新加算Ⅴ（８）",U133="新加算Ⅴ（11）"),IF(AJ133="○","","未入力"),"")</f>
        <v/>
      </c>
      <c r="BA133" s="1229" t="str">
        <f>IF(OR(U133="新加算Ⅴ（７）",U133="新加算Ⅴ（９）",U133="新加算Ⅴ（10）",U133="新加算Ⅴ（12）",U133="新加算Ⅴ（13）",U133="新加算Ⅴ（14）"),IF(AK133="○","","未入力"),"")</f>
        <v/>
      </c>
      <c r="BB133" s="1229" t="str">
        <f>IF(OR(U133="新加算Ⅰ",U133="新加算Ⅱ",U133="新加算Ⅲ",U133="新加算Ⅴ（１）",U133="新加算Ⅴ（３）",U133="新加算Ⅴ（８）"),IF(AL133="○","","未入力"),"")</f>
        <v/>
      </c>
      <c r="BC133" s="1480" t="str">
        <f t="shared" ref="BC133" si="202">IF(OR(U133="新加算Ⅰ",U133="新加算Ⅱ",U133="新加算Ⅴ（１）",U133="新加算Ⅴ（２）",U133="新加算Ⅴ（３）",U133="新加算Ⅴ（４）",U133="新加算Ⅴ（５）",U133="新加算Ⅴ（６）",U133="新加算Ⅴ（７）",U133="新加算Ⅴ（９）",U133="新加算Ⅴ（10）",U133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3" s="1310" t="str">
        <f>IF(AND(T133&lt;&gt;"（参考）令和７年度の移行予定",OR(U133="新加算Ⅰ",U133="新加算Ⅴ（１）",U133="新加算Ⅴ（２）",U133="新加算Ⅴ（５）",U133="新加算Ⅴ（７）",U133="新加算Ⅴ（10）")),IF(AN133="","未入力",IF(AN133="いずれも取得していない","要件を満たさない","")),"")</f>
        <v/>
      </c>
      <c r="BE133" s="1310" t="str">
        <f>G130</f>
        <v/>
      </c>
      <c r="BF133" s="1310"/>
      <c r="BG133" s="1310"/>
    </row>
    <row r="134" spans="1:59" ht="30" customHeight="1">
      <c r="A134" s="1273">
        <v>31</v>
      </c>
      <c r="B134" s="1242" t="str">
        <f>IF(基本情報入力シート!C84="","",基本情報入力シート!C84)</f>
        <v/>
      </c>
      <c r="C134" s="1243"/>
      <c r="D134" s="1243"/>
      <c r="E134" s="1243"/>
      <c r="F134" s="1244"/>
      <c r="G134" s="1259" t="str">
        <f>IF(基本情報入力シート!M84="","",基本情報入力シート!M84)</f>
        <v/>
      </c>
      <c r="H134" s="1259" t="str">
        <f>IF(基本情報入力シート!R84="","",基本情報入力シート!R84)</f>
        <v/>
      </c>
      <c r="I134" s="1259" t="str">
        <f>IF(基本情報入力シート!W84="","",基本情報入力シート!W84)</f>
        <v/>
      </c>
      <c r="J134" s="1422" t="str">
        <f>IF(基本情報入力シート!X84="","",基本情報入力シート!X84)</f>
        <v/>
      </c>
      <c r="K134" s="1259" t="str">
        <f>IF(基本情報入力シート!Y84="","",基本情報入力シート!Y84)</f>
        <v/>
      </c>
      <c r="L134" s="1428" t="str">
        <f>IF(基本情報入力シート!AB84="","",基本情報入力シート!AB84)</f>
        <v/>
      </c>
      <c r="M134" s="553" t="str">
        <f>IF('別紙様式2-2（４・５月分）'!P104="","",'別紙様式2-2（４・５月分）'!P104)</f>
        <v/>
      </c>
      <c r="N134" s="1398" t="str">
        <f>IF(SUM('別紙様式2-2（４・５月分）'!Q104:Q106)=0,"",SUM('別紙様式2-2（４・５月分）'!Q104:Q106))</f>
        <v/>
      </c>
      <c r="O134" s="1402" t="str">
        <f>IFERROR(VLOOKUP('別紙様式2-2（４・５月分）'!AQ104,【参考】数式用!$AR$5:$AS$22,2,FALSE),"")</f>
        <v/>
      </c>
      <c r="P134" s="1403"/>
      <c r="Q134" s="1404"/>
      <c r="R134" s="1539" t="str">
        <f>IFERROR(VLOOKUP(K134,【参考】数式用!$A$5:$AB$37,MATCH(O134,【参考】数式用!$B$4:$AB$4,0)+1,0),"")</f>
        <v/>
      </c>
      <c r="S134" s="1410" t="s">
        <v>2102</v>
      </c>
      <c r="T134" s="1535" t="str">
        <f>IF('別紙様式2-3（６月以降分）'!T134="","",'別紙様式2-3（６月以降分）'!T134)</f>
        <v/>
      </c>
      <c r="U134" s="1537" t="str">
        <f>IFERROR(VLOOKUP(K134,【参考】数式用!$A$5:$AB$37,MATCH(T134,【参考】数式用!$B$4:$AB$4,0)+1,0),"")</f>
        <v/>
      </c>
      <c r="V134" s="1416" t="s">
        <v>15</v>
      </c>
      <c r="W134" s="1533">
        <f>'別紙様式2-3（６月以降分）'!W134</f>
        <v>6</v>
      </c>
      <c r="X134" s="1356" t="s">
        <v>10</v>
      </c>
      <c r="Y134" s="1533">
        <f>'別紙様式2-3（６月以降分）'!Y134</f>
        <v>6</v>
      </c>
      <c r="Z134" s="1356" t="s">
        <v>38</v>
      </c>
      <c r="AA134" s="1533">
        <f>'別紙様式2-3（６月以降分）'!AA134</f>
        <v>7</v>
      </c>
      <c r="AB134" s="1356" t="s">
        <v>10</v>
      </c>
      <c r="AC134" s="1533">
        <f>'別紙様式2-3（６月以降分）'!AC134</f>
        <v>3</v>
      </c>
      <c r="AD134" s="1356" t="s">
        <v>2020</v>
      </c>
      <c r="AE134" s="1356" t="s">
        <v>20</v>
      </c>
      <c r="AF134" s="1356">
        <f>IF(W134&gt;=1,(AA134*12+AC134)-(W134*12+Y134)+1,"")</f>
        <v>10</v>
      </c>
      <c r="AG134" s="1358" t="s">
        <v>33</v>
      </c>
      <c r="AH134" s="1525" t="str">
        <f>'別紙様式2-3（６月以降分）'!AH134</f>
        <v/>
      </c>
      <c r="AI134" s="1527" t="str">
        <f>'別紙様式2-3（６月以降分）'!AI134</f>
        <v/>
      </c>
      <c r="AJ134" s="1529">
        <f>'別紙様式2-3（６月以降分）'!AJ134</f>
        <v>0</v>
      </c>
      <c r="AK134" s="1531" t="str">
        <f>IF('別紙様式2-3（６月以降分）'!AK134="","",'別紙様式2-3（６月以降分）'!AK134)</f>
        <v/>
      </c>
      <c r="AL134" s="1520">
        <f>'別紙様式2-3（６月以降分）'!AL134</f>
        <v>0</v>
      </c>
      <c r="AM134" s="1522" t="str">
        <f>IF('別紙様式2-3（６月以降分）'!AM134="","",'別紙様式2-3（６月以降分）'!AM134)</f>
        <v/>
      </c>
      <c r="AN134" s="1340" t="str">
        <f>IF('別紙様式2-3（６月以降分）'!AN134="","",'別紙様式2-3（６月以降分）'!AN134)</f>
        <v/>
      </c>
      <c r="AO134" s="1338" t="str">
        <f>IF('別紙様式2-3（６月以降分）'!AO134="","",'別紙様式2-3（６月以降分）'!AO134)</f>
        <v/>
      </c>
      <c r="AP134" s="1340" t="str">
        <f>IF('別紙様式2-3（６月以降分）'!AP134="","",'別紙様式2-3（６月以降分）'!AP134)</f>
        <v/>
      </c>
      <c r="AQ134" s="1489" t="str">
        <f>IF('別紙様式2-3（６月以降分）'!AQ134="","",'別紙様式2-3（６月以降分）'!AQ134)</f>
        <v/>
      </c>
      <c r="AR134" s="1492" t="str">
        <f>IF('別紙様式2-3（６月以降分）'!AR134="","",'別紙様式2-3（６月以降分）'!AR134)</f>
        <v/>
      </c>
      <c r="AS134" s="573" t="str">
        <f t="shared" ref="AS134" si="203">IF(AU136="","",IF(U136&lt;U134,"！加算の要件上は問題ありませんが、令和６年度当初の新加算の加算率と比較して、移行後の加算率が下がる計画になっています。",""))</f>
        <v/>
      </c>
      <c r="AT134" s="580"/>
      <c r="AU134" s="1308"/>
      <c r="AV134" s="558" t="str">
        <f>IF('別紙様式2-2（４・５月分）'!N104="","",'別紙様式2-2（４・５月分）'!N104)</f>
        <v/>
      </c>
      <c r="AW134" s="1312" t="str">
        <f>IF(SUM('別紙様式2-2（４・５月分）'!O104:O106)=0,"",SUM('別紙様式2-2（４・５月分）'!O104:O106))</f>
        <v/>
      </c>
      <c r="AX134" s="1481" t="str">
        <f>IFERROR(VLOOKUP(K134,【参考】数式用!$AH$2:$AI$34,2,FALSE),"")</f>
        <v/>
      </c>
      <c r="AY134" s="494"/>
      <c r="BD134" s="341"/>
      <c r="BE134" s="1310" t="str">
        <f>G134</f>
        <v/>
      </c>
      <c r="BF134" s="1310"/>
      <c r="BG134" s="1310"/>
    </row>
    <row r="135" spans="1:59" ht="15" customHeight="1">
      <c r="A135" s="1274"/>
      <c r="B135" s="1242"/>
      <c r="C135" s="1243"/>
      <c r="D135" s="1243"/>
      <c r="E135" s="1243"/>
      <c r="F135" s="1244"/>
      <c r="G135" s="1259"/>
      <c r="H135" s="1259"/>
      <c r="I135" s="1259"/>
      <c r="J135" s="1422"/>
      <c r="K135" s="1259"/>
      <c r="L135" s="1428"/>
      <c r="M135" s="1378" t="str">
        <f>IF('別紙様式2-2（４・５月分）'!P105="","",'別紙様式2-2（４・５月分）'!P105)</f>
        <v/>
      </c>
      <c r="N135" s="1399"/>
      <c r="O135" s="1405"/>
      <c r="P135" s="1406"/>
      <c r="Q135" s="1407"/>
      <c r="R135" s="1540"/>
      <c r="S135" s="1411"/>
      <c r="T135" s="1536"/>
      <c r="U135" s="1538"/>
      <c r="V135" s="1417"/>
      <c r="W135" s="1534"/>
      <c r="X135" s="1357"/>
      <c r="Y135" s="1534"/>
      <c r="Z135" s="1357"/>
      <c r="AA135" s="1534"/>
      <c r="AB135" s="1357"/>
      <c r="AC135" s="1534"/>
      <c r="AD135" s="1357"/>
      <c r="AE135" s="1357"/>
      <c r="AF135" s="1357"/>
      <c r="AG135" s="1359"/>
      <c r="AH135" s="1526"/>
      <c r="AI135" s="1528"/>
      <c r="AJ135" s="1530"/>
      <c r="AK135" s="1532"/>
      <c r="AL135" s="1521"/>
      <c r="AM135" s="1523"/>
      <c r="AN135" s="1341"/>
      <c r="AO135" s="1524"/>
      <c r="AP135" s="1341"/>
      <c r="AQ135" s="1490"/>
      <c r="AR135" s="1493"/>
      <c r="AS135" s="1491" t="str">
        <f t="shared" ref="AS135" si="204">IF(AU136="","",IF(OR(AA136="",AA136&lt;&gt;7,AC136="",AC136&lt;&gt;3),"！算定期間の終わりが令和７年３月になっていません。年度内の廃止予定等がなければ、算定対象月を令和７年３月にしてください。",""))</f>
        <v/>
      </c>
      <c r="AT135" s="580"/>
      <c r="AU135" s="1310"/>
      <c r="AV135" s="1311" t="str">
        <f>IF('別紙様式2-2（４・５月分）'!N105="","",'別紙様式2-2（４・５月分）'!N105)</f>
        <v/>
      </c>
      <c r="AW135" s="1312"/>
      <c r="AX135" s="1482"/>
      <c r="AY135" s="431"/>
      <c r="BD135" s="341"/>
      <c r="BE135" s="1310" t="str">
        <f>G134</f>
        <v/>
      </c>
      <c r="BF135" s="1310"/>
      <c r="BG135" s="1310"/>
    </row>
    <row r="136" spans="1:59" ht="15" customHeight="1">
      <c r="A136" s="1302"/>
      <c r="B136" s="1242"/>
      <c r="C136" s="1243"/>
      <c r="D136" s="1243"/>
      <c r="E136" s="1243"/>
      <c r="F136" s="1244"/>
      <c r="G136" s="1259"/>
      <c r="H136" s="1259"/>
      <c r="I136" s="1259"/>
      <c r="J136" s="1422"/>
      <c r="K136" s="1259"/>
      <c r="L136" s="1428"/>
      <c r="M136" s="1379"/>
      <c r="N136" s="1400"/>
      <c r="O136" s="1380" t="s">
        <v>2025</v>
      </c>
      <c r="P136" s="1432" t="str">
        <f>IFERROR(VLOOKUP('別紙様式2-2（４・５月分）'!AQ104,【参考】数式用!$AR$5:$AT$22,3,FALSE),"")</f>
        <v/>
      </c>
      <c r="Q136" s="1384" t="s">
        <v>2036</v>
      </c>
      <c r="R136" s="1516" t="str">
        <f>IFERROR(VLOOKUP(K134,【参考】数式用!$A$5:$AB$37,MATCH(P136,【参考】数式用!$B$4:$AB$4,0)+1,0),"")</f>
        <v/>
      </c>
      <c r="S136" s="1388" t="s">
        <v>2109</v>
      </c>
      <c r="T136" s="1518"/>
      <c r="U136" s="1514" t="str">
        <f>IFERROR(VLOOKUP(K134,【参考】数式用!$A$5:$AB$37,MATCH(T136,【参考】数式用!$B$4:$AB$4,0)+1,0),"")</f>
        <v/>
      </c>
      <c r="V136" s="1394" t="s">
        <v>15</v>
      </c>
      <c r="W136" s="1512"/>
      <c r="X136" s="1370" t="s">
        <v>10</v>
      </c>
      <c r="Y136" s="1512"/>
      <c r="Z136" s="1370" t="s">
        <v>38</v>
      </c>
      <c r="AA136" s="1512"/>
      <c r="AB136" s="1370" t="s">
        <v>10</v>
      </c>
      <c r="AC136" s="1512"/>
      <c r="AD136" s="1370" t="s">
        <v>2020</v>
      </c>
      <c r="AE136" s="1370" t="s">
        <v>20</v>
      </c>
      <c r="AF136" s="1370" t="str">
        <f>IF(W136&gt;=1,(AA136*12+AC136)-(W136*12+Y136)+1,"")</f>
        <v/>
      </c>
      <c r="AG136" s="1366" t="s">
        <v>33</v>
      </c>
      <c r="AH136" s="1372" t="str">
        <f t="shared" ref="AH136" si="205">IFERROR(ROUNDDOWN(ROUND(L134*U136,0),0)*AF136,"")</f>
        <v/>
      </c>
      <c r="AI136" s="1506" t="str">
        <f t="shared" ref="AI136" si="206">IFERROR(ROUNDDOWN(ROUND((L134*(U136-AW134)),0),0)*AF136,"")</f>
        <v/>
      </c>
      <c r="AJ136" s="1376" t="str">
        <f>IFERROR(ROUNDDOWN(ROUNDDOWN(ROUND(L134*VLOOKUP(K134,【参考】数式用!$A$5:$AB$27,MATCH("新加算Ⅳ",【参考】数式用!$B$4:$AB$4,0)+1,0),0),0)*AF136*0.5,0),"")</f>
        <v/>
      </c>
      <c r="AK136" s="1508"/>
      <c r="AL136" s="1510" t="str">
        <f>IFERROR(IF('別紙様式2-2（４・５月分）'!P136="ベア加算","", IF(OR(T136="新加算Ⅰ",T136="新加算Ⅱ",T136="新加算Ⅲ",T136="新加算Ⅳ"),ROUNDDOWN(ROUND(L134*VLOOKUP(K134,【参考】数式用!$A$5:$I$27,MATCH("ベア加算",【参考】数式用!$B$4:$I$4,0)+1,0),0),0)*AF136,"")),"")</f>
        <v/>
      </c>
      <c r="AM136" s="1502"/>
      <c r="AN136" s="1483"/>
      <c r="AO136" s="1504"/>
      <c r="AP136" s="1483"/>
      <c r="AQ136" s="1485"/>
      <c r="AR136" s="1487"/>
      <c r="AS136" s="1491"/>
      <c r="AT136" s="452"/>
      <c r="AU136" s="1310" t="str">
        <f>IF(AND(AA134&lt;&gt;7,AC134&lt;&gt;3),"V列に色付け","")</f>
        <v/>
      </c>
      <c r="AV136" s="1311"/>
      <c r="AW136" s="1312"/>
      <c r="AX136" s="577"/>
      <c r="AY136" s="1229" t="str">
        <f>IF(AL136&lt;&gt;"",IF(AM136="○","入力済","未入力"),"")</f>
        <v/>
      </c>
      <c r="AZ136" s="1229" t="str">
        <f>IF(OR(T136="新加算Ⅰ",T136="新加算Ⅱ",T136="新加算Ⅲ",T136="新加算Ⅳ",T136="新加算Ⅴ（１）",T136="新加算Ⅴ（２）",T136="新加算Ⅴ（３）",T136="新加算ⅠⅤ（４）",T136="新加算Ⅴ（５）",T136="新加算Ⅴ（６）",T136="新加算Ⅴ（８）",T136="新加算Ⅴ（11）"),IF(OR(AN136="○",AN136="令和６年度中に満たす"),"入力済","未入力"),"")</f>
        <v/>
      </c>
      <c r="BA136" s="1229" t="str">
        <f>IF(OR(T136="新加算Ⅴ（７）",T136="新加算Ⅴ（９）",T136="新加算Ⅴ（10）",T136="新加算Ⅴ（12）",T136="新加算Ⅴ（13）",T136="新加算Ⅴ（14）"),IF(OR(AO136="○",AO136="令和６年度中に満たす"),"入力済","未入力"),"")</f>
        <v/>
      </c>
      <c r="BB136" s="1229" t="str">
        <f>IF(OR(T136="新加算Ⅰ",T136="新加算Ⅱ",T136="新加算Ⅲ",T136="新加算Ⅴ（１）",T136="新加算Ⅴ（３）",T136="新加算Ⅴ（８）"),IF(OR(AP136="○",AP136="令和６年度中に満たす"),"入力済","未入力"),"")</f>
        <v/>
      </c>
      <c r="BC136" s="1480" t="str">
        <f t="shared" ref="BC136" si="207">IF(OR(T136="新加算Ⅰ",T136="新加算Ⅱ",T136="新加算Ⅴ（１）",T136="新加算Ⅴ（２）",T136="新加算Ⅴ（３）",T136="新加算Ⅴ（４）",T136="新加算Ⅴ（５）",T136="新加算Ⅴ（６）",T136="新加算Ⅴ（７）",T136="新加算Ⅴ（９）",T136="新加算Ⅴ（10）",T136="新加算Ⅴ（12）"),IF(AQ136&lt;&gt;"",1,""),"")</f>
        <v/>
      </c>
      <c r="BD136" s="1310" t="str">
        <f>IF(OR(T136="新加算Ⅰ",T136="新加算Ⅴ（１）",T136="新加算Ⅴ（２）",T136="新加算Ⅴ（５）",T136="新加算Ⅴ（７）",T136="新加算Ⅴ（10）"),IF(AR136="","未入力","入力済"),"")</f>
        <v/>
      </c>
      <c r="BE136" s="1310" t="str">
        <f>G134</f>
        <v/>
      </c>
      <c r="BF136" s="1310"/>
      <c r="BG136" s="1310"/>
    </row>
    <row r="137" spans="1:59" ht="30" customHeight="1" thickBot="1">
      <c r="A137" s="1275"/>
      <c r="B137" s="1418"/>
      <c r="C137" s="1419"/>
      <c r="D137" s="1419"/>
      <c r="E137" s="1419"/>
      <c r="F137" s="1420"/>
      <c r="G137" s="1260"/>
      <c r="H137" s="1260"/>
      <c r="I137" s="1260"/>
      <c r="J137" s="1423"/>
      <c r="K137" s="1260"/>
      <c r="L137" s="1429"/>
      <c r="M137" s="556" t="str">
        <f>IF('別紙様式2-2（４・５月分）'!P106="","",'別紙様式2-2（４・５月分）'!P106)</f>
        <v/>
      </c>
      <c r="N137" s="1401"/>
      <c r="O137" s="1381"/>
      <c r="P137" s="1433"/>
      <c r="Q137" s="1385"/>
      <c r="R137" s="1517"/>
      <c r="S137" s="1389"/>
      <c r="T137" s="1519"/>
      <c r="U137" s="1515"/>
      <c r="V137" s="1395"/>
      <c r="W137" s="1513"/>
      <c r="X137" s="1371"/>
      <c r="Y137" s="1513"/>
      <c r="Z137" s="1371"/>
      <c r="AA137" s="1513"/>
      <c r="AB137" s="1371"/>
      <c r="AC137" s="1513"/>
      <c r="AD137" s="1371"/>
      <c r="AE137" s="1371"/>
      <c r="AF137" s="1371"/>
      <c r="AG137" s="1367"/>
      <c r="AH137" s="1373"/>
      <c r="AI137" s="1507"/>
      <c r="AJ137" s="1377"/>
      <c r="AK137" s="1509"/>
      <c r="AL137" s="1511"/>
      <c r="AM137" s="1503"/>
      <c r="AN137" s="1484"/>
      <c r="AO137" s="1505"/>
      <c r="AP137" s="1484"/>
      <c r="AQ137" s="1486"/>
      <c r="AR137" s="1488"/>
      <c r="AS137" s="578" t="str">
        <f t="shared" ref="AS137" si="208">IF(AU136="","",IF(OR(T136="",AND(M137="ベア加算なし",OR(T136="新加算Ⅰ",T136="新加算Ⅱ",T136="新加算Ⅲ",T136="新加算Ⅳ"),AM136=""),AND(OR(T136="新加算Ⅰ",T136="新加算Ⅱ",T136="新加算Ⅲ",T136="新加算Ⅳ"),AN136=""),AND(OR(T136="新加算Ⅰ",T136="新加算Ⅱ",T136="新加算Ⅲ"),AP136=""),AND(OR(T136="新加算Ⅰ",T136="新加算Ⅱ"),AQ136=""),AND(OR(T136="新加算Ⅰ"),AR136="")),"！記入が必要な欄（ピンク色のセル）に空欄があります。空欄を埋めてください。",""))</f>
        <v/>
      </c>
      <c r="AT137" s="452"/>
      <c r="AU137" s="1310"/>
      <c r="AV137" s="558" t="str">
        <f>IF('別紙様式2-2（４・５月分）'!N106="","",'別紙様式2-2（４・５月分）'!N106)</f>
        <v/>
      </c>
      <c r="AW137" s="1312"/>
      <c r="AX137" s="579"/>
      <c r="AY137" s="1229" t="str">
        <f>IF(OR(T137="新加算Ⅰ",T137="新加算Ⅱ",T137="新加算Ⅲ",T137="新加算Ⅳ",T137="新加算Ⅴ（１）",T137="新加算Ⅴ（２）",T137="新加算Ⅴ（３）",T137="新加算ⅠⅤ（４）",T137="新加算Ⅴ（５）",T137="新加算Ⅴ（６）",T137="新加算Ⅴ（８）",T137="新加算Ⅴ（11）"),IF(AI137="○","","未入力"),"")</f>
        <v/>
      </c>
      <c r="AZ137" s="1229" t="str">
        <f>IF(OR(U137="新加算Ⅰ",U137="新加算Ⅱ",U137="新加算Ⅲ",U137="新加算Ⅳ",U137="新加算Ⅴ（１）",U137="新加算Ⅴ（２）",U137="新加算Ⅴ（３）",U137="新加算ⅠⅤ（４）",U137="新加算Ⅴ（５）",U137="新加算Ⅴ（６）",U137="新加算Ⅴ（８）",U137="新加算Ⅴ（11）"),IF(AJ137="○","","未入力"),"")</f>
        <v/>
      </c>
      <c r="BA137" s="1229" t="str">
        <f>IF(OR(U137="新加算Ⅴ（７）",U137="新加算Ⅴ（９）",U137="新加算Ⅴ（10）",U137="新加算Ⅴ（12）",U137="新加算Ⅴ（13）",U137="新加算Ⅴ（14）"),IF(AK137="○","","未入力"),"")</f>
        <v/>
      </c>
      <c r="BB137" s="1229" t="str">
        <f>IF(OR(U137="新加算Ⅰ",U137="新加算Ⅱ",U137="新加算Ⅲ",U137="新加算Ⅴ（１）",U137="新加算Ⅴ（３）",U137="新加算Ⅴ（８）"),IF(AL137="○","","未入力"),"")</f>
        <v/>
      </c>
      <c r="BC137" s="1480" t="str">
        <f t="shared" ref="BC137" si="209">IF(OR(U137="新加算Ⅰ",U137="新加算Ⅱ",U137="新加算Ⅴ（１）",U137="新加算Ⅴ（２）",U137="新加算Ⅴ（３）",U137="新加算Ⅴ（４）",U137="新加算Ⅴ（５）",U137="新加算Ⅴ（６）",U137="新加算Ⅴ（７）",U137="新加算Ⅴ（９）",U137="新加算Ⅴ（10）",U137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7" s="1310" t="str">
        <f>IF(AND(T137&lt;&gt;"（参考）令和７年度の移行予定",OR(U137="新加算Ⅰ",U137="新加算Ⅴ（１）",U137="新加算Ⅴ（２）",U137="新加算Ⅴ（５）",U137="新加算Ⅴ（７）",U137="新加算Ⅴ（10）")),IF(AN137="","未入力",IF(AN137="いずれも取得していない","要件を満たさない","")),"")</f>
        <v/>
      </c>
      <c r="BE137" s="1310" t="str">
        <f>G134</f>
        <v/>
      </c>
      <c r="BF137" s="1310"/>
      <c r="BG137" s="1310"/>
    </row>
    <row r="138" spans="1:59" ht="30" customHeight="1">
      <c r="A138" s="1300">
        <v>32</v>
      </c>
      <c r="B138" s="1239" t="str">
        <f>IF(基本情報入力シート!C85="","",基本情報入力シート!C85)</f>
        <v/>
      </c>
      <c r="C138" s="1240"/>
      <c r="D138" s="1240"/>
      <c r="E138" s="1240"/>
      <c r="F138" s="1241"/>
      <c r="G138" s="1258" t="str">
        <f>IF(基本情報入力シート!M85="","",基本情報入力シート!M85)</f>
        <v/>
      </c>
      <c r="H138" s="1258" t="str">
        <f>IF(基本情報入力シート!R85="","",基本情報入力シート!R85)</f>
        <v/>
      </c>
      <c r="I138" s="1258" t="str">
        <f>IF(基本情報入力シート!W85="","",基本情報入力シート!W85)</f>
        <v/>
      </c>
      <c r="J138" s="1421" t="str">
        <f>IF(基本情報入力シート!X85="","",基本情報入力シート!X85)</f>
        <v/>
      </c>
      <c r="K138" s="1258" t="str">
        <f>IF(基本情報入力シート!Y85="","",基本情報入力シート!Y85)</f>
        <v/>
      </c>
      <c r="L138" s="1434" t="str">
        <f>IF(基本情報入力シート!AB85="","",基本情報入力シート!AB85)</f>
        <v/>
      </c>
      <c r="M138" s="553" t="str">
        <f>IF('別紙様式2-2（４・５月分）'!P107="","",'別紙様式2-2（４・５月分）'!P107)</f>
        <v/>
      </c>
      <c r="N138" s="1398" t="str">
        <f>IF(SUM('別紙様式2-2（４・５月分）'!Q107:Q109)=0,"",SUM('別紙様式2-2（４・５月分）'!Q107:Q109))</f>
        <v/>
      </c>
      <c r="O138" s="1402" t="str">
        <f>IFERROR(VLOOKUP('別紙様式2-2（４・５月分）'!AQ107,【参考】数式用!$AR$5:$AS$22,2,FALSE),"")</f>
        <v/>
      </c>
      <c r="P138" s="1403"/>
      <c r="Q138" s="1404"/>
      <c r="R138" s="1539" t="str">
        <f>IFERROR(VLOOKUP(K138,【参考】数式用!$A$5:$AB$37,MATCH(O138,【参考】数式用!$B$4:$AB$4,0)+1,0),"")</f>
        <v/>
      </c>
      <c r="S138" s="1410" t="s">
        <v>2102</v>
      </c>
      <c r="T138" s="1535" t="str">
        <f>IF('別紙様式2-3（６月以降分）'!T138="","",'別紙様式2-3（６月以降分）'!T138)</f>
        <v/>
      </c>
      <c r="U138" s="1537" t="str">
        <f>IFERROR(VLOOKUP(K138,【参考】数式用!$A$5:$AB$37,MATCH(T138,【参考】数式用!$B$4:$AB$4,0)+1,0),"")</f>
        <v/>
      </c>
      <c r="V138" s="1416" t="s">
        <v>15</v>
      </c>
      <c r="W138" s="1533">
        <f>'別紙様式2-3（６月以降分）'!W138</f>
        <v>6</v>
      </c>
      <c r="X138" s="1356" t="s">
        <v>10</v>
      </c>
      <c r="Y138" s="1533">
        <f>'別紙様式2-3（６月以降分）'!Y138</f>
        <v>6</v>
      </c>
      <c r="Z138" s="1356" t="s">
        <v>38</v>
      </c>
      <c r="AA138" s="1533">
        <f>'別紙様式2-3（６月以降分）'!AA138</f>
        <v>7</v>
      </c>
      <c r="AB138" s="1356" t="s">
        <v>10</v>
      </c>
      <c r="AC138" s="1533">
        <f>'別紙様式2-3（６月以降分）'!AC138</f>
        <v>3</v>
      </c>
      <c r="AD138" s="1356" t="s">
        <v>2020</v>
      </c>
      <c r="AE138" s="1356" t="s">
        <v>20</v>
      </c>
      <c r="AF138" s="1356">
        <f>IF(W138&gt;=1,(AA138*12+AC138)-(W138*12+Y138)+1,"")</f>
        <v>10</v>
      </c>
      <c r="AG138" s="1358" t="s">
        <v>33</v>
      </c>
      <c r="AH138" s="1525" t="str">
        <f>'別紙様式2-3（６月以降分）'!AH138</f>
        <v/>
      </c>
      <c r="AI138" s="1527" t="str">
        <f>'別紙様式2-3（６月以降分）'!AI138</f>
        <v/>
      </c>
      <c r="AJ138" s="1529">
        <f>'別紙様式2-3（６月以降分）'!AJ138</f>
        <v>0</v>
      </c>
      <c r="AK138" s="1531" t="str">
        <f>IF('別紙様式2-3（６月以降分）'!AK138="","",'別紙様式2-3（６月以降分）'!AK138)</f>
        <v/>
      </c>
      <c r="AL138" s="1520">
        <f>'別紙様式2-3（６月以降分）'!AL138</f>
        <v>0</v>
      </c>
      <c r="AM138" s="1522" t="str">
        <f>IF('別紙様式2-3（６月以降分）'!AM138="","",'別紙様式2-3（６月以降分）'!AM138)</f>
        <v/>
      </c>
      <c r="AN138" s="1340" t="str">
        <f>IF('別紙様式2-3（６月以降分）'!AN138="","",'別紙様式2-3（６月以降分）'!AN138)</f>
        <v/>
      </c>
      <c r="AO138" s="1338" t="str">
        <f>IF('別紙様式2-3（６月以降分）'!AO138="","",'別紙様式2-3（６月以降分）'!AO138)</f>
        <v/>
      </c>
      <c r="AP138" s="1340" t="str">
        <f>IF('別紙様式2-3（６月以降分）'!AP138="","",'別紙様式2-3（６月以降分）'!AP138)</f>
        <v/>
      </c>
      <c r="AQ138" s="1489" t="str">
        <f>IF('別紙様式2-3（６月以降分）'!AQ138="","",'別紙様式2-3（６月以降分）'!AQ138)</f>
        <v/>
      </c>
      <c r="AR138" s="1492" t="str">
        <f>IF('別紙様式2-3（６月以降分）'!AR138="","",'別紙様式2-3（６月以降分）'!AR138)</f>
        <v/>
      </c>
      <c r="AS138" s="573" t="str">
        <f t="shared" ref="AS138" si="210">IF(AU140="","",IF(U140&lt;U138,"！加算の要件上は問題ありませんが、令和６年度当初の新加算の加算率と比較して、移行後の加算率が下がる計画になっています。",""))</f>
        <v/>
      </c>
      <c r="AT138" s="580"/>
      <c r="AU138" s="1308"/>
      <c r="AV138" s="558" t="str">
        <f>IF('別紙様式2-2（４・５月分）'!N107="","",'別紙様式2-2（４・５月分）'!N107)</f>
        <v/>
      </c>
      <c r="AW138" s="1312" t="str">
        <f>IF(SUM('別紙様式2-2（４・５月分）'!O107:O109)=0,"",SUM('別紙様式2-2（４・５月分）'!O107:O109))</f>
        <v/>
      </c>
      <c r="AX138" s="1481" t="str">
        <f>IFERROR(VLOOKUP(K138,【参考】数式用!$AH$2:$AI$34,2,FALSE),"")</f>
        <v/>
      </c>
      <c r="AY138" s="494"/>
      <c r="BD138" s="341"/>
      <c r="BE138" s="1310" t="str">
        <f>G138</f>
        <v/>
      </c>
      <c r="BF138" s="1310"/>
      <c r="BG138" s="1310"/>
    </row>
    <row r="139" spans="1:59" ht="15" customHeight="1">
      <c r="A139" s="1274"/>
      <c r="B139" s="1242"/>
      <c r="C139" s="1243"/>
      <c r="D139" s="1243"/>
      <c r="E139" s="1243"/>
      <c r="F139" s="1244"/>
      <c r="G139" s="1259"/>
      <c r="H139" s="1259"/>
      <c r="I139" s="1259"/>
      <c r="J139" s="1422"/>
      <c r="K139" s="1259"/>
      <c r="L139" s="1428"/>
      <c r="M139" s="1378" t="str">
        <f>IF('別紙様式2-2（４・５月分）'!P108="","",'別紙様式2-2（４・５月分）'!P108)</f>
        <v/>
      </c>
      <c r="N139" s="1399"/>
      <c r="O139" s="1405"/>
      <c r="P139" s="1406"/>
      <c r="Q139" s="1407"/>
      <c r="R139" s="1540"/>
      <c r="S139" s="1411"/>
      <c r="T139" s="1536"/>
      <c r="U139" s="1538"/>
      <c r="V139" s="1417"/>
      <c r="W139" s="1534"/>
      <c r="X139" s="1357"/>
      <c r="Y139" s="1534"/>
      <c r="Z139" s="1357"/>
      <c r="AA139" s="1534"/>
      <c r="AB139" s="1357"/>
      <c r="AC139" s="1534"/>
      <c r="AD139" s="1357"/>
      <c r="AE139" s="1357"/>
      <c r="AF139" s="1357"/>
      <c r="AG139" s="1359"/>
      <c r="AH139" s="1526"/>
      <c r="AI139" s="1528"/>
      <c r="AJ139" s="1530"/>
      <c r="AK139" s="1532"/>
      <c r="AL139" s="1521"/>
      <c r="AM139" s="1523"/>
      <c r="AN139" s="1341"/>
      <c r="AO139" s="1524"/>
      <c r="AP139" s="1341"/>
      <c r="AQ139" s="1490"/>
      <c r="AR139" s="1493"/>
      <c r="AS139" s="1491" t="str">
        <f t="shared" ref="AS139" si="211">IF(AU140="","",IF(OR(AA140="",AA140&lt;&gt;7,AC140="",AC140&lt;&gt;3),"！算定期間の終わりが令和７年３月になっていません。年度内の廃止予定等がなければ、算定対象月を令和７年３月にしてください。",""))</f>
        <v/>
      </c>
      <c r="AT139" s="580"/>
      <c r="AU139" s="1310"/>
      <c r="AV139" s="1311" t="str">
        <f>IF('別紙様式2-2（４・５月分）'!N108="","",'別紙様式2-2（４・５月分）'!N108)</f>
        <v/>
      </c>
      <c r="AW139" s="1312"/>
      <c r="AX139" s="1482"/>
      <c r="AY139" s="431"/>
      <c r="BD139" s="341"/>
      <c r="BE139" s="1310" t="str">
        <f>G138</f>
        <v/>
      </c>
      <c r="BF139" s="1310"/>
      <c r="BG139" s="1310"/>
    </row>
    <row r="140" spans="1:59" ht="15" customHeight="1">
      <c r="A140" s="1302"/>
      <c r="B140" s="1242"/>
      <c r="C140" s="1243"/>
      <c r="D140" s="1243"/>
      <c r="E140" s="1243"/>
      <c r="F140" s="1244"/>
      <c r="G140" s="1259"/>
      <c r="H140" s="1259"/>
      <c r="I140" s="1259"/>
      <c r="J140" s="1422"/>
      <c r="K140" s="1259"/>
      <c r="L140" s="1428"/>
      <c r="M140" s="1379"/>
      <c r="N140" s="1400"/>
      <c r="O140" s="1380" t="s">
        <v>2025</v>
      </c>
      <c r="P140" s="1432" t="str">
        <f>IFERROR(VLOOKUP('別紙様式2-2（４・５月分）'!AQ107,【参考】数式用!$AR$5:$AT$22,3,FALSE),"")</f>
        <v/>
      </c>
      <c r="Q140" s="1384" t="s">
        <v>2036</v>
      </c>
      <c r="R140" s="1516" t="str">
        <f>IFERROR(VLOOKUP(K138,【参考】数式用!$A$5:$AB$37,MATCH(P140,【参考】数式用!$B$4:$AB$4,0)+1,0),"")</f>
        <v/>
      </c>
      <c r="S140" s="1388" t="s">
        <v>2109</v>
      </c>
      <c r="T140" s="1518"/>
      <c r="U140" s="1514" t="str">
        <f>IFERROR(VLOOKUP(K138,【参考】数式用!$A$5:$AB$37,MATCH(T140,【参考】数式用!$B$4:$AB$4,0)+1,0),"")</f>
        <v/>
      </c>
      <c r="V140" s="1394" t="s">
        <v>15</v>
      </c>
      <c r="W140" s="1512"/>
      <c r="X140" s="1370" t="s">
        <v>10</v>
      </c>
      <c r="Y140" s="1512"/>
      <c r="Z140" s="1370" t="s">
        <v>38</v>
      </c>
      <c r="AA140" s="1512"/>
      <c r="AB140" s="1370" t="s">
        <v>10</v>
      </c>
      <c r="AC140" s="1512"/>
      <c r="AD140" s="1370" t="s">
        <v>2020</v>
      </c>
      <c r="AE140" s="1370" t="s">
        <v>20</v>
      </c>
      <c r="AF140" s="1370" t="str">
        <f>IF(W140&gt;=1,(AA140*12+AC140)-(W140*12+Y140)+1,"")</f>
        <v/>
      </c>
      <c r="AG140" s="1366" t="s">
        <v>33</v>
      </c>
      <c r="AH140" s="1372" t="str">
        <f t="shared" ref="AH140" si="212">IFERROR(ROUNDDOWN(ROUND(L138*U140,0),0)*AF140,"")</f>
        <v/>
      </c>
      <c r="AI140" s="1506" t="str">
        <f t="shared" ref="AI140" si="213">IFERROR(ROUNDDOWN(ROUND((L138*(U140-AW138)),0),0)*AF140,"")</f>
        <v/>
      </c>
      <c r="AJ140" s="1376" t="str">
        <f>IFERROR(ROUNDDOWN(ROUNDDOWN(ROUND(L138*VLOOKUP(K138,【参考】数式用!$A$5:$AB$27,MATCH("新加算Ⅳ",【参考】数式用!$B$4:$AB$4,0)+1,0),0),0)*AF140*0.5,0),"")</f>
        <v/>
      </c>
      <c r="AK140" s="1508"/>
      <c r="AL140" s="1510" t="str">
        <f>IFERROR(IF('別紙様式2-2（４・５月分）'!P140="ベア加算","", IF(OR(T140="新加算Ⅰ",T140="新加算Ⅱ",T140="新加算Ⅲ",T140="新加算Ⅳ"),ROUNDDOWN(ROUND(L138*VLOOKUP(K138,【参考】数式用!$A$5:$I$27,MATCH("ベア加算",【参考】数式用!$B$4:$I$4,0)+1,0),0),0)*AF140,"")),"")</f>
        <v/>
      </c>
      <c r="AM140" s="1502"/>
      <c r="AN140" s="1483"/>
      <c r="AO140" s="1504"/>
      <c r="AP140" s="1483"/>
      <c r="AQ140" s="1485"/>
      <c r="AR140" s="1487"/>
      <c r="AS140" s="1491"/>
      <c r="AT140" s="452"/>
      <c r="AU140" s="1310" t="str">
        <f>IF(AND(AA138&lt;&gt;7,AC138&lt;&gt;3),"V列に色付け","")</f>
        <v/>
      </c>
      <c r="AV140" s="1311"/>
      <c r="AW140" s="1312"/>
      <c r="AX140" s="577"/>
      <c r="AY140" s="1229" t="str">
        <f>IF(AL140&lt;&gt;"",IF(AM140="○","入力済","未入力"),"")</f>
        <v/>
      </c>
      <c r="AZ140" s="1229" t="str">
        <f>IF(OR(T140="新加算Ⅰ",T140="新加算Ⅱ",T140="新加算Ⅲ",T140="新加算Ⅳ",T140="新加算Ⅴ（１）",T140="新加算Ⅴ（２）",T140="新加算Ⅴ（３）",T140="新加算ⅠⅤ（４）",T140="新加算Ⅴ（５）",T140="新加算Ⅴ（６）",T140="新加算Ⅴ（８）",T140="新加算Ⅴ（11）"),IF(OR(AN140="○",AN140="令和６年度中に満たす"),"入力済","未入力"),"")</f>
        <v/>
      </c>
      <c r="BA140" s="1229" t="str">
        <f>IF(OR(T140="新加算Ⅴ（７）",T140="新加算Ⅴ（９）",T140="新加算Ⅴ（10）",T140="新加算Ⅴ（12）",T140="新加算Ⅴ（13）",T140="新加算Ⅴ（14）"),IF(OR(AO140="○",AO140="令和６年度中に満たす"),"入力済","未入力"),"")</f>
        <v/>
      </c>
      <c r="BB140" s="1229" t="str">
        <f>IF(OR(T140="新加算Ⅰ",T140="新加算Ⅱ",T140="新加算Ⅲ",T140="新加算Ⅴ（１）",T140="新加算Ⅴ（３）",T140="新加算Ⅴ（８）"),IF(OR(AP140="○",AP140="令和６年度中に満たす"),"入力済","未入力"),"")</f>
        <v/>
      </c>
      <c r="BC140" s="1480" t="str">
        <f t="shared" ref="BC140" si="214">IF(OR(T140="新加算Ⅰ",T140="新加算Ⅱ",T140="新加算Ⅴ（１）",T140="新加算Ⅴ（２）",T140="新加算Ⅴ（３）",T140="新加算Ⅴ（４）",T140="新加算Ⅴ（５）",T140="新加算Ⅴ（６）",T140="新加算Ⅴ（７）",T140="新加算Ⅴ（９）",T140="新加算Ⅴ（10）",T140="新加算Ⅴ（12）"),IF(AQ140&lt;&gt;"",1,""),"")</f>
        <v/>
      </c>
      <c r="BD140" s="1310" t="str">
        <f>IF(OR(T140="新加算Ⅰ",T140="新加算Ⅴ（１）",T140="新加算Ⅴ（２）",T140="新加算Ⅴ（５）",T140="新加算Ⅴ（７）",T140="新加算Ⅴ（10）"),IF(AR140="","未入力","入力済"),"")</f>
        <v/>
      </c>
      <c r="BE140" s="1310" t="str">
        <f>G138</f>
        <v/>
      </c>
      <c r="BF140" s="1310"/>
      <c r="BG140" s="1310"/>
    </row>
    <row r="141" spans="1:59" ht="30" customHeight="1" thickBot="1">
      <c r="A141" s="1275"/>
      <c r="B141" s="1418"/>
      <c r="C141" s="1419"/>
      <c r="D141" s="1419"/>
      <c r="E141" s="1419"/>
      <c r="F141" s="1420"/>
      <c r="G141" s="1260"/>
      <c r="H141" s="1260"/>
      <c r="I141" s="1260"/>
      <c r="J141" s="1423"/>
      <c r="K141" s="1260"/>
      <c r="L141" s="1429"/>
      <c r="M141" s="556" t="str">
        <f>IF('別紙様式2-2（４・５月分）'!P109="","",'別紙様式2-2（４・５月分）'!P109)</f>
        <v/>
      </c>
      <c r="N141" s="1401"/>
      <c r="O141" s="1381"/>
      <c r="P141" s="1433"/>
      <c r="Q141" s="1385"/>
      <c r="R141" s="1517"/>
      <c r="S141" s="1389"/>
      <c r="T141" s="1519"/>
      <c r="U141" s="1515"/>
      <c r="V141" s="1395"/>
      <c r="W141" s="1513"/>
      <c r="X141" s="1371"/>
      <c r="Y141" s="1513"/>
      <c r="Z141" s="1371"/>
      <c r="AA141" s="1513"/>
      <c r="AB141" s="1371"/>
      <c r="AC141" s="1513"/>
      <c r="AD141" s="1371"/>
      <c r="AE141" s="1371"/>
      <c r="AF141" s="1371"/>
      <c r="AG141" s="1367"/>
      <c r="AH141" s="1373"/>
      <c r="AI141" s="1507"/>
      <c r="AJ141" s="1377"/>
      <c r="AK141" s="1509"/>
      <c r="AL141" s="1511"/>
      <c r="AM141" s="1503"/>
      <c r="AN141" s="1484"/>
      <c r="AO141" s="1505"/>
      <c r="AP141" s="1484"/>
      <c r="AQ141" s="1486"/>
      <c r="AR141" s="1488"/>
      <c r="AS141" s="578" t="str">
        <f t="shared" ref="AS141" si="215">IF(AU140="","",IF(OR(T140="",AND(M141="ベア加算なし",OR(T140="新加算Ⅰ",T140="新加算Ⅱ",T140="新加算Ⅲ",T140="新加算Ⅳ"),AM140=""),AND(OR(T140="新加算Ⅰ",T140="新加算Ⅱ",T140="新加算Ⅲ",T140="新加算Ⅳ"),AN140=""),AND(OR(T140="新加算Ⅰ",T140="新加算Ⅱ",T140="新加算Ⅲ"),AP140=""),AND(OR(T140="新加算Ⅰ",T140="新加算Ⅱ"),AQ140=""),AND(OR(T140="新加算Ⅰ"),AR140="")),"！記入が必要な欄（ピンク色のセル）に空欄があります。空欄を埋めてください。",""))</f>
        <v/>
      </c>
      <c r="AT141" s="452"/>
      <c r="AU141" s="1310"/>
      <c r="AV141" s="558" t="str">
        <f>IF('別紙様式2-2（４・５月分）'!N109="","",'別紙様式2-2（４・５月分）'!N109)</f>
        <v/>
      </c>
      <c r="AW141" s="1312"/>
      <c r="AX141" s="579"/>
      <c r="AY141" s="1229" t="str">
        <f>IF(OR(T141="新加算Ⅰ",T141="新加算Ⅱ",T141="新加算Ⅲ",T141="新加算Ⅳ",T141="新加算Ⅴ（１）",T141="新加算Ⅴ（２）",T141="新加算Ⅴ（３）",T141="新加算ⅠⅤ（４）",T141="新加算Ⅴ（５）",T141="新加算Ⅴ（６）",T141="新加算Ⅴ（８）",T141="新加算Ⅴ（11）"),IF(AI141="○","","未入力"),"")</f>
        <v/>
      </c>
      <c r="AZ141" s="1229" t="str">
        <f>IF(OR(U141="新加算Ⅰ",U141="新加算Ⅱ",U141="新加算Ⅲ",U141="新加算Ⅳ",U141="新加算Ⅴ（１）",U141="新加算Ⅴ（２）",U141="新加算Ⅴ（３）",U141="新加算ⅠⅤ（４）",U141="新加算Ⅴ（５）",U141="新加算Ⅴ（６）",U141="新加算Ⅴ（８）",U141="新加算Ⅴ（11）"),IF(AJ141="○","","未入力"),"")</f>
        <v/>
      </c>
      <c r="BA141" s="1229" t="str">
        <f>IF(OR(U141="新加算Ⅴ（７）",U141="新加算Ⅴ（９）",U141="新加算Ⅴ（10）",U141="新加算Ⅴ（12）",U141="新加算Ⅴ（13）",U141="新加算Ⅴ（14）"),IF(AK141="○","","未入力"),"")</f>
        <v/>
      </c>
      <c r="BB141" s="1229" t="str">
        <f>IF(OR(U141="新加算Ⅰ",U141="新加算Ⅱ",U141="新加算Ⅲ",U141="新加算Ⅴ（１）",U141="新加算Ⅴ（３）",U141="新加算Ⅴ（８）"),IF(AL141="○","","未入力"),"")</f>
        <v/>
      </c>
      <c r="BC141" s="1480" t="str">
        <f t="shared" ref="BC141" si="216">IF(OR(U141="新加算Ⅰ",U141="新加算Ⅱ",U141="新加算Ⅴ（１）",U141="新加算Ⅴ（２）",U141="新加算Ⅴ（３）",U141="新加算Ⅴ（４）",U141="新加算Ⅴ（５）",U141="新加算Ⅴ（６）",U141="新加算Ⅴ（７）",U141="新加算Ⅴ（９）",U141="新加算Ⅴ（10）",U141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1" s="1310" t="str">
        <f>IF(AND(T141&lt;&gt;"（参考）令和７年度の移行予定",OR(U141="新加算Ⅰ",U141="新加算Ⅴ（１）",U141="新加算Ⅴ（２）",U141="新加算Ⅴ（５）",U141="新加算Ⅴ（７）",U141="新加算Ⅴ（10）")),IF(AN141="","未入力",IF(AN141="いずれも取得していない","要件を満たさない","")),"")</f>
        <v/>
      </c>
      <c r="BE141" s="1310" t="str">
        <f>G138</f>
        <v/>
      </c>
      <c r="BF141" s="1310"/>
      <c r="BG141" s="1310"/>
    </row>
    <row r="142" spans="1:59" ht="30" customHeight="1">
      <c r="A142" s="1273">
        <v>33</v>
      </c>
      <c r="B142" s="1242" t="str">
        <f>IF(基本情報入力シート!C86="","",基本情報入力シート!C86)</f>
        <v/>
      </c>
      <c r="C142" s="1243"/>
      <c r="D142" s="1243"/>
      <c r="E142" s="1243"/>
      <c r="F142" s="1244"/>
      <c r="G142" s="1259" t="str">
        <f>IF(基本情報入力シート!M86="","",基本情報入力シート!M86)</f>
        <v/>
      </c>
      <c r="H142" s="1259" t="str">
        <f>IF(基本情報入力シート!R86="","",基本情報入力シート!R86)</f>
        <v/>
      </c>
      <c r="I142" s="1259" t="str">
        <f>IF(基本情報入力シート!W86="","",基本情報入力シート!W86)</f>
        <v/>
      </c>
      <c r="J142" s="1422" t="str">
        <f>IF(基本情報入力シート!X86="","",基本情報入力シート!X86)</f>
        <v/>
      </c>
      <c r="K142" s="1259" t="str">
        <f>IF(基本情報入力シート!Y86="","",基本情報入力シート!Y86)</f>
        <v/>
      </c>
      <c r="L142" s="1428" t="str">
        <f>IF(基本情報入力シート!AB86="","",基本情報入力シート!AB86)</f>
        <v/>
      </c>
      <c r="M142" s="553" t="str">
        <f>IF('別紙様式2-2（４・５月分）'!P110="","",'別紙様式2-2（４・５月分）'!P110)</f>
        <v/>
      </c>
      <c r="N142" s="1398" t="str">
        <f>IF(SUM('別紙様式2-2（４・５月分）'!Q110:Q112)=0,"",SUM('別紙様式2-2（４・５月分）'!Q110:Q112))</f>
        <v/>
      </c>
      <c r="O142" s="1402" t="str">
        <f>IFERROR(VLOOKUP('別紙様式2-2（４・５月分）'!AQ110,【参考】数式用!$AR$5:$AS$22,2,FALSE),"")</f>
        <v/>
      </c>
      <c r="P142" s="1403"/>
      <c r="Q142" s="1404"/>
      <c r="R142" s="1539" t="str">
        <f>IFERROR(VLOOKUP(K142,【参考】数式用!$A$5:$AB$37,MATCH(O142,【参考】数式用!$B$4:$AB$4,0)+1,0),"")</f>
        <v/>
      </c>
      <c r="S142" s="1410" t="s">
        <v>2102</v>
      </c>
      <c r="T142" s="1535" t="str">
        <f>IF('別紙様式2-3（６月以降分）'!T142="","",'別紙様式2-3（６月以降分）'!T142)</f>
        <v/>
      </c>
      <c r="U142" s="1537" t="str">
        <f>IFERROR(VLOOKUP(K142,【参考】数式用!$A$5:$AB$37,MATCH(T142,【参考】数式用!$B$4:$AB$4,0)+1,0),"")</f>
        <v/>
      </c>
      <c r="V142" s="1416" t="s">
        <v>15</v>
      </c>
      <c r="W142" s="1533">
        <f>'別紙様式2-3（６月以降分）'!W142</f>
        <v>6</v>
      </c>
      <c r="X142" s="1356" t="s">
        <v>10</v>
      </c>
      <c r="Y142" s="1533">
        <f>'別紙様式2-3（６月以降分）'!Y142</f>
        <v>6</v>
      </c>
      <c r="Z142" s="1356" t="s">
        <v>38</v>
      </c>
      <c r="AA142" s="1533">
        <f>'別紙様式2-3（６月以降分）'!AA142</f>
        <v>7</v>
      </c>
      <c r="AB142" s="1356" t="s">
        <v>10</v>
      </c>
      <c r="AC142" s="1533">
        <f>'別紙様式2-3（６月以降分）'!AC142</f>
        <v>3</v>
      </c>
      <c r="AD142" s="1356" t="s">
        <v>2020</v>
      </c>
      <c r="AE142" s="1356" t="s">
        <v>20</v>
      </c>
      <c r="AF142" s="1356">
        <f>IF(W142&gt;=1,(AA142*12+AC142)-(W142*12+Y142)+1,"")</f>
        <v>10</v>
      </c>
      <c r="AG142" s="1358" t="s">
        <v>33</v>
      </c>
      <c r="AH142" s="1525" t="str">
        <f>'別紙様式2-3（６月以降分）'!AH142</f>
        <v/>
      </c>
      <c r="AI142" s="1527" t="str">
        <f>'別紙様式2-3（６月以降分）'!AI142</f>
        <v/>
      </c>
      <c r="AJ142" s="1529">
        <f>'別紙様式2-3（６月以降分）'!AJ142</f>
        <v>0</v>
      </c>
      <c r="AK142" s="1531" t="str">
        <f>IF('別紙様式2-3（６月以降分）'!AK142="","",'別紙様式2-3（６月以降分）'!AK142)</f>
        <v/>
      </c>
      <c r="AL142" s="1520">
        <f>'別紙様式2-3（６月以降分）'!AL142</f>
        <v>0</v>
      </c>
      <c r="AM142" s="1522" t="str">
        <f>IF('別紙様式2-3（６月以降分）'!AM142="","",'別紙様式2-3（６月以降分）'!AM142)</f>
        <v/>
      </c>
      <c r="AN142" s="1340" t="str">
        <f>IF('別紙様式2-3（６月以降分）'!AN142="","",'別紙様式2-3（６月以降分）'!AN142)</f>
        <v/>
      </c>
      <c r="AO142" s="1338" t="str">
        <f>IF('別紙様式2-3（６月以降分）'!AO142="","",'別紙様式2-3（６月以降分）'!AO142)</f>
        <v/>
      </c>
      <c r="AP142" s="1340" t="str">
        <f>IF('別紙様式2-3（６月以降分）'!AP142="","",'別紙様式2-3（６月以降分）'!AP142)</f>
        <v/>
      </c>
      <c r="AQ142" s="1489" t="str">
        <f>IF('別紙様式2-3（６月以降分）'!AQ142="","",'別紙様式2-3（６月以降分）'!AQ142)</f>
        <v/>
      </c>
      <c r="AR142" s="1492" t="str">
        <f>IF('別紙様式2-3（６月以降分）'!AR142="","",'別紙様式2-3（６月以降分）'!AR142)</f>
        <v/>
      </c>
      <c r="AS142" s="573" t="str">
        <f t="shared" ref="AS142" si="217">IF(AU144="","",IF(U144&lt;U142,"！加算の要件上は問題ありませんが、令和６年度当初の新加算の加算率と比較して、移行後の加算率が下がる計画になっています。",""))</f>
        <v/>
      </c>
      <c r="AT142" s="580"/>
      <c r="AU142" s="1308"/>
      <c r="AV142" s="558" t="str">
        <f>IF('別紙様式2-2（４・５月分）'!N110="","",'別紙様式2-2（４・５月分）'!N110)</f>
        <v/>
      </c>
      <c r="AW142" s="1312" t="str">
        <f>IF(SUM('別紙様式2-2（４・５月分）'!O110:O112)=0,"",SUM('別紙様式2-2（４・５月分）'!O110:O112))</f>
        <v/>
      </c>
      <c r="AX142" s="1481" t="str">
        <f>IFERROR(VLOOKUP(K142,【参考】数式用!$AH$2:$AI$34,2,FALSE),"")</f>
        <v/>
      </c>
      <c r="AY142" s="494"/>
      <c r="BD142" s="341"/>
      <c r="BE142" s="1310" t="str">
        <f>G142</f>
        <v/>
      </c>
      <c r="BF142" s="1310"/>
      <c r="BG142" s="1310"/>
    </row>
    <row r="143" spans="1:59" ht="15" customHeight="1">
      <c r="A143" s="1274"/>
      <c r="B143" s="1242"/>
      <c r="C143" s="1243"/>
      <c r="D143" s="1243"/>
      <c r="E143" s="1243"/>
      <c r="F143" s="1244"/>
      <c r="G143" s="1259"/>
      <c r="H143" s="1259"/>
      <c r="I143" s="1259"/>
      <c r="J143" s="1422"/>
      <c r="K143" s="1259"/>
      <c r="L143" s="1428"/>
      <c r="M143" s="1378" t="str">
        <f>IF('別紙様式2-2（４・５月分）'!P111="","",'別紙様式2-2（４・５月分）'!P111)</f>
        <v/>
      </c>
      <c r="N143" s="1399"/>
      <c r="O143" s="1405"/>
      <c r="P143" s="1406"/>
      <c r="Q143" s="1407"/>
      <c r="R143" s="1540"/>
      <c r="S143" s="1411"/>
      <c r="T143" s="1536"/>
      <c r="U143" s="1538"/>
      <c r="V143" s="1417"/>
      <c r="W143" s="1534"/>
      <c r="X143" s="1357"/>
      <c r="Y143" s="1534"/>
      <c r="Z143" s="1357"/>
      <c r="AA143" s="1534"/>
      <c r="AB143" s="1357"/>
      <c r="AC143" s="1534"/>
      <c r="AD143" s="1357"/>
      <c r="AE143" s="1357"/>
      <c r="AF143" s="1357"/>
      <c r="AG143" s="1359"/>
      <c r="AH143" s="1526"/>
      <c r="AI143" s="1528"/>
      <c r="AJ143" s="1530"/>
      <c r="AK143" s="1532"/>
      <c r="AL143" s="1521"/>
      <c r="AM143" s="1523"/>
      <c r="AN143" s="1341"/>
      <c r="AO143" s="1524"/>
      <c r="AP143" s="1341"/>
      <c r="AQ143" s="1490"/>
      <c r="AR143" s="1493"/>
      <c r="AS143" s="1491" t="str">
        <f t="shared" ref="AS143" si="218">IF(AU144="","",IF(OR(AA144="",AA144&lt;&gt;7,AC144="",AC144&lt;&gt;3),"！算定期間の終わりが令和７年３月になっていません。年度内の廃止予定等がなければ、算定対象月を令和７年３月にしてください。",""))</f>
        <v/>
      </c>
      <c r="AT143" s="580"/>
      <c r="AU143" s="1310"/>
      <c r="AV143" s="1311" t="str">
        <f>IF('別紙様式2-2（４・５月分）'!N111="","",'別紙様式2-2（４・５月分）'!N111)</f>
        <v/>
      </c>
      <c r="AW143" s="1312"/>
      <c r="AX143" s="1482"/>
      <c r="AY143" s="431"/>
      <c r="BD143" s="341"/>
      <c r="BE143" s="1310" t="str">
        <f>G142</f>
        <v/>
      </c>
      <c r="BF143" s="1310"/>
      <c r="BG143" s="1310"/>
    </row>
    <row r="144" spans="1:59" ht="15" customHeight="1">
      <c r="A144" s="1302"/>
      <c r="B144" s="1242"/>
      <c r="C144" s="1243"/>
      <c r="D144" s="1243"/>
      <c r="E144" s="1243"/>
      <c r="F144" s="1244"/>
      <c r="G144" s="1259"/>
      <c r="H144" s="1259"/>
      <c r="I144" s="1259"/>
      <c r="J144" s="1422"/>
      <c r="K144" s="1259"/>
      <c r="L144" s="1428"/>
      <c r="M144" s="1379"/>
      <c r="N144" s="1400"/>
      <c r="O144" s="1380" t="s">
        <v>2025</v>
      </c>
      <c r="P144" s="1432" t="str">
        <f>IFERROR(VLOOKUP('別紙様式2-2（４・５月分）'!AQ110,【参考】数式用!$AR$5:$AT$22,3,FALSE),"")</f>
        <v/>
      </c>
      <c r="Q144" s="1384" t="s">
        <v>2036</v>
      </c>
      <c r="R144" s="1516" t="str">
        <f>IFERROR(VLOOKUP(K142,【参考】数式用!$A$5:$AB$37,MATCH(P144,【参考】数式用!$B$4:$AB$4,0)+1,0),"")</f>
        <v/>
      </c>
      <c r="S144" s="1388" t="s">
        <v>2109</v>
      </c>
      <c r="T144" s="1518"/>
      <c r="U144" s="1514" t="str">
        <f>IFERROR(VLOOKUP(K142,【参考】数式用!$A$5:$AB$37,MATCH(T144,【参考】数式用!$B$4:$AB$4,0)+1,0),"")</f>
        <v/>
      </c>
      <c r="V144" s="1394" t="s">
        <v>15</v>
      </c>
      <c r="W144" s="1512"/>
      <c r="X144" s="1370" t="s">
        <v>10</v>
      </c>
      <c r="Y144" s="1512"/>
      <c r="Z144" s="1370" t="s">
        <v>38</v>
      </c>
      <c r="AA144" s="1512"/>
      <c r="AB144" s="1370" t="s">
        <v>10</v>
      </c>
      <c r="AC144" s="1512"/>
      <c r="AD144" s="1370" t="s">
        <v>2020</v>
      </c>
      <c r="AE144" s="1370" t="s">
        <v>20</v>
      </c>
      <c r="AF144" s="1370" t="str">
        <f>IF(W144&gt;=1,(AA144*12+AC144)-(W144*12+Y144)+1,"")</f>
        <v/>
      </c>
      <c r="AG144" s="1366" t="s">
        <v>33</v>
      </c>
      <c r="AH144" s="1372" t="str">
        <f t="shared" ref="AH144" si="219">IFERROR(ROUNDDOWN(ROUND(L142*U144,0),0)*AF144,"")</f>
        <v/>
      </c>
      <c r="AI144" s="1506" t="str">
        <f t="shared" ref="AI144" si="220">IFERROR(ROUNDDOWN(ROUND((L142*(U144-AW142)),0),0)*AF144,"")</f>
        <v/>
      </c>
      <c r="AJ144" s="1376" t="str">
        <f>IFERROR(ROUNDDOWN(ROUNDDOWN(ROUND(L142*VLOOKUP(K142,【参考】数式用!$A$5:$AB$27,MATCH("新加算Ⅳ",【参考】数式用!$B$4:$AB$4,0)+1,0),0),0)*AF144*0.5,0),"")</f>
        <v/>
      </c>
      <c r="AK144" s="1508"/>
      <c r="AL144" s="1510" t="str">
        <f>IFERROR(IF('別紙様式2-2（４・５月分）'!P144="ベア加算","", IF(OR(T144="新加算Ⅰ",T144="新加算Ⅱ",T144="新加算Ⅲ",T144="新加算Ⅳ"),ROUNDDOWN(ROUND(L142*VLOOKUP(K142,【参考】数式用!$A$5:$I$27,MATCH("ベア加算",【参考】数式用!$B$4:$I$4,0)+1,0),0),0)*AF144,"")),"")</f>
        <v/>
      </c>
      <c r="AM144" s="1502"/>
      <c r="AN144" s="1483"/>
      <c r="AO144" s="1504"/>
      <c r="AP144" s="1483"/>
      <c r="AQ144" s="1485"/>
      <c r="AR144" s="1487"/>
      <c r="AS144" s="1491"/>
      <c r="AT144" s="452"/>
      <c r="AU144" s="1310" t="str">
        <f>IF(AND(AA142&lt;&gt;7,AC142&lt;&gt;3),"V列に色付け","")</f>
        <v/>
      </c>
      <c r="AV144" s="1311"/>
      <c r="AW144" s="1312"/>
      <c r="AX144" s="577"/>
      <c r="AY144" s="1229" t="str">
        <f>IF(AL144&lt;&gt;"",IF(AM144="○","入力済","未入力"),"")</f>
        <v/>
      </c>
      <c r="AZ144" s="1229" t="str">
        <f>IF(OR(T144="新加算Ⅰ",T144="新加算Ⅱ",T144="新加算Ⅲ",T144="新加算Ⅳ",T144="新加算Ⅴ（１）",T144="新加算Ⅴ（２）",T144="新加算Ⅴ（３）",T144="新加算ⅠⅤ（４）",T144="新加算Ⅴ（５）",T144="新加算Ⅴ（６）",T144="新加算Ⅴ（８）",T144="新加算Ⅴ（11）"),IF(OR(AN144="○",AN144="令和６年度中に満たす"),"入力済","未入力"),"")</f>
        <v/>
      </c>
      <c r="BA144" s="1229" t="str">
        <f>IF(OR(T144="新加算Ⅴ（７）",T144="新加算Ⅴ（９）",T144="新加算Ⅴ（10）",T144="新加算Ⅴ（12）",T144="新加算Ⅴ（13）",T144="新加算Ⅴ（14）"),IF(OR(AO144="○",AO144="令和６年度中に満たす"),"入力済","未入力"),"")</f>
        <v/>
      </c>
      <c r="BB144" s="1229" t="str">
        <f>IF(OR(T144="新加算Ⅰ",T144="新加算Ⅱ",T144="新加算Ⅲ",T144="新加算Ⅴ（１）",T144="新加算Ⅴ（３）",T144="新加算Ⅴ（８）"),IF(OR(AP144="○",AP144="令和６年度中に満たす"),"入力済","未入力"),"")</f>
        <v/>
      </c>
      <c r="BC144" s="1480" t="str">
        <f t="shared" ref="BC144" si="221">IF(OR(T144="新加算Ⅰ",T144="新加算Ⅱ",T144="新加算Ⅴ（１）",T144="新加算Ⅴ（２）",T144="新加算Ⅴ（３）",T144="新加算Ⅴ（４）",T144="新加算Ⅴ（５）",T144="新加算Ⅴ（６）",T144="新加算Ⅴ（７）",T144="新加算Ⅴ（９）",T144="新加算Ⅴ（10）",T144="新加算Ⅴ（12）"),IF(AQ144&lt;&gt;"",1,""),"")</f>
        <v/>
      </c>
      <c r="BD144" s="1310" t="str">
        <f>IF(OR(T144="新加算Ⅰ",T144="新加算Ⅴ（１）",T144="新加算Ⅴ（２）",T144="新加算Ⅴ（５）",T144="新加算Ⅴ（７）",T144="新加算Ⅴ（10）"),IF(AR144="","未入力","入力済"),"")</f>
        <v/>
      </c>
      <c r="BE144" s="1310" t="str">
        <f>G142</f>
        <v/>
      </c>
      <c r="BF144" s="1310"/>
      <c r="BG144" s="1310"/>
    </row>
    <row r="145" spans="1:59" ht="30" customHeight="1" thickBot="1">
      <c r="A145" s="1275"/>
      <c r="B145" s="1418"/>
      <c r="C145" s="1419"/>
      <c r="D145" s="1419"/>
      <c r="E145" s="1419"/>
      <c r="F145" s="1420"/>
      <c r="G145" s="1260"/>
      <c r="H145" s="1260"/>
      <c r="I145" s="1260"/>
      <c r="J145" s="1423"/>
      <c r="K145" s="1260"/>
      <c r="L145" s="1429"/>
      <c r="M145" s="556" t="str">
        <f>IF('別紙様式2-2（４・５月分）'!P112="","",'別紙様式2-2（４・５月分）'!P112)</f>
        <v/>
      </c>
      <c r="N145" s="1401"/>
      <c r="O145" s="1381"/>
      <c r="P145" s="1433"/>
      <c r="Q145" s="1385"/>
      <c r="R145" s="1517"/>
      <c r="S145" s="1389"/>
      <c r="T145" s="1519"/>
      <c r="U145" s="1515"/>
      <c r="V145" s="1395"/>
      <c r="W145" s="1513"/>
      <c r="X145" s="1371"/>
      <c r="Y145" s="1513"/>
      <c r="Z145" s="1371"/>
      <c r="AA145" s="1513"/>
      <c r="AB145" s="1371"/>
      <c r="AC145" s="1513"/>
      <c r="AD145" s="1371"/>
      <c r="AE145" s="1371"/>
      <c r="AF145" s="1371"/>
      <c r="AG145" s="1367"/>
      <c r="AH145" s="1373"/>
      <c r="AI145" s="1507"/>
      <c r="AJ145" s="1377"/>
      <c r="AK145" s="1509"/>
      <c r="AL145" s="1511"/>
      <c r="AM145" s="1503"/>
      <c r="AN145" s="1484"/>
      <c r="AO145" s="1505"/>
      <c r="AP145" s="1484"/>
      <c r="AQ145" s="1486"/>
      <c r="AR145" s="1488"/>
      <c r="AS145" s="578" t="str">
        <f t="shared" ref="AS145" si="222">IF(AU144="","",IF(OR(T144="",AND(M145="ベア加算なし",OR(T144="新加算Ⅰ",T144="新加算Ⅱ",T144="新加算Ⅲ",T144="新加算Ⅳ"),AM144=""),AND(OR(T144="新加算Ⅰ",T144="新加算Ⅱ",T144="新加算Ⅲ",T144="新加算Ⅳ"),AN144=""),AND(OR(T144="新加算Ⅰ",T144="新加算Ⅱ",T144="新加算Ⅲ"),AP144=""),AND(OR(T144="新加算Ⅰ",T144="新加算Ⅱ"),AQ144=""),AND(OR(T144="新加算Ⅰ"),AR144="")),"！記入が必要な欄（ピンク色のセル）に空欄があります。空欄を埋めてください。",""))</f>
        <v/>
      </c>
      <c r="AT145" s="452"/>
      <c r="AU145" s="1310"/>
      <c r="AV145" s="558" t="str">
        <f>IF('別紙様式2-2（４・５月分）'!N112="","",'別紙様式2-2（４・５月分）'!N112)</f>
        <v/>
      </c>
      <c r="AW145" s="1312"/>
      <c r="AX145" s="579"/>
      <c r="AY145" s="1229" t="str">
        <f>IF(OR(T145="新加算Ⅰ",T145="新加算Ⅱ",T145="新加算Ⅲ",T145="新加算Ⅳ",T145="新加算Ⅴ（１）",T145="新加算Ⅴ（２）",T145="新加算Ⅴ（３）",T145="新加算ⅠⅤ（４）",T145="新加算Ⅴ（５）",T145="新加算Ⅴ（６）",T145="新加算Ⅴ（８）",T145="新加算Ⅴ（11）"),IF(AI145="○","","未入力"),"")</f>
        <v/>
      </c>
      <c r="AZ145" s="1229" t="str">
        <f>IF(OR(U145="新加算Ⅰ",U145="新加算Ⅱ",U145="新加算Ⅲ",U145="新加算Ⅳ",U145="新加算Ⅴ（１）",U145="新加算Ⅴ（２）",U145="新加算Ⅴ（３）",U145="新加算ⅠⅤ（４）",U145="新加算Ⅴ（５）",U145="新加算Ⅴ（６）",U145="新加算Ⅴ（８）",U145="新加算Ⅴ（11）"),IF(AJ145="○","","未入力"),"")</f>
        <v/>
      </c>
      <c r="BA145" s="1229" t="str">
        <f>IF(OR(U145="新加算Ⅴ（７）",U145="新加算Ⅴ（９）",U145="新加算Ⅴ（10）",U145="新加算Ⅴ（12）",U145="新加算Ⅴ（13）",U145="新加算Ⅴ（14）"),IF(AK145="○","","未入力"),"")</f>
        <v/>
      </c>
      <c r="BB145" s="1229" t="str">
        <f>IF(OR(U145="新加算Ⅰ",U145="新加算Ⅱ",U145="新加算Ⅲ",U145="新加算Ⅴ（１）",U145="新加算Ⅴ（３）",U145="新加算Ⅴ（８）"),IF(AL145="○","","未入力"),"")</f>
        <v/>
      </c>
      <c r="BC145" s="1480" t="str">
        <f t="shared" ref="BC145" si="223">IF(OR(U145="新加算Ⅰ",U145="新加算Ⅱ",U145="新加算Ⅴ（１）",U145="新加算Ⅴ（２）",U145="新加算Ⅴ（３）",U145="新加算Ⅴ（４）",U145="新加算Ⅴ（５）",U145="新加算Ⅴ（６）",U145="新加算Ⅴ（７）",U145="新加算Ⅴ（９）",U145="新加算Ⅴ（10）",U145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5" s="1310" t="str">
        <f>IF(AND(T145&lt;&gt;"（参考）令和７年度の移行予定",OR(U145="新加算Ⅰ",U145="新加算Ⅴ（１）",U145="新加算Ⅴ（２）",U145="新加算Ⅴ（５）",U145="新加算Ⅴ（７）",U145="新加算Ⅴ（10）")),IF(AN145="","未入力",IF(AN145="いずれも取得していない","要件を満たさない","")),"")</f>
        <v/>
      </c>
      <c r="BE145" s="1310" t="str">
        <f>G142</f>
        <v/>
      </c>
      <c r="BF145" s="1310"/>
      <c r="BG145" s="1310"/>
    </row>
    <row r="146" spans="1:59" ht="30" customHeight="1">
      <c r="A146" s="1300">
        <v>34</v>
      </c>
      <c r="B146" s="1239" t="str">
        <f>IF(基本情報入力シート!C87="","",基本情報入力シート!C87)</f>
        <v/>
      </c>
      <c r="C146" s="1240"/>
      <c r="D146" s="1240"/>
      <c r="E146" s="1240"/>
      <c r="F146" s="1241"/>
      <c r="G146" s="1258" t="str">
        <f>IF(基本情報入力シート!M87="","",基本情報入力シート!M87)</f>
        <v/>
      </c>
      <c r="H146" s="1258" t="str">
        <f>IF(基本情報入力シート!R87="","",基本情報入力シート!R87)</f>
        <v/>
      </c>
      <c r="I146" s="1258" t="str">
        <f>IF(基本情報入力シート!W87="","",基本情報入力シート!W87)</f>
        <v/>
      </c>
      <c r="J146" s="1421" t="str">
        <f>IF(基本情報入力シート!X87="","",基本情報入力シート!X87)</f>
        <v/>
      </c>
      <c r="K146" s="1258" t="str">
        <f>IF(基本情報入力シート!Y87="","",基本情報入力シート!Y87)</f>
        <v/>
      </c>
      <c r="L146" s="1434" t="str">
        <f>IF(基本情報入力シート!AB87="","",基本情報入力シート!AB87)</f>
        <v/>
      </c>
      <c r="M146" s="553" t="str">
        <f>IF('別紙様式2-2（４・５月分）'!P113="","",'別紙様式2-2（４・５月分）'!P113)</f>
        <v/>
      </c>
      <c r="N146" s="1398" t="str">
        <f>IF(SUM('別紙様式2-2（４・５月分）'!Q113:Q115)=0,"",SUM('別紙様式2-2（４・５月分）'!Q113:Q115))</f>
        <v/>
      </c>
      <c r="O146" s="1402" t="str">
        <f>IFERROR(VLOOKUP('別紙様式2-2（４・５月分）'!AQ113,【参考】数式用!$AR$5:$AS$22,2,FALSE),"")</f>
        <v/>
      </c>
      <c r="P146" s="1403"/>
      <c r="Q146" s="1404"/>
      <c r="R146" s="1539" t="str">
        <f>IFERROR(VLOOKUP(K146,【参考】数式用!$A$5:$AB$37,MATCH(O146,【参考】数式用!$B$4:$AB$4,0)+1,0),"")</f>
        <v/>
      </c>
      <c r="S146" s="1410" t="s">
        <v>2102</v>
      </c>
      <c r="T146" s="1535" t="str">
        <f>IF('別紙様式2-3（６月以降分）'!T146="","",'別紙様式2-3（６月以降分）'!T146)</f>
        <v/>
      </c>
      <c r="U146" s="1537" t="str">
        <f>IFERROR(VLOOKUP(K146,【参考】数式用!$A$5:$AB$37,MATCH(T146,【参考】数式用!$B$4:$AB$4,0)+1,0),"")</f>
        <v/>
      </c>
      <c r="V146" s="1416" t="s">
        <v>15</v>
      </c>
      <c r="W146" s="1533">
        <f>'別紙様式2-3（６月以降分）'!W146</f>
        <v>6</v>
      </c>
      <c r="X146" s="1356" t="s">
        <v>10</v>
      </c>
      <c r="Y146" s="1533">
        <f>'別紙様式2-3（６月以降分）'!Y146</f>
        <v>6</v>
      </c>
      <c r="Z146" s="1356" t="s">
        <v>38</v>
      </c>
      <c r="AA146" s="1533">
        <f>'別紙様式2-3（６月以降分）'!AA146</f>
        <v>7</v>
      </c>
      <c r="AB146" s="1356" t="s">
        <v>10</v>
      </c>
      <c r="AC146" s="1533">
        <f>'別紙様式2-3（６月以降分）'!AC146</f>
        <v>3</v>
      </c>
      <c r="AD146" s="1356" t="s">
        <v>2020</v>
      </c>
      <c r="AE146" s="1356" t="s">
        <v>20</v>
      </c>
      <c r="AF146" s="1356">
        <f>IF(W146&gt;=1,(AA146*12+AC146)-(W146*12+Y146)+1,"")</f>
        <v>10</v>
      </c>
      <c r="AG146" s="1358" t="s">
        <v>33</v>
      </c>
      <c r="AH146" s="1525" t="str">
        <f>'別紙様式2-3（６月以降分）'!AH146</f>
        <v/>
      </c>
      <c r="AI146" s="1527" t="str">
        <f>'別紙様式2-3（６月以降分）'!AI146</f>
        <v/>
      </c>
      <c r="AJ146" s="1529">
        <f>'別紙様式2-3（６月以降分）'!AJ146</f>
        <v>0</v>
      </c>
      <c r="AK146" s="1531" t="str">
        <f>IF('別紙様式2-3（６月以降分）'!AK146="","",'別紙様式2-3（６月以降分）'!AK146)</f>
        <v/>
      </c>
      <c r="AL146" s="1520">
        <f>'別紙様式2-3（６月以降分）'!AL146</f>
        <v>0</v>
      </c>
      <c r="AM146" s="1522" t="str">
        <f>IF('別紙様式2-3（６月以降分）'!AM146="","",'別紙様式2-3（６月以降分）'!AM146)</f>
        <v/>
      </c>
      <c r="AN146" s="1340" t="str">
        <f>IF('別紙様式2-3（６月以降分）'!AN146="","",'別紙様式2-3（６月以降分）'!AN146)</f>
        <v/>
      </c>
      <c r="AO146" s="1338" t="str">
        <f>IF('別紙様式2-3（６月以降分）'!AO146="","",'別紙様式2-3（６月以降分）'!AO146)</f>
        <v/>
      </c>
      <c r="AP146" s="1340" t="str">
        <f>IF('別紙様式2-3（６月以降分）'!AP146="","",'別紙様式2-3（６月以降分）'!AP146)</f>
        <v/>
      </c>
      <c r="AQ146" s="1489" t="str">
        <f>IF('別紙様式2-3（６月以降分）'!AQ146="","",'別紙様式2-3（６月以降分）'!AQ146)</f>
        <v/>
      </c>
      <c r="AR146" s="1492" t="str">
        <f>IF('別紙様式2-3（６月以降分）'!AR146="","",'別紙様式2-3（６月以降分）'!AR146)</f>
        <v/>
      </c>
      <c r="AS146" s="573" t="str">
        <f t="shared" ref="AS146" si="224">IF(AU148="","",IF(U148&lt;U146,"！加算の要件上は問題ありませんが、令和６年度当初の新加算の加算率と比較して、移行後の加算率が下がる計画になっています。",""))</f>
        <v/>
      </c>
      <c r="AT146" s="580"/>
      <c r="AU146" s="1308"/>
      <c r="AV146" s="558" t="str">
        <f>IF('別紙様式2-2（４・５月分）'!N113="","",'別紙様式2-2（４・５月分）'!N113)</f>
        <v/>
      </c>
      <c r="AW146" s="1312" t="str">
        <f>IF(SUM('別紙様式2-2（４・５月分）'!O113:O115)=0,"",SUM('別紙様式2-2（４・５月分）'!O113:O115))</f>
        <v/>
      </c>
      <c r="AX146" s="1481" t="str">
        <f>IFERROR(VLOOKUP(K146,【参考】数式用!$AH$2:$AI$34,2,FALSE),"")</f>
        <v/>
      </c>
      <c r="AY146" s="494"/>
      <c r="BD146" s="341"/>
      <c r="BE146" s="1310" t="str">
        <f>G146</f>
        <v/>
      </c>
      <c r="BF146" s="1310"/>
      <c r="BG146" s="1310"/>
    </row>
    <row r="147" spans="1:59" ht="15" customHeight="1">
      <c r="A147" s="1274"/>
      <c r="B147" s="1242"/>
      <c r="C147" s="1243"/>
      <c r="D147" s="1243"/>
      <c r="E147" s="1243"/>
      <c r="F147" s="1244"/>
      <c r="G147" s="1259"/>
      <c r="H147" s="1259"/>
      <c r="I147" s="1259"/>
      <c r="J147" s="1422"/>
      <c r="K147" s="1259"/>
      <c r="L147" s="1428"/>
      <c r="M147" s="1378" t="str">
        <f>IF('別紙様式2-2（４・５月分）'!P114="","",'別紙様式2-2（４・５月分）'!P114)</f>
        <v/>
      </c>
      <c r="N147" s="1399"/>
      <c r="O147" s="1405"/>
      <c r="P147" s="1406"/>
      <c r="Q147" s="1407"/>
      <c r="R147" s="1540"/>
      <c r="S147" s="1411"/>
      <c r="T147" s="1536"/>
      <c r="U147" s="1538"/>
      <c r="V147" s="1417"/>
      <c r="W147" s="1534"/>
      <c r="X147" s="1357"/>
      <c r="Y147" s="1534"/>
      <c r="Z147" s="1357"/>
      <c r="AA147" s="1534"/>
      <c r="AB147" s="1357"/>
      <c r="AC147" s="1534"/>
      <c r="AD147" s="1357"/>
      <c r="AE147" s="1357"/>
      <c r="AF147" s="1357"/>
      <c r="AG147" s="1359"/>
      <c r="AH147" s="1526"/>
      <c r="AI147" s="1528"/>
      <c r="AJ147" s="1530"/>
      <c r="AK147" s="1532"/>
      <c r="AL147" s="1521"/>
      <c r="AM147" s="1523"/>
      <c r="AN147" s="1341"/>
      <c r="AO147" s="1524"/>
      <c r="AP147" s="1341"/>
      <c r="AQ147" s="1490"/>
      <c r="AR147" s="1493"/>
      <c r="AS147" s="1491" t="str">
        <f t="shared" ref="AS147" si="225">IF(AU148="","",IF(OR(AA148="",AA148&lt;&gt;7,AC148="",AC148&lt;&gt;3),"！算定期間の終わりが令和７年３月になっていません。年度内の廃止予定等がなければ、算定対象月を令和７年３月にしてください。",""))</f>
        <v/>
      </c>
      <c r="AT147" s="580"/>
      <c r="AU147" s="1310"/>
      <c r="AV147" s="1311" t="str">
        <f>IF('別紙様式2-2（４・５月分）'!N114="","",'別紙様式2-2（４・５月分）'!N114)</f>
        <v/>
      </c>
      <c r="AW147" s="1312"/>
      <c r="AX147" s="1482"/>
      <c r="AY147" s="431"/>
      <c r="BD147" s="341"/>
      <c r="BE147" s="1310" t="str">
        <f>G146</f>
        <v/>
      </c>
      <c r="BF147" s="1310"/>
      <c r="BG147" s="1310"/>
    </row>
    <row r="148" spans="1:59" ht="15" customHeight="1">
      <c r="A148" s="1302"/>
      <c r="B148" s="1242"/>
      <c r="C148" s="1243"/>
      <c r="D148" s="1243"/>
      <c r="E148" s="1243"/>
      <c r="F148" s="1244"/>
      <c r="G148" s="1259"/>
      <c r="H148" s="1259"/>
      <c r="I148" s="1259"/>
      <c r="J148" s="1422"/>
      <c r="K148" s="1259"/>
      <c r="L148" s="1428"/>
      <c r="M148" s="1379"/>
      <c r="N148" s="1400"/>
      <c r="O148" s="1380" t="s">
        <v>2025</v>
      </c>
      <c r="P148" s="1432" t="str">
        <f>IFERROR(VLOOKUP('別紙様式2-2（４・５月分）'!AQ113,【参考】数式用!$AR$5:$AT$22,3,FALSE),"")</f>
        <v/>
      </c>
      <c r="Q148" s="1384" t="s">
        <v>2036</v>
      </c>
      <c r="R148" s="1516" t="str">
        <f>IFERROR(VLOOKUP(K146,【参考】数式用!$A$5:$AB$37,MATCH(P148,【参考】数式用!$B$4:$AB$4,0)+1,0),"")</f>
        <v/>
      </c>
      <c r="S148" s="1388" t="s">
        <v>2109</v>
      </c>
      <c r="T148" s="1518"/>
      <c r="U148" s="1514" t="str">
        <f>IFERROR(VLOOKUP(K146,【参考】数式用!$A$5:$AB$37,MATCH(T148,【参考】数式用!$B$4:$AB$4,0)+1,0),"")</f>
        <v/>
      </c>
      <c r="V148" s="1394" t="s">
        <v>15</v>
      </c>
      <c r="W148" s="1512"/>
      <c r="X148" s="1370" t="s">
        <v>10</v>
      </c>
      <c r="Y148" s="1512"/>
      <c r="Z148" s="1370" t="s">
        <v>38</v>
      </c>
      <c r="AA148" s="1512"/>
      <c r="AB148" s="1370" t="s">
        <v>10</v>
      </c>
      <c r="AC148" s="1512"/>
      <c r="AD148" s="1370" t="s">
        <v>2020</v>
      </c>
      <c r="AE148" s="1370" t="s">
        <v>20</v>
      </c>
      <c r="AF148" s="1370" t="str">
        <f>IF(W148&gt;=1,(AA148*12+AC148)-(W148*12+Y148)+1,"")</f>
        <v/>
      </c>
      <c r="AG148" s="1366" t="s">
        <v>33</v>
      </c>
      <c r="AH148" s="1372" t="str">
        <f t="shared" ref="AH148" si="226">IFERROR(ROUNDDOWN(ROUND(L146*U148,0),0)*AF148,"")</f>
        <v/>
      </c>
      <c r="AI148" s="1506" t="str">
        <f t="shared" ref="AI148" si="227">IFERROR(ROUNDDOWN(ROUND((L146*(U148-AW146)),0),0)*AF148,"")</f>
        <v/>
      </c>
      <c r="AJ148" s="1376" t="str">
        <f>IFERROR(ROUNDDOWN(ROUNDDOWN(ROUND(L146*VLOOKUP(K146,【参考】数式用!$A$5:$AB$27,MATCH("新加算Ⅳ",【参考】数式用!$B$4:$AB$4,0)+1,0),0),0)*AF148*0.5,0),"")</f>
        <v/>
      </c>
      <c r="AK148" s="1508"/>
      <c r="AL148" s="1510" t="str">
        <f>IFERROR(IF('別紙様式2-2（４・５月分）'!P148="ベア加算","", IF(OR(T148="新加算Ⅰ",T148="新加算Ⅱ",T148="新加算Ⅲ",T148="新加算Ⅳ"),ROUNDDOWN(ROUND(L146*VLOOKUP(K146,【参考】数式用!$A$5:$I$27,MATCH("ベア加算",【参考】数式用!$B$4:$I$4,0)+1,0),0),0)*AF148,"")),"")</f>
        <v/>
      </c>
      <c r="AM148" s="1502"/>
      <c r="AN148" s="1483"/>
      <c r="AO148" s="1504"/>
      <c r="AP148" s="1483"/>
      <c r="AQ148" s="1485"/>
      <c r="AR148" s="1487"/>
      <c r="AS148" s="1491"/>
      <c r="AT148" s="452"/>
      <c r="AU148" s="1310" t="str">
        <f>IF(AND(AA146&lt;&gt;7,AC146&lt;&gt;3),"V列に色付け","")</f>
        <v/>
      </c>
      <c r="AV148" s="1311"/>
      <c r="AW148" s="1312"/>
      <c r="AX148" s="577"/>
      <c r="AY148" s="1229" t="str">
        <f>IF(AL148&lt;&gt;"",IF(AM148="○","入力済","未入力"),"")</f>
        <v/>
      </c>
      <c r="AZ148" s="1229" t="str">
        <f>IF(OR(T148="新加算Ⅰ",T148="新加算Ⅱ",T148="新加算Ⅲ",T148="新加算Ⅳ",T148="新加算Ⅴ（１）",T148="新加算Ⅴ（２）",T148="新加算Ⅴ（３）",T148="新加算ⅠⅤ（４）",T148="新加算Ⅴ（５）",T148="新加算Ⅴ（６）",T148="新加算Ⅴ（８）",T148="新加算Ⅴ（11）"),IF(OR(AN148="○",AN148="令和６年度中に満たす"),"入力済","未入力"),"")</f>
        <v/>
      </c>
      <c r="BA148" s="1229" t="str">
        <f>IF(OR(T148="新加算Ⅴ（７）",T148="新加算Ⅴ（９）",T148="新加算Ⅴ（10）",T148="新加算Ⅴ（12）",T148="新加算Ⅴ（13）",T148="新加算Ⅴ（14）"),IF(OR(AO148="○",AO148="令和６年度中に満たす"),"入力済","未入力"),"")</f>
        <v/>
      </c>
      <c r="BB148" s="1229" t="str">
        <f>IF(OR(T148="新加算Ⅰ",T148="新加算Ⅱ",T148="新加算Ⅲ",T148="新加算Ⅴ（１）",T148="新加算Ⅴ（３）",T148="新加算Ⅴ（８）"),IF(OR(AP148="○",AP148="令和６年度中に満たす"),"入力済","未入力"),"")</f>
        <v/>
      </c>
      <c r="BC148" s="1480" t="str">
        <f t="shared" ref="BC148" si="228">IF(OR(T148="新加算Ⅰ",T148="新加算Ⅱ",T148="新加算Ⅴ（１）",T148="新加算Ⅴ（２）",T148="新加算Ⅴ（３）",T148="新加算Ⅴ（４）",T148="新加算Ⅴ（５）",T148="新加算Ⅴ（６）",T148="新加算Ⅴ（７）",T148="新加算Ⅴ（９）",T148="新加算Ⅴ（10）",T148="新加算Ⅴ（12）"),IF(AQ148&lt;&gt;"",1,""),"")</f>
        <v/>
      </c>
      <c r="BD148" s="1310" t="str">
        <f>IF(OR(T148="新加算Ⅰ",T148="新加算Ⅴ（１）",T148="新加算Ⅴ（２）",T148="新加算Ⅴ（５）",T148="新加算Ⅴ（７）",T148="新加算Ⅴ（10）"),IF(AR148="","未入力","入力済"),"")</f>
        <v/>
      </c>
      <c r="BE148" s="1310" t="str">
        <f>G146</f>
        <v/>
      </c>
      <c r="BF148" s="1310"/>
      <c r="BG148" s="1310"/>
    </row>
    <row r="149" spans="1:59" ht="30" customHeight="1" thickBot="1">
      <c r="A149" s="1275"/>
      <c r="B149" s="1418"/>
      <c r="C149" s="1419"/>
      <c r="D149" s="1419"/>
      <c r="E149" s="1419"/>
      <c r="F149" s="1420"/>
      <c r="G149" s="1260"/>
      <c r="H149" s="1260"/>
      <c r="I149" s="1260"/>
      <c r="J149" s="1423"/>
      <c r="K149" s="1260"/>
      <c r="L149" s="1429"/>
      <c r="M149" s="556" t="str">
        <f>IF('別紙様式2-2（４・５月分）'!P115="","",'別紙様式2-2（４・５月分）'!P115)</f>
        <v/>
      </c>
      <c r="N149" s="1401"/>
      <c r="O149" s="1381"/>
      <c r="P149" s="1433"/>
      <c r="Q149" s="1385"/>
      <c r="R149" s="1517"/>
      <c r="S149" s="1389"/>
      <c r="T149" s="1519"/>
      <c r="U149" s="1515"/>
      <c r="V149" s="1395"/>
      <c r="W149" s="1513"/>
      <c r="X149" s="1371"/>
      <c r="Y149" s="1513"/>
      <c r="Z149" s="1371"/>
      <c r="AA149" s="1513"/>
      <c r="AB149" s="1371"/>
      <c r="AC149" s="1513"/>
      <c r="AD149" s="1371"/>
      <c r="AE149" s="1371"/>
      <c r="AF149" s="1371"/>
      <c r="AG149" s="1367"/>
      <c r="AH149" s="1373"/>
      <c r="AI149" s="1507"/>
      <c r="AJ149" s="1377"/>
      <c r="AK149" s="1509"/>
      <c r="AL149" s="1511"/>
      <c r="AM149" s="1503"/>
      <c r="AN149" s="1484"/>
      <c r="AO149" s="1505"/>
      <c r="AP149" s="1484"/>
      <c r="AQ149" s="1486"/>
      <c r="AR149" s="1488"/>
      <c r="AS149" s="578" t="str">
        <f t="shared" ref="AS149" si="229">IF(AU148="","",IF(OR(T148="",AND(M149="ベア加算なし",OR(T148="新加算Ⅰ",T148="新加算Ⅱ",T148="新加算Ⅲ",T148="新加算Ⅳ"),AM148=""),AND(OR(T148="新加算Ⅰ",T148="新加算Ⅱ",T148="新加算Ⅲ",T148="新加算Ⅳ"),AN148=""),AND(OR(T148="新加算Ⅰ",T148="新加算Ⅱ",T148="新加算Ⅲ"),AP148=""),AND(OR(T148="新加算Ⅰ",T148="新加算Ⅱ"),AQ148=""),AND(OR(T148="新加算Ⅰ"),AR148="")),"！記入が必要な欄（ピンク色のセル）に空欄があります。空欄を埋めてください。",""))</f>
        <v/>
      </c>
      <c r="AT149" s="452"/>
      <c r="AU149" s="1310"/>
      <c r="AV149" s="558" t="str">
        <f>IF('別紙様式2-2（４・５月分）'!N115="","",'別紙様式2-2（４・５月分）'!N115)</f>
        <v/>
      </c>
      <c r="AW149" s="1312"/>
      <c r="AX149" s="579"/>
      <c r="AY149" s="1229" t="str">
        <f>IF(OR(T149="新加算Ⅰ",T149="新加算Ⅱ",T149="新加算Ⅲ",T149="新加算Ⅳ",T149="新加算Ⅴ（１）",T149="新加算Ⅴ（２）",T149="新加算Ⅴ（３）",T149="新加算ⅠⅤ（４）",T149="新加算Ⅴ（５）",T149="新加算Ⅴ（６）",T149="新加算Ⅴ（８）",T149="新加算Ⅴ（11）"),IF(AI149="○","","未入力"),"")</f>
        <v/>
      </c>
      <c r="AZ149" s="1229" t="str">
        <f>IF(OR(U149="新加算Ⅰ",U149="新加算Ⅱ",U149="新加算Ⅲ",U149="新加算Ⅳ",U149="新加算Ⅴ（１）",U149="新加算Ⅴ（２）",U149="新加算Ⅴ（３）",U149="新加算ⅠⅤ（４）",U149="新加算Ⅴ（５）",U149="新加算Ⅴ（６）",U149="新加算Ⅴ（８）",U149="新加算Ⅴ（11）"),IF(AJ149="○","","未入力"),"")</f>
        <v/>
      </c>
      <c r="BA149" s="1229" t="str">
        <f>IF(OR(U149="新加算Ⅴ（７）",U149="新加算Ⅴ（９）",U149="新加算Ⅴ（10）",U149="新加算Ⅴ（12）",U149="新加算Ⅴ（13）",U149="新加算Ⅴ（14）"),IF(AK149="○","","未入力"),"")</f>
        <v/>
      </c>
      <c r="BB149" s="1229" t="str">
        <f>IF(OR(U149="新加算Ⅰ",U149="新加算Ⅱ",U149="新加算Ⅲ",U149="新加算Ⅴ（１）",U149="新加算Ⅴ（３）",U149="新加算Ⅴ（８）"),IF(AL149="○","","未入力"),"")</f>
        <v/>
      </c>
      <c r="BC149" s="1480" t="str">
        <f t="shared" ref="BC149" si="230">IF(OR(U149="新加算Ⅰ",U149="新加算Ⅱ",U149="新加算Ⅴ（１）",U149="新加算Ⅴ（２）",U149="新加算Ⅴ（３）",U149="新加算Ⅴ（４）",U149="新加算Ⅴ（５）",U149="新加算Ⅴ（６）",U149="新加算Ⅴ（７）",U149="新加算Ⅴ（９）",U149="新加算Ⅴ（10）",U149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9" s="1310" t="str">
        <f>IF(AND(T149&lt;&gt;"（参考）令和７年度の移行予定",OR(U149="新加算Ⅰ",U149="新加算Ⅴ（１）",U149="新加算Ⅴ（２）",U149="新加算Ⅴ（５）",U149="新加算Ⅴ（７）",U149="新加算Ⅴ（10）")),IF(AN149="","未入力",IF(AN149="いずれも取得していない","要件を満たさない","")),"")</f>
        <v/>
      </c>
      <c r="BE149" s="1310" t="str">
        <f>G146</f>
        <v/>
      </c>
      <c r="BF149" s="1310"/>
      <c r="BG149" s="1310"/>
    </row>
    <row r="150" spans="1:59" ht="30" customHeight="1">
      <c r="A150" s="1273">
        <v>35</v>
      </c>
      <c r="B150" s="1242" t="str">
        <f>IF(基本情報入力シート!C88="","",基本情報入力シート!C88)</f>
        <v/>
      </c>
      <c r="C150" s="1243"/>
      <c r="D150" s="1243"/>
      <c r="E150" s="1243"/>
      <c r="F150" s="1244"/>
      <c r="G150" s="1259" t="str">
        <f>IF(基本情報入力シート!M88="","",基本情報入力シート!M88)</f>
        <v/>
      </c>
      <c r="H150" s="1259" t="str">
        <f>IF(基本情報入力シート!R88="","",基本情報入力シート!R88)</f>
        <v/>
      </c>
      <c r="I150" s="1259" t="str">
        <f>IF(基本情報入力シート!W88="","",基本情報入力シート!W88)</f>
        <v/>
      </c>
      <c r="J150" s="1422" t="str">
        <f>IF(基本情報入力シート!X88="","",基本情報入力シート!X88)</f>
        <v/>
      </c>
      <c r="K150" s="1259" t="str">
        <f>IF(基本情報入力シート!Y88="","",基本情報入力シート!Y88)</f>
        <v/>
      </c>
      <c r="L150" s="1428" t="str">
        <f>IF(基本情報入力シート!AB88="","",基本情報入力シート!AB88)</f>
        <v/>
      </c>
      <c r="M150" s="553" t="str">
        <f>IF('別紙様式2-2（４・５月分）'!P116="","",'別紙様式2-2（４・５月分）'!P116)</f>
        <v/>
      </c>
      <c r="N150" s="1398" t="str">
        <f>IF(SUM('別紙様式2-2（４・５月分）'!Q116:Q118)=0,"",SUM('別紙様式2-2（４・５月分）'!Q116:Q118))</f>
        <v/>
      </c>
      <c r="O150" s="1402" t="str">
        <f>IFERROR(VLOOKUP('別紙様式2-2（４・５月分）'!AQ116,【参考】数式用!$AR$5:$AS$22,2,FALSE),"")</f>
        <v/>
      </c>
      <c r="P150" s="1403"/>
      <c r="Q150" s="1404"/>
      <c r="R150" s="1539" t="str">
        <f>IFERROR(VLOOKUP(K150,【参考】数式用!$A$5:$AB$37,MATCH(O150,【参考】数式用!$B$4:$AB$4,0)+1,0),"")</f>
        <v/>
      </c>
      <c r="S150" s="1410" t="s">
        <v>2102</v>
      </c>
      <c r="T150" s="1535" t="str">
        <f>IF('別紙様式2-3（６月以降分）'!T150="","",'別紙様式2-3（６月以降分）'!T150)</f>
        <v/>
      </c>
      <c r="U150" s="1537" t="str">
        <f>IFERROR(VLOOKUP(K150,【参考】数式用!$A$5:$AB$37,MATCH(T150,【参考】数式用!$B$4:$AB$4,0)+1,0),"")</f>
        <v/>
      </c>
      <c r="V150" s="1416" t="s">
        <v>15</v>
      </c>
      <c r="W150" s="1533">
        <f>'別紙様式2-3（６月以降分）'!W150</f>
        <v>6</v>
      </c>
      <c r="X150" s="1356" t="s">
        <v>10</v>
      </c>
      <c r="Y150" s="1533">
        <f>'別紙様式2-3（６月以降分）'!Y150</f>
        <v>6</v>
      </c>
      <c r="Z150" s="1356" t="s">
        <v>38</v>
      </c>
      <c r="AA150" s="1533">
        <f>'別紙様式2-3（６月以降分）'!AA150</f>
        <v>7</v>
      </c>
      <c r="AB150" s="1356" t="s">
        <v>10</v>
      </c>
      <c r="AC150" s="1533">
        <f>'別紙様式2-3（６月以降分）'!AC150</f>
        <v>3</v>
      </c>
      <c r="AD150" s="1356" t="s">
        <v>2020</v>
      </c>
      <c r="AE150" s="1356" t="s">
        <v>20</v>
      </c>
      <c r="AF150" s="1356">
        <f>IF(W150&gt;=1,(AA150*12+AC150)-(W150*12+Y150)+1,"")</f>
        <v>10</v>
      </c>
      <c r="AG150" s="1358" t="s">
        <v>33</v>
      </c>
      <c r="AH150" s="1525" t="str">
        <f>'別紙様式2-3（６月以降分）'!AH150</f>
        <v/>
      </c>
      <c r="AI150" s="1527" t="str">
        <f>'別紙様式2-3（６月以降分）'!AI150</f>
        <v/>
      </c>
      <c r="AJ150" s="1529">
        <f>'別紙様式2-3（６月以降分）'!AJ150</f>
        <v>0</v>
      </c>
      <c r="AK150" s="1531" t="str">
        <f>IF('別紙様式2-3（６月以降分）'!AK150="","",'別紙様式2-3（６月以降分）'!AK150)</f>
        <v/>
      </c>
      <c r="AL150" s="1520">
        <f>'別紙様式2-3（６月以降分）'!AL150</f>
        <v>0</v>
      </c>
      <c r="AM150" s="1522" t="str">
        <f>IF('別紙様式2-3（６月以降分）'!AM150="","",'別紙様式2-3（６月以降分）'!AM150)</f>
        <v/>
      </c>
      <c r="AN150" s="1340" t="str">
        <f>IF('別紙様式2-3（６月以降分）'!AN150="","",'別紙様式2-3（６月以降分）'!AN150)</f>
        <v/>
      </c>
      <c r="AO150" s="1338" t="str">
        <f>IF('別紙様式2-3（６月以降分）'!AO150="","",'別紙様式2-3（６月以降分）'!AO150)</f>
        <v/>
      </c>
      <c r="AP150" s="1340" t="str">
        <f>IF('別紙様式2-3（６月以降分）'!AP150="","",'別紙様式2-3（６月以降分）'!AP150)</f>
        <v/>
      </c>
      <c r="AQ150" s="1489" t="str">
        <f>IF('別紙様式2-3（６月以降分）'!AQ150="","",'別紙様式2-3（６月以降分）'!AQ150)</f>
        <v/>
      </c>
      <c r="AR150" s="1492" t="str">
        <f>IF('別紙様式2-3（６月以降分）'!AR150="","",'別紙様式2-3（６月以降分）'!AR150)</f>
        <v/>
      </c>
      <c r="AS150" s="573" t="str">
        <f t="shared" ref="AS150" si="231">IF(AU152="","",IF(U152&lt;U150,"！加算の要件上は問題ありませんが、令和６年度当初の新加算の加算率と比較して、移行後の加算率が下がる計画になっています。",""))</f>
        <v/>
      </c>
      <c r="AT150" s="580"/>
      <c r="AU150" s="1308"/>
      <c r="AV150" s="558" t="str">
        <f>IF('別紙様式2-2（４・５月分）'!N116="","",'別紙様式2-2（４・５月分）'!N116)</f>
        <v/>
      </c>
      <c r="AW150" s="1312" t="str">
        <f>IF(SUM('別紙様式2-2（４・５月分）'!O116:O118)=0,"",SUM('別紙様式2-2（４・５月分）'!O116:O118))</f>
        <v/>
      </c>
      <c r="AX150" s="1481" t="str">
        <f>IFERROR(VLOOKUP(K150,【参考】数式用!$AH$2:$AI$34,2,FALSE),"")</f>
        <v/>
      </c>
      <c r="AY150" s="494"/>
      <c r="BD150" s="341"/>
      <c r="BE150" s="1310" t="str">
        <f>G150</f>
        <v/>
      </c>
      <c r="BF150" s="1310"/>
      <c r="BG150" s="1310"/>
    </row>
    <row r="151" spans="1:59" ht="15" customHeight="1">
      <c r="A151" s="1274"/>
      <c r="B151" s="1242"/>
      <c r="C151" s="1243"/>
      <c r="D151" s="1243"/>
      <c r="E151" s="1243"/>
      <c r="F151" s="1244"/>
      <c r="G151" s="1259"/>
      <c r="H151" s="1259"/>
      <c r="I151" s="1259"/>
      <c r="J151" s="1422"/>
      <c r="K151" s="1259"/>
      <c r="L151" s="1428"/>
      <c r="M151" s="1378" t="str">
        <f>IF('別紙様式2-2（４・５月分）'!P117="","",'別紙様式2-2（４・５月分）'!P117)</f>
        <v/>
      </c>
      <c r="N151" s="1399"/>
      <c r="O151" s="1405"/>
      <c r="P151" s="1406"/>
      <c r="Q151" s="1407"/>
      <c r="R151" s="1540"/>
      <c r="S151" s="1411"/>
      <c r="T151" s="1536"/>
      <c r="U151" s="1538"/>
      <c r="V151" s="1417"/>
      <c r="W151" s="1534"/>
      <c r="X151" s="1357"/>
      <c r="Y151" s="1534"/>
      <c r="Z151" s="1357"/>
      <c r="AA151" s="1534"/>
      <c r="AB151" s="1357"/>
      <c r="AC151" s="1534"/>
      <c r="AD151" s="1357"/>
      <c r="AE151" s="1357"/>
      <c r="AF151" s="1357"/>
      <c r="AG151" s="1359"/>
      <c r="AH151" s="1526"/>
      <c r="AI151" s="1528"/>
      <c r="AJ151" s="1530"/>
      <c r="AK151" s="1532"/>
      <c r="AL151" s="1521"/>
      <c r="AM151" s="1523"/>
      <c r="AN151" s="1341"/>
      <c r="AO151" s="1524"/>
      <c r="AP151" s="1341"/>
      <c r="AQ151" s="1490"/>
      <c r="AR151" s="1493"/>
      <c r="AS151" s="1491" t="str">
        <f t="shared" ref="AS151" si="232">IF(AU152="","",IF(OR(AA152="",AA152&lt;&gt;7,AC152="",AC152&lt;&gt;3),"！算定期間の終わりが令和７年３月になっていません。年度内の廃止予定等がなければ、算定対象月を令和７年３月にしてください。",""))</f>
        <v/>
      </c>
      <c r="AT151" s="580"/>
      <c r="AU151" s="1310"/>
      <c r="AV151" s="1311" t="str">
        <f>IF('別紙様式2-2（４・５月分）'!N117="","",'別紙様式2-2（４・５月分）'!N117)</f>
        <v/>
      </c>
      <c r="AW151" s="1312"/>
      <c r="AX151" s="1482"/>
      <c r="AY151" s="431"/>
      <c r="BD151" s="341"/>
      <c r="BE151" s="1310" t="str">
        <f>G150</f>
        <v/>
      </c>
      <c r="BF151" s="1310"/>
      <c r="BG151" s="1310"/>
    </row>
    <row r="152" spans="1:59" ht="15" customHeight="1">
      <c r="A152" s="1302"/>
      <c r="B152" s="1242"/>
      <c r="C152" s="1243"/>
      <c r="D152" s="1243"/>
      <c r="E152" s="1243"/>
      <c r="F152" s="1244"/>
      <c r="G152" s="1259"/>
      <c r="H152" s="1259"/>
      <c r="I152" s="1259"/>
      <c r="J152" s="1422"/>
      <c r="K152" s="1259"/>
      <c r="L152" s="1428"/>
      <c r="M152" s="1379"/>
      <c r="N152" s="1400"/>
      <c r="O152" s="1380" t="s">
        <v>2025</v>
      </c>
      <c r="P152" s="1432" t="str">
        <f>IFERROR(VLOOKUP('別紙様式2-2（４・５月分）'!AQ116,【参考】数式用!$AR$5:$AT$22,3,FALSE),"")</f>
        <v/>
      </c>
      <c r="Q152" s="1384" t="s">
        <v>2036</v>
      </c>
      <c r="R152" s="1516" t="str">
        <f>IFERROR(VLOOKUP(K150,【参考】数式用!$A$5:$AB$37,MATCH(P152,【参考】数式用!$B$4:$AB$4,0)+1,0),"")</f>
        <v/>
      </c>
      <c r="S152" s="1388" t="s">
        <v>2109</v>
      </c>
      <c r="T152" s="1518"/>
      <c r="U152" s="1514" t="str">
        <f>IFERROR(VLOOKUP(K150,【参考】数式用!$A$5:$AB$37,MATCH(T152,【参考】数式用!$B$4:$AB$4,0)+1,0),"")</f>
        <v/>
      </c>
      <c r="V152" s="1394" t="s">
        <v>15</v>
      </c>
      <c r="W152" s="1512"/>
      <c r="X152" s="1370" t="s">
        <v>10</v>
      </c>
      <c r="Y152" s="1512"/>
      <c r="Z152" s="1370" t="s">
        <v>38</v>
      </c>
      <c r="AA152" s="1512"/>
      <c r="AB152" s="1370" t="s">
        <v>10</v>
      </c>
      <c r="AC152" s="1512"/>
      <c r="AD152" s="1370" t="s">
        <v>2020</v>
      </c>
      <c r="AE152" s="1370" t="s">
        <v>20</v>
      </c>
      <c r="AF152" s="1370" t="str">
        <f>IF(W152&gt;=1,(AA152*12+AC152)-(W152*12+Y152)+1,"")</f>
        <v/>
      </c>
      <c r="AG152" s="1366" t="s">
        <v>33</v>
      </c>
      <c r="AH152" s="1372" t="str">
        <f t="shared" ref="AH152" si="233">IFERROR(ROUNDDOWN(ROUND(L150*U152,0),0)*AF152,"")</f>
        <v/>
      </c>
      <c r="AI152" s="1506" t="str">
        <f t="shared" ref="AI152" si="234">IFERROR(ROUNDDOWN(ROUND((L150*(U152-AW150)),0),0)*AF152,"")</f>
        <v/>
      </c>
      <c r="AJ152" s="1376" t="str">
        <f>IFERROR(ROUNDDOWN(ROUNDDOWN(ROUND(L150*VLOOKUP(K150,【参考】数式用!$A$5:$AB$27,MATCH("新加算Ⅳ",【参考】数式用!$B$4:$AB$4,0)+1,0),0),0)*AF152*0.5,0),"")</f>
        <v/>
      </c>
      <c r="AK152" s="1508"/>
      <c r="AL152" s="1510" t="str">
        <f>IFERROR(IF('別紙様式2-2（４・５月分）'!P152="ベア加算","", IF(OR(T152="新加算Ⅰ",T152="新加算Ⅱ",T152="新加算Ⅲ",T152="新加算Ⅳ"),ROUNDDOWN(ROUND(L150*VLOOKUP(K150,【参考】数式用!$A$5:$I$27,MATCH("ベア加算",【参考】数式用!$B$4:$I$4,0)+1,0),0),0)*AF152,"")),"")</f>
        <v/>
      </c>
      <c r="AM152" s="1502"/>
      <c r="AN152" s="1483"/>
      <c r="AO152" s="1504"/>
      <c r="AP152" s="1483"/>
      <c r="AQ152" s="1485"/>
      <c r="AR152" s="1487"/>
      <c r="AS152" s="1491"/>
      <c r="AT152" s="452"/>
      <c r="AU152" s="1310" t="str">
        <f>IF(AND(AA150&lt;&gt;7,AC150&lt;&gt;3),"V列に色付け","")</f>
        <v/>
      </c>
      <c r="AV152" s="1311"/>
      <c r="AW152" s="1312"/>
      <c r="AX152" s="577"/>
      <c r="AY152" s="1229" t="str">
        <f>IF(AL152&lt;&gt;"",IF(AM152="○","入力済","未入力"),"")</f>
        <v/>
      </c>
      <c r="AZ152" s="1229" t="str">
        <f>IF(OR(T152="新加算Ⅰ",T152="新加算Ⅱ",T152="新加算Ⅲ",T152="新加算Ⅳ",T152="新加算Ⅴ（１）",T152="新加算Ⅴ（２）",T152="新加算Ⅴ（３）",T152="新加算ⅠⅤ（４）",T152="新加算Ⅴ（５）",T152="新加算Ⅴ（６）",T152="新加算Ⅴ（８）",T152="新加算Ⅴ（11）"),IF(OR(AN152="○",AN152="令和６年度中に満たす"),"入力済","未入力"),"")</f>
        <v/>
      </c>
      <c r="BA152" s="1229" t="str">
        <f>IF(OR(T152="新加算Ⅴ（７）",T152="新加算Ⅴ（９）",T152="新加算Ⅴ（10）",T152="新加算Ⅴ（12）",T152="新加算Ⅴ（13）",T152="新加算Ⅴ（14）"),IF(OR(AO152="○",AO152="令和６年度中に満たす"),"入力済","未入力"),"")</f>
        <v/>
      </c>
      <c r="BB152" s="1229" t="str">
        <f>IF(OR(T152="新加算Ⅰ",T152="新加算Ⅱ",T152="新加算Ⅲ",T152="新加算Ⅴ（１）",T152="新加算Ⅴ（３）",T152="新加算Ⅴ（８）"),IF(OR(AP152="○",AP152="令和６年度中に満たす"),"入力済","未入力"),"")</f>
        <v/>
      </c>
      <c r="BC152" s="1480" t="str">
        <f t="shared" ref="BC152" si="235">IF(OR(T152="新加算Ⅰ",T152="新加算Ⅱ",T152="新加算Ⅴ（１）",T152="新加算Ⅴ（２）",T152="新加算Ⅴ（３）",T152="新加算Ⅴ（４）",T152="新加算Ⅴ（５）",T152="新加算Ⅴ（６）",T152="新加算Ⅴ（７）",T152="新加算Ⅴ（９）",T152="新加算Ⅴ（10）",T152="新加算Ⅴ（12）"),IF(AQ152&lt;&gt;"",1,""),"")</f>
        <v/>
      </c>
      <c r="BD152" s="1310" t="str">
        <f>IF(OR(T152="新加算Ⅰ",T152="新加算Ⅴ（１）",T152="新加算Ⅴ（２）",T152="新加算Ⅴ（５）",T152="新加算Ⅴ（７）",T152="新加算Ⅴ（10）"),IF(AR152="","未入力","入力済"),"")</f>
        <v/>
      </c>
      <c r="BE152" s="1310" t="str">
        <f>G150</f>
        <v/>
      </c>
      <c r="BF152" s="1310"/>
      <c r="BG152" s="1310"/>
    </row>
    <row r="153" spans="1:59" ht="30" customHeight="1" thickBot="1">
      <c r="A153" s="1275"/>
      <c r="B153" s="1418"/>
      <c r="C153" s="1419"/>
      <c r="D153" s="1419"/>
      <c r="E153" s="1419"/>
      <c r="F153" s="1420"/>
      <c r="G153" s="1260"/>
      <c r="H153" s="1260"/>
      <c r="I153" s="1260"/>
      <c r="J153" s="1423"/>
      <c r="K153" s="1260"/>
      <c r="L153" s="1429"/>
      <c r="M153" s="556" t="str">
        <f>IF('別紙様式2-2（４・５月分）'!P118="","",'別紙様式2-2（４・５月分）'!P118)</f>
        <v/>
      </c>
      <c r="N153" s="1401"/>
      <c r="O153" s="1381"/>
      <c r="P153" s="1433"/>
      <c r="Q153" s="1385"/>
      <c r="R153" s="1517"/>
      <c r="S153" s="1389"/>
      <c r="T153" s="1519"/>
      <c r="U153" s="1515"/>
      <c r="V153" s="1395"/>
      <c r="W153" s="1513"/>
      <c r="X153" s="1371"/>
      <c r="Y153" s="1513"/>
      <c r="Z153" s="1371"/>
      <c r="AA153" s="1513"/>
      <c r="AB153" s="1371"/>
      <c r="AC153" s="1513"/>
      <c r="AD153" s="1371"/>
      <c r="AE153" s="1371"/>
      <c r="AF153" s="1371"/>
      <c r="AG153" s="1367"/>
      <c r="AH153" s="1373"/>
      <c r="AI153" s="1507"/>
      <c r="AJ153" s="1377"/>
      <c r="AK153" s="1509"/>
      <c r="AL153" s="1511"/>
      <c r="AM153" s="1503"/>
      <c r="AN153" s="1484"/>
      <c r="AO153" s="1505"/>
      <c r="AP153" s="1484"/>
      <c r="AQ153" s="1486"/>
      <c r="AR153" s="1488"/>
      <c r="AS153" s="578" t="str">
        <f t="shared" ref="AS153" si="236">IF(AU152="","",IF(OR(T152="",AND(M153="ベア加算なし",OR(T152="新加算Ⅰ",T152="新加算Ⅱ",T152="新加算Ⅲ",T152="新加算Ⅳ"),AM152=""),AND(OR(T152="新加算Ⅰ",T152="新加算Ⅱ",T152="新加算Ⅲ",T152="新加算Ⅳ"),AN152=""),AND(OR(T152="新加算Ⅰ",T152="新加算Ⅱ",T152="新加算Ⅲ"),AP152=""),AND(OR(T152="新加算Ⅰ",T152="新加算Ⅱ"),AQ152=""),AND(OR(T152="新加算Ⅰ"),AR152="")),"！記入が必要な欄（ピンク色のセル）に空欄があります。空欄を埋めてください。",""))</f>
        <v/>
      </c>
      <c r="AT153" s="452"/>
      <c r="AU153" s="1310"/>
      <c r="AV153" s="558" t="str">
        <f>IF('別紙様式2-2（４・５月分）'!N118="","",'別紙様式2-2（４・５月分）'!N118)</f>
        <v/>
      </c>
      <c r="AW153" s="1312"/>
      <c r="AX153" s="579"/>
      <c r="AY153" s="1229" t="str">
        <f>IF(OR(T153="新加算Ⅰ",T153="新加算Ⅱ",T153="新加算Ⅲ",T153="新加算Ⅳ",T153="新加算Ⅴ（１）",T153="新加算Ⅴ（２）",T153="新加算Ⅴ（３）",T153="新加算ⅠⅤ（４）",T153="新加算Ⅴ（５）",T153="新加算Ⅴ（６）",T153="新加算Ⅴ（８）",T153="新加算Ⅴ（11）"),IF(AI153="○","","未入力"),"")</f>
        <v/>
      </c>
      <c r="AZ153" s="1229" t="str">
        <f>IF(OR(U153="新加算Ⅰ",U153="新加算Ⅱ",U153="新加算Ⅲ",U153="新加算Ⅳ",U153="新加算Ⅴ（１）",U153="新加算Ⅴ（２）",U153="新加算Ⅴ（３）",U153="新加算ⅠⅤ（４）",U153="新加算Ⅴ（５）",U153="新加算Ⅴ（６）",U153="新加算Ⅴ（８）",U153="新加算Ⅴ（11）"),IF(AJ153="○","","未入力"),"")</f>
        <v/>
      </c>
      <c r="BA153" s="1229" t="str">
        <f>IF(OR(U153="新加算Ⅴ（７）",U153="新加算Ⅴ（９）",U153="新加算Ⅴ（10）",U153="新加算Ⅴ（12）",U153="新加算Ⅴ（13）",U153="新加算Ⅴ（14）"),IF(AK153="○","","未入力"),"")</f>
        <v/>
      </c>
      <c r="BB153" s="1229" t="str">
        <f>IF(OR(U153="新加算Ⅰ",U153="新加算Ⅱ",U153="新加算Ⅲ",U153="新加算Ⅴ（１）",U153="新加算Ⅴ（３）",U153="新加算Ⅴ（８）"),IF(AL153="○","","未入力"),"")</f>
        <v/>
      </c>
      <c r="BC153" s="1480" t="str">
        <f t="shared" ref="BC153" si="237">IF(OR(U153="新加算Ⅰ",U153="新加算Ⅱ",U153="新加算Ⅴ（１）",U153="新加算Ⅴ（２）",U153="新加算Ⅴ（３）",U153="新加算Ⅴ（４）",U153="新加算Ⅴ（５）",U153="新加算Ⅴ（６）",U153="新加算Ⅴ（７）",U153="新加算Ⅴ（９）",U153="新加算Ⅴ（10）",U153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3" s="1310" t="str">
        <f>IF(AND(T153&lt;&gt;"（参考）令和７年度の移行予定",OR(U153="新加算Ⅰ",U153="新加算Ⅴ（１）",U153="新加算Ⅴ（２）",U153="新加算Ⅴ（５）",U153="新加算Ⅴ（７）",U153="新加算Ⅴ（10）")),IF(AN153="","未入力",IF(AN153="いずれも取得していない","要件を満たさない","")),"")</f>
        <v/>
      </c>
      <c r="BE153" s="1310" t="str">
        <f>G150</f>
        <v/>
      </c>
      <c r="BF153" s="1310"/>
      <c r="BG153" s="1310"/>
    </row>
    <row r="154" spans="1:59" ht="30" customHeight="1">
      <c r="A154" s="1300">
        <v>36</v>
      </c>
      <c r="B154" s="1239" t="str">
        <f>IF(基本情報入力シート!C89="","",基本情報入力シート!C89)</f>
        <v/>
      </c>
      <c r="C154" s="1240"/>
      <c r="D154" s="1240"/>
      <c r="E154" s="1240"/>
      <c r="F154" s="1241"/>
      <c r="G154" s="1258" t="str">
        <f>IF(基本情報入力シート!M89="","",基本情報入力シート!M89)</f>
        <v/>
      </c>
      <c r="H154" s="1258" t="str">
        <f>IF(基本情報入力シート!R89="","",基本情報入力シート!R89)</f>
        <v/>
      </c>
      <c r="I154" s="1258" t="str">
        <f>IF(基本情報入力シート!W89="","",基本情報入力シート!W89)</f>
        <v/>
      </c>
      <c r="J154" s="1421" t="str">
        <f>IF(基本情報入力シート!X89="","",基本情報入力シート!X89)</f>
        <v/>
      </c>
      <c r="K154" s="1258" t="str">
        <f>IF(基本情報入力シート!Y89="","",基本情報入力シート!Y89)</f>
        <v/>
      </c>
      <c r="L154" s="1434" t="str">
        <f>IF(基本情報入力シート!AB89="","",基本情報入力シート!AB89)</f>
        <v/>
      </c>
      <c r="M154" s="553" t="str">
        <f>IF('別紙様式2-2（４・５月分）'!P119="","",'別紙様式2-2（４・５月分）'!P119)</f>
        <v/>
      </c>
      <c r="N154" s="1398" t="str">
        <f>IF(SUM('別紙様式2-2（４・５月分）'!Q119:Q121)=0,"",SUM('別紙様式2-2（４・５月分）'!Q119:Q121))</f>
        <v/>
      </c>
      <c r="O154" s="1402" t="str">
        <f>IFERROR(VLOOKUP('別紙様式2-2（４・５月分）'!AQ119,【参考】数式用!$AR$5:$AS$22,2,FALSE),"")</f>
        <v/>
      </c>
      <c r="P154" s="1403"/>
      <c r="Q154" s="1404"/>
      <c r="R154" s="1539" t="str">
        <f>IFERROR(VLOOKUP(K154,【参考】数式用!$A$5:$AB$37,MATCH(O154,【参考】数式用!$B$4:$AB$4,0)+1,0),"")</f>
        <v/>
      </c>
      <c r="S154" s="1410" t="s">
        <v>2102</v>
      </c>
      <c r="T154" s="1535" t="str">
        <f>IF('別紙様式2-3（６月以降分）'!T154="","",'別紙様式2-3（６月以降分）'!T154)</f>
        <v/>
      </c>
      <c r="U154" s="1537" t="str">
        <f>IFERROR(VLOOKUP(K154,【参考】数式用!$A$5:$AB$37,MATCH(T154,【参考】数式用!$B$4:$AB$4,0)+1,0),"")</f>
        <v/>
      </c>
      <c r="V154" s="1416" t="s">
        <v>15</v>
      </c>
      <c r="W154" s="1533">
        <f>'別紙様式2-3（６月以降分）'!W154</f>
        <v>6</v>
      </c>
      <c r="X154" s="1356" t="s">
        <v>10</v>
      </c>
      <c r="Y154" s="1533">
        <f>'別紙様式2-3（６月以降分）'!Y154</f>
        <v>6</v>
      </c>
      <c r="Z154" s="1356" t="s">
        <v>38</v>
      </c>
      <c r="AA154" s="1533">
        <f>'別紙様式2-3（６月以降分）'!AA154</f>
        <v>7</v>
      </c>
      <c r="AB154" s="1356" t="s">
        <v>10</v>
      </c>
      <c r="AC154" s="1533">
        <f>'別紙様式2-3（６月以降分）'!AC154</f>
        <v>3</v>
      </c>
      <c r="AD154" s="1356" t="s">
        <v>2020</v>
      </c>
      <c r="AE154" s="1356" t="s">
        <v>20</v>
      </c>
      <c r="AF154" s="1356">
        <f>IF(W154&gt;=1,(AA154*12+AC154)-(W154*12+Y154)+1,"")</f>
        <v>10</v>
      </c>
      <c r="AG154" s="1358" t="s">
        <v>33</v>
      </c>
      <c r="AH154" s="1525" t="str">
        <f>'別紙様式2-3（６月以降分）'!AH154</f>
        <v/>
      </c>
      <c r="AI154" s="1527" t="str">
        <f>'別紙様式2-3（６月以降分）'!AI154</f>
        <v/>
      </c>
      <c r="AJ154" s="1529">
        <f>'別紙様式2-3（６月以降分）'!AJ154</f>
        <v>0</v>
      </c>
      <c r="AK154" s="1531" t="str">
        <f>IF('別紙様式2-3（６月以降分）'!AK154="","",'別紙様式2-3（６月以降分）'!AK154)</f>
        <v/>
      </c>
      <c r="AL154" s="1520">
        <f>'別紙様式2-3（６月以降分）'!AL154</f>
        <v>0</v>
      </c>
      <c r="AM154" s="1522" t="str">
        <f>IF('別紙様式2-3（６月以降分）'!AM154="","",'別紙様式2-3（６月以降分）'!AM154)</f>
        <v/>
      </c>
      <c r="AN154" s="1340" t="str">
        <f>IF('別紙様式2-3（６月以降分）'!AN154="","",'別紙様式2-3（６月以降分）'!AN154)</f>
        <v/>
      </c>
      <c r="AO154" s="1338" t="str">
        <f>IF('別紙様式2-3（６月以降分）'!AO154="","",'別紙様式2-3（６月以降分）'!AO154)</f>
        <v/>
      </c>
      <c r="AP154" s="1340" t="str">
        <f>IF('別紙様式2-3（６月以降分）'!AP154="","",'別紙様式2-3（６月以降分）'!AP154)</f>
        <v/>
      </c>
      <c r="AQ154" s="1489" t="str">
        <f>IF('別紙様式2-3（６月以降分）'!AQ154="","",'別紙様式2-3（６月以降分）'!AQ154)</f>
        <v/>
      </c>
      <c r="AR154" s="1492" t="str">
        <f>IF('別紙様式2-3（６月以降分）'!AR154="","",'別紙様式2-3（６月以降分）'!AR154)</f>
        <v/>
      </c>
      <c r="AS154" s="573" t="str">
        <f t="shared" ref="AS154" si="238">IF(AU156="","",IF(U156&lt;U154,"！加算の要件上は問題ありませんが、令和６年度当初の新加算の加算率と比較して、移行後の加算率が下がる計画になっています。",""))</f>
        <v/>
      </c>
      <c r="AT154" s="580"/>
      <c r="AU154" s="1308"/>
      <c r="AV154" s="558" t="str">
        <f>IF('別紙様式2-2（４・５月分）'!N119="","",'別紙様式2-2（４・５月分）'!N119)</f>
        <v/>
      </c>
      <c r="AW154" s="1312" t="str">
        <f>IF(SUM('別紙様式2-2（４・５月分）'!O119:O121)=0,"",SUM('別紙様式2-2（４・５月分）'!O119:O121))</f>
        <v/>
      </c>
      <c r="AX154" s="1481" t="str">
        <f>IFERROR(VLOOKUP(K154,【参考】数式用!$AH$2:$AI$34,2,FALSE),"")</f>
        <v/>
      </c>
      <c r="AY154" s="494"/>
      <c r="BD154" s="341"/>
      <c r="BE154" s="1310" t="str">
        <f>G154</f>
        <v/>
      </c>
      <c r="BF154" s="1310"/>
      <c r="BG154" s="1310"/>
    </row>
    <row r="155" spans="1:59" ht="15" customHeight="1">
      <c r="A155" s="1274"/>
      <c r="B155" s="1242"/>
      <c r="C155" s="1243"/>
      <c r="D155" s="1243"/>
      <c r="E155" s="1243"/>
      <c r="F155" s="1244"/>
      <c r="G155" s="1259"/>
      <c r="H155" s="1259"/>
      <c r="I155" s="1259"/>
      <c r="J155" s="1422"/>
      <c r="K155" s="1259"/>
      <c r="L155" s="1428"/>
      <c r="M155" s="1378" t="str">
        <f>IF('別紙様式2-2（４・５月分）'!P120="","",'別紙様式2-2（４・５月分）'!P120)</f>
        <v/>
      </c>
      <c r="N155" s="1399"/>
      <c r="O155" s="1405"/>
      <c r="P155" s="1406"/>
      <c r="Q155" s="1407"/>
      <c r="R155" s="1540"/>
      <c r="S155" s="1411"/>
      <c r="T155" s="1536"/>
      <c r="U155" s="1538"/>
      <c r="V155" s="1417"/>
      <c r="W155" s="1534"/>
      <c r="X155" s="1357"/>
      <c r="Y155" s="1534"/>
      <c r="Z155" s="1357"/>
      <c r="AA155" s="1534"/>
      <c r="AB155" s="1357"/>
      <c r="AC155" s="1534"/>
      <c r="AD155" s="1357"/>
      <c r="AE155" s="1357"/>
      <c r="AF155" s="1357"/>
      <c r="AG155" s="1359"/>
      <c r="AH155" s="1526"/>
      <c r="AI155" s="1528"/>
      <c r="AJ155" s="1530"/>
      <c r="AK155" s="1532"/>
      <c r="AL155" s="1521"/>
      <c r="AM155" s="1523"/>
      <c r="AN155" s="1341"/>
      <c r="AO155" s="1524"/>
      <c r="AP155" s="1341"/>
      <c r="AQ155" s="1490"/>
      <c r="AR155" s="1493"/>
      <c r="AS155" s="1491" t="str">
        <f t="shared" ref="AS155" si="239">IF(AU156="","",IF(OR(AA156="",AA156&lt;&gt;7,AC156="",AC156&lt;&gt;3),"！算定期間の終わりが令和７年３月になっていません。年度内の廃止予定等がなければ、算定対象月を令和７年３月にしてください。",""))</f>
        <v/>
      </c>
      <c r="AT155" s="580"/>
      <c r="AU155" s="1310"/>
      <c r="AV155" s="1311" t="str">
        <f>IF('別紙様式2-2（４・５月分）'!N120="","",'別紙様式2-2（４・５月分）'!N120)</f>
        <v/>
      </c>
      <c r="AW155" s="1312"/>
      <c r="AX155" s="1482"/>
      <c r="AY155" s="431"/>
      <c r="BD155" s="341"/>
      <c r="BE155" s="1310" t="str">
        <f>G154</f>
        <v/>
      </c>
      <c r="BF155" s="1310"/>
      <c r="BG155" s="1310"/>
    </row>
    <row r="156" spans="1:59" ht="15" customHeight="1">
      <c r="A156" s="1302"/>
      <c r="B156" s="1242"/>
      <c r="C156" s="1243"/>
      <c r="D156" s="1243"/>
      <c r="E156" s="1243"/>
      <c r="F156" s="1244"/>
      <c r="G156" s="1259"/>
      <c r="H156" s="1259"/>
      <c r="I156" s="1259"/>
      <c r="J156" s="1422"/>
      <c r="K156" s="1259"/>
      <c r="L156" s="1428"/>
      <c r="M156" s="1379"/>
      <c r="N156" s="1400"/>
      <c r="O156" s="1380" t="s">
        <v>2025</v>
      </c>
      <c r="P156" s="1432" t="str">
        <f>IFERROR(VLOOKUP('別紙様式2-2（４・５月分）'!AQ119,【参考】数式用!$AR$5:$AT$22,3,FALSE),"")</f>
        <v/>
      </c>
      <c r="Q156" s="1384" t="s">
        <v>2036</v>
      </c>
      <c r="R156" s="1516" t="str">
        <f>IFERROR(VLOOKUP(K154,【参考】数式用!$A$5:$AB$37,MATCH(P156,【参考】数式用!$B$4:$AB$4,0)+1,0),"")</f>
        <v/>
      </c>
      <c r="S156" s="1388" t="s">
        <v>2109</v>
      </c>
      <c r="T156" s="1518"/>
      <c r="U156" s="1514" t="str">
        <f>IFERROR(VLOOKUP(K154,【参考】数式用!$A$5:$AB$37,MATCH(T156,【参考】数式用!$B$4:$AB$4,0)+1,0),"")</f>
        <v/>
      </c>
      <c r="V156" s="1394" t="s">
        <v>15</v>
      </c>
      <c r="W156" s="1512"/>
      <c r="X156" s="1370" t="s">
        <v>10</v>
      </c>
      <c r="Y156" s="1512"/>
      <c r="Z156" s="1370" t="s">
        <v>38</v>
      </c>
      <c r="AA156" s="1512"/>
      <c r="AB156" s="1370" t="s">
        <v>10</v>
      </c>
      <c r="AC156" s="1512"/>
      <c r="AD156" s="1370" t="s">
        <v>2020</v>
      </c>
      <c r="AE156" s="1370" t="s">
        <v>20</v>
      </c>
      <c r="AF156" s="1370" t="str">
        <f>IF(W156&gt;=1,(AA156*12+AC156)-(W156*12+Y156)+1,"")</f>
        <v/>
      </c>
      <c r="AG156" s="1366" t="s">
        <v>33</v>
      </c>
      <c r="AH156" s="1372" t="str">
        <f t="shared" ref="AH156" si="240">IFERROR(ROUNDDOWN(ROUND(L154*U156,0),0)*AF156,"")</f>
        <v/>
      </c>
      <c r="AI156" s="1506" t="str">
        <f t="shared" ref="AI156" si="241">IFERROR(ROUNDDOWN(ROUND((L154*(U156-AW154)),0),0)*AF156,"")</f>
        <v/>
      </c>
      <c r="AJ156" s="1376" t="str">
        <f>IFERROR(ROUNDDOWN(ROUNDDOWN(ROUND(L154*VLOOKUP(K154,【参考】数式用!$A$5:$AB$27,MATCH("新加算Ⅳ",【参考】数式用!$B$4:$AB$4,0)+1,0),0),0)*AF156*0.5,0),"")</f>
        <v/>
      </c>
      <c r="AK156" s="1508"/>
      <c r="AL156" s="1510" t="str">
        <f>IFERROR(IF('別紙様式2-2（４・５月分）'!P156="ベア加算","", IF(OR(T156="新加算Ⅰ",T156="新加算Ⅱ",T156="新加算Ⅲ",T156="新加算Ⅳ"),ROUNDDOWN(ROUND(L154*VLOOKUP(K154,【参考】数式用!$A$5:$I$27,MATCH("ベア加算",【参考】数式用!$B$4:$I$4,0)+1,0),0),0)*AF156,"")),"")</f>
        <v/>
      </c>
      <c r="AM156" s="1502"/>
      <c r="AN156" s="1483"/>
      <c r="AO156" s="1504"/>
      <c r="AP156" s="1483"/>
      <c r="AQ156" s="1485"/>
      <c r="AR156" s="1487"/>
      <c r="AS156" s="1491"/>
      <c r="AT156" s="452"/>
      <c r="AU156" s="1310" t="str">
        <f>IF(AND(AA154&lt;&gt;7,AC154&lt;&gt;3),"V列に色付け","")</f>
        <v/>
      </c>
      <c r="AV156" s="1311"/>
      <c r="AW156" s="1312"/>
      <c r="AX156" s="577"/>
      <c r="AY156" s="1229" t="str">
        <f>IF(AL156&lt;&gt;"",IF(AM156="○","入力済","未入力"),"")</f>
        <v/>
      </c>
      <c r="AZ156" s="1229" t="str">
        <f>IF(OR(T156="新加算Ⅰ",T156="新加算Ⅱ",T156="新加算Ⅲ",T156="新加算Ⅳ",T156="新加算Ⅴ（１）",T156="新加算Ⅴ（２）",T156="新加算Ⅴ（３）",T156="新加算ⅠⅤ（４）",T156="新加算Ⅴ（５）",T156="新加算Ⅴ（６）",T156="新加算Ⅴ（８）",T156="新加算Ⅴ（11）"),IF(OR(AN156="○",AN156="令和６年度中に満たす"),"入力済","未入力"),"")</f>
        <v/>
      </c>
      <c r="BA156" s="1229" t="str">
        <f>IF(OR(T156="新加算Ⅴ（７）",T156="新加算Ⅴ（９）",T156="新加算Ⅴ（10）",T156="新加算Ⅴ（12）",T156="新加算Ⅴ（13）",T156="新加算Ⅴ（14）"),IF(OR(AO156="○",AO156="令和６年度中に満たす"),"入力済","未入力"),"")</f>
        <v/>
      </c>
      <c r="BB156" s="1229" t="str">
        <f>IF(OR(T156="新加算Ⅰ",T156="新加算Ⅱ",T156="新加算Ⅲ",T156="新加算Ⅴ（１）",T156="新加算Ⅴ（３）",T156="新加算Ⅴ（８）"),IF(OR(AP156="○",AP156="令和６年度中に満たす"),"入力済","未入力"),"")</f>
        <v/>
      </c>
      <c r="BC156" s="1480" t="str">
        <f t="shared" ref="BC156" si="242">IF(OR(T156="新加算Ⅰ",T156="新加算Ⅱ",T156="新加算Ⅴ（１）",T156="新加算Ⅴ（２）",T156="新加算Ⅴ（３）",T156="新加算Ⅴ（４）",T156="新加算Ⅴ（５）",T156="新加算Ⅴ（６）",T156="新加算Ⅴ（７）",T156="新加算Ⅴ（９）",T156="新加算Ⅴ（10）",T156="新加算Ⅴ（12）"),IF(AQ156&lt;&gt;"",1,""),"")</f>
        <v/>
      </c>
      <c r="BD156" s="1310" t="str">
        <f>IF(OR(T156="新加算Ⅰ",T156="新加算Ⅴ（１）",T156="新加算Ⅴ（２）",T156="新加算Ⅴ（５）",T156="新加算Ⅴ（７）",T156="新加算Ⅴ（10）"),IF(AR156="","未入力","入力済"),"")</f>
        <v/>
      </c>
      <c r="BE156" s="1310" t="str">
        <f>G154</f>
        <v/>
      </c>
      <c r="BF156" s="1310"/>
      <c r="BG156" s="1310"/>
    </row>
    <row r="157" spans="1:59" ht="30" customHeight="1" thickBot="1">
      <c r="A157" s="1275"/>
      <c r="B157" s="1418"/>
      <c r="C157" s="1419"/>
      <c r="D157" s="1419"/>
      <c r="E157" s="1419"/>
      <c r="F157" s="1420"/>
      <c r="G157" s="1260"/>
      <c r="H157" s="1260"/>
      <c r="I157" s="1260"/>
      <c r="J157" s="1423"/>
      <c r="K157" s="1260"/>
      <c r="L157" s="1429"/>
      <c r="M157" s="556" t="str">
        <f>IF('別紙様式2-2（４・５月分）'!P121="","",'別紙様式2-2（４・５月分）'!P121)</f>
        <v/>
      </c>
      <c r="N157" s="1401"/>
      <c r="O157" s="1381"/>
      <c r="P157" s="1433"/>
      <c r="Q157" s="1385"/>
      <c r="R157" s="1517"/>
      <c r="S157" s="1389"/>
      <c r="T157" s="1519"/>
      <c r="U157" s="1515"/>
      <c r="V157" s="1395"/>
      <c r="W157" s="1513"/>
      <c r="X157" s="1371"/>
      <c r="Y157" s="1513"/>
      <c r="Z157" s="1371"/>
      <c r="AA157" s="1513"/>
      <c r="AB157" s="1371"/>
      <c r="AC157" s="1513"/>
      <c r="AD157" s="1371"/>
      <c r="AE157" s="1371"/>
      <c r="AF157" s="1371"/>
      <c r="AG157" s="1367"/>
      <c r="AH157" s="1373"/>
      <c r="AI157" s="1507"/>
      <c r="AJ157" s="1377"/>
      <c r="AK157" s="1509"/>
      <c r="AL157" s="1511"/>
      <c r="AM157" s="1503"/>
      <c r="AN157" s="1484"/>
      <c r="AO157" s="1505"/>
      <c r="AP157" s="1484"/>
      <c r="AQ157" s="1486"/>
      <c r="AR157" s="1488"/>
      <c r="AS157" s="578" t="str">
        <f t="shared" ref="AS157" si="243">IF(AU156="","",IF(OR(T156="",AND(M157="ベア加算なし",OR(T156="新加算Ⅰ",T156="新加算Ⅱ",T156="新加算Ⅲ",T156="新加算Ⅳ"),AM156=""),AND(OR(T156="新加算Ⅰ",T156="新加算Ⅱ",T156="新加算Ⅲ",T156="新加算Ⅳ"),AN156=""),AND(OR(T156="新加算Ⅰ",T156="新加算Ⅱ",T156="新加算Ⅲ"),AP156=""),AND(OR(T156="新加算Ⅰ",T156="新加算Ⅱ"),AQ156=""),AND(OR(T156="新加算Ⅰ"),AR156="")),"！記入が必要な欄（ピンク色のセル）に空欄があります。空欄を埋めてください。",""))</f>
        <v/>
      </c>
      <c r="AT157" s="452"/>
      <c r="AU157" s="1310"/>
      <c r="AV157" s="558" t="str">
        <f>IF('別紙様式2-2（４・５月分）'!N121="","",'別紙様式2-2（４・５月分）'!N121)</f>
        <v/>
      </c>
      <c r="AW157" s="1312"/>
      <c r="AX157" s="579"/>
      <c r="AY157" s="1229" t="str">
        <f>IF(OR(T157="新加算Ⅰ",T157="新加算Ⅱ",T157="新加算Ⅲ",T157="新加算Ⅳ",T157="新加算Ⅴ（１）",T157="新加算Ⅴ（２）",T157="新加算Ⅴ（３）",T157="新加算ⅠⅤ（４）",T157="新加算Ⅴ（５）",T157="新加算Ⅴ（６）",T157="新加算Ⅴ（８）",T157="新加算Ⅴ（11）"),IF(AI157="○","","未入力"),"")</f>
        <v/>
      </c>
      <c r="AZ157" s="1229" t="str">
        <f>IF(OR(U157="新加算Ⅰ",U157="新加算Ⅱ",U157="新加算Ⅲ",U157="新加算Ⅳ",U157="新加算Ⅴ（１）",U157="新加算Ⅴ（２）",U157="新加算Ⅴ（３）",U157="新加算ⅠⅤ（４）",U157="新加算Ⅴ（５）",U157="新加算Ⅴ（６）",U157="新加算Ⅴ（８）",U157="新加算Ⅴ（11）"),IF(AJ157="○","","未入力"),"")</f>
        <v/>
      </c>
      <c r="BA157" s="1229" t="str">
        <f>IF(OR(U157="新加算Ⅴ（７）",U157="新加算Ⅴ（９）",U157="新加算Ⅴ（10）",U157="新加算Ⅴ（12）",U157="新加算Ⅴ（13）",U157="新加算Ⅴ（14）"),IF(AK157="○","","未入力"),"")</f>
        <v/>
      </c>
      <c r="BB157" s="1229" t="str">
        <f>IF(OR(U157="新加算Ⅰ",U157="新加算Ⅱ",U157="新加算Ⅲ",U157="新加算Ⅴ（１）",U157="新加算Ⅴ（３）",U157="新加算Ⅴ（８）"),IF(AL157="○","","未入力"),"")</f>
        <v/>
      </c>
      <c r="BC157" s="1480" t="str">
        <f t="shared" ref="BC157" si="244">IF(OR(U157="新加算Ⅰ",U157="新加算Ⅱ",U157="新加算Ⅴ（１）",U157="新加算Ⅴ（２）",U157="新加算Ⅴ（３）",U157="新加算Ⅴ（４）",U157="新加算Ⅴ（５）",U157="新加算Ⅴ（６）",U157="新加算Ⅴ（７）",U157="新加算Ⅴ（９）",U157="新加算Ⅴ（10）",U157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7" s="1310" t="str">
        <f>IF(AND(T157&lt;&gt;"（参考）令和７年度の移行予定",OR(U157="新加算Ⅰ",U157="新加算Ⅴ（１）",U157="新加算Ⅴ（２）",U157="新加算Ⅴ（５）",U157="新加算Ⅴ（７）",U157="新加算Ⅴ（10）")),IF(AN157="","未入力",IF(AN157="いずれも取得していない","要件を満たさない","")),"")</f>
        <v/>
      </c>
      <c r="BE157" s="1310" t="str">
        <f>G154</f>
        <v/>
      </c>
      <c r="BF157" s="1310"/>
      <c r="BG157" s="1310"/>
    </row>
    <row r="158" spans="1:59" ht="30" customHeight="1">
      <c r="A158" s="1273">
        <v>37</v>
      </c>
      <c r="B158" s="1242" t="str">
        <f>IF(基本情報入力シート!C90="","",基本情報入力シート!C90)</f>
        <v/>
      </c>
      <c r="C158" s="1243"/>
      <c r="D158" s="1243"/>
      <c r="E158" s="1243"/>
      <c r="F158" s="1244"/>
      <c r="G158" s="1259" t="str">
        <f>IF(基本情報入力シート!M90="","",基本情報入力シート!M90)</f>
        <v/>
      </c>
      <c r="H158" s="1259" t="str">
        <f>IF(基本情報入力シート!R90="","",基本情報入力シート!R90)</f>
        <v/>
      </c>
      <c r="I158" s="1259" t="str">
        <f>IF(基本情報入力シート!W90="","",基本情報入力シート!W90)</f>
        <v/>
      </c>
      <c r="J158" s="1422" t="str">
        <f>IF(基本情報入力シート!X90="","",基本情報入力シート!X90)</f>
        <v/>
      </c>
      <c r="K158" s="1259" t="str">
        <f>IF(基本情報入力シート!Y90="","",基本情報入力シート!Y90)</f>
        <v/>
      </c>
      <c r="L158" s="1428" t="str">
        <f>IF(基本情報入力シート!AB90="","",基本情報入力シート!AB90)</f>
        <v/>
      </c>
      <c r="M158" s="553" t="str">
        <f>IF('別紙様式2-2（４・５月分）'!P122="","",'別紙様式2-2（４・５月分）'!P122)</f>
        <v/>
      </c>
      <c r="N158" s="1398" t="str">
        <f>IF(SUM('別紙様式2-2（４・５月分）'!Q122:Q124)=0,"",SUM('別紙様式2-2（４・５月分）'!Q122:Q124))</f>
        <v/>
      </c>
      <c r="O158" s="1402" t="str">
        <f>IFERROR(VLOOKUP('別紙様式2-2（４・５月分）'!AQ122,【参考】数式用!$AR$5:$AS$22,2,FALSE),"")</f>
        <v/>
      </c>
      <c r="P158" s="1403"/>
      <c r="Q158" s="1404"/>
      <c r="R158" s="1539" t="str">
        <f>IFERROR(VLOOKUP(K158,【参考】数式用!$A$5:$AB$37,MATCH(O158,【参考】数式用!$B$4:$AB$4,0)+1,0),"")</f>
        <v/>
      </c>
      <c r="S158" s="1410" t="s">
        <v>2102</v>
      </c>
      <c r="T158" s="1535" t="str">
        <f>IF('別紙様式2-3（６月以降分）'!T158="","",'別紙様式2-3（６月以降分）'!T158)</f>
        <v/>
      </c>
      <c r="U158" s="1537" t="str">
        <f>IFERROR(VLOOKUP(K158,【参考】数式用!$A$5:$AB$37,MATCH(T158,【参考】数式用!$B$4:$AB$4,0)+1,0),"")</f>
        <v/>
      </c>
      <c r="V158" s="1416" t="s">
        <v>15</v>
      </c>
      <c r="W158" s="1533">
        <f>'別紙様式2-3（６月以降分）'!W158</f>
        <v>6</v>
      </c>
      <c r="X158" s="1356" t="s">
        <v>10</v>
      </c>
      <c r="Y158" s="1533">
        <f>'別紙様式2-3（６月以降分）'!Y158</f>
        <v>6</v>
      </c>
      <c r="Z158" s="1356" t="s">
        <v>38</v>
      </c>
      <c r="AA158" s="1533">
        <f>'別紙様式2-3（６月以降分）'!AA158</f>
        <v>7</v>
      </c>
      <c r="AB158" s="1356" t="s">
        <v>10</v>
      </c>
      <c r="AC158" s="1533">
        <f>'別紙様式2-3（６月以降分）'!AC158</f>
        <v>3</v>
      </c>
      <c r="AD158" s="1356" t="s">
        <v>2020</v>
      </c>
      <c r="AE158" s="1356" t="s">
        <v>20</v>
      </c>
      <c r="AF158" s="1356">
        <f>IF(W158&gt;=1,(AA158*12+AC158)-(W158*12+Y158)+1,"")</f>
        <v>10</v>
      </c>
      <c r="AG158" s="1358" t="s">
        <v>33</v>
      </c>
      <c r="AH158" s="1525" t="str">
        <f>'別紙様式2-3（６月以降分）'!AH158</f>
        <v/>
      </c>
      <c r="AI158" s="1527" t="str">
        <f>'別紙様式2-3（６月以降分）'!AI158</f>
        <v/>
      </c>
      <c r="AJ158" s="1529">
        <f>'別紙様式2-3（６月以降分）'!AJ158</f>
        <v>0</v>
      </c>
      <c r="AK158" s="1531" t="str">
        <f>IF('別紙様式2-3（６月以降分）'!AK158="","",'別紙様式2-3（６月以降分）'!AK158)</f>
        <v/>
      </c>
      <c r="AL158" s="1520">
        <f>'別紙様式2-3（６月以降分）'!AL158</f>
        <v>0</v>
      </c>
      <c r="AM158" s="1522" t="str">
        <f>IF('別紙様式2-3（６月以降分）'!AM158="","",'別紙様式2-3（６月以降分）'!AM158)</f>
        <v/>
      </c>
      <c r="AN158" s="1340" t="str">
        <f>IF('別紙様式2-3（６月以降分）'!AN158="","",'別紙様式2-3（６月以降分）'!AN158)</f>
        <v/>
      </c>
      <c r="AO158" s="1338" t="str">
        <f>IF('別紙様式2-3（６月以降分）'!AO158="","",'別紙様式2-3（６月以降分）'!AO158)</f>
        <v/>
      </c>
      <c r="AP158" s="1340" t="str">
        <f>IF('別紙様式2-3（６月以降分）'!AP158="","",'別紙様式2-3（６月以降分）'!AP158)</f>
        <v/>
      </c>
      <c r="AQ158" s="1489" t="str">
        <f>IF('別紙様式2-3（６月以降分）'!AQ158="","",'別紙様式2-3（６月以降分）'!AQ158)</f>
        <v/>
      </c>
      <c r="AR158" s="1492" t="str">
        <f>IF('別紙様式2-3（６月以降分）'!AR158="","",'別紙様式2-3（６月以降分）'!AR158)</f>
        <v/>
      </c>
      <c r="AS158" s="573" t="str">
        <f t="shared" ref="AS158" si="245">IF(AU160="","",IF(U160&lt;U158,"！加算の要件上は問題ありませんが、令和６年度当初の新加算の加算率と比較して、移行後の加算率が下がる計画になっています。",""))</f>
        <v/>
      </c>
      <c r="AT158" s="580"/>
      <c r="AU158" s="1308"/>
      <c r="AV158" s="558" t="str">
        <f>IF('別紙様式2-2（４・５月分）'!N122="","",'別紙様式2-2（４・５月分）'!N122)</f>
        <v/>
      </c>
      <c r="AW158" s="1312" t="str">
        <f>IF(SUM('別紙様式2-2（４・５月分）'!O122:O124)=0,"",SUM('別紙様式2-2（４・５月分）'!O122:O124))</f>
        <v/>
      </c>
      <c r="AX158" s="1481" t="str">
        <f>IFERROR(VLOOKUP(K158,【参考】数式用!$AH$2:$AI$34,2,FALSE),"")</f>
        <v/>
      </c>
      <c r="AY158" s="494"/>
      <c r="BD158" s="341"/>
      <c r="BE158" s="1310" t="str">
        <f>G158</f>
        <v/>
      </c>
      <c r="BF158" s="1310"/>
      <c r="BG158" s="1310"/>
    </row>
    <row r="159" spans="1:59" ht="15" customHeight="1">
      <c r="A159" s="1274"/>
      <c r="B159" s="1242"/>
      <c r="C159" s="1243"/>
      <c r="D159" s="1243"/>
      <c r="E159" s="1243"/>
      <c r="F159" s="1244"/>
      <c r="G159" s="1259"/>
      <c r="H159" s="1259"/>
      <c r="I159" s="1259"/>
      <c r="J159" s="1422"/>
      <c r="K159" s="1259"/>
      <c r="L159" s="1428"/>
      <c r="M159" s="1378" t="str">
        <f>IF('別紙様式2-2（４・５月分）'!P123="","",'別紙様式2-2（４・５月分）'!P123)</f>
        <v/>
      </c>
      <c r="N159" s="1399"/>
      <c r="O159" s="1405"/>
      <c r="P159" s="1406"/>
      <c r="Q159" s="1407"/>
      <c r="R159" s="1540"/>
      <c r="S159" s="1411"/>
      <c r="T159" s="1536"/>
      <c r="U159" s="1538"/>
      <c r="V159" s="1417"/>
      <c r="W159" s="1534"/>
      <c r="X159" s="1357"/>
      <c r="Y159" s="1534"/>
      <c r="Z159" s="1357"/>
      <c r="AA159" s="1534"/>
      <c r="AB159" s="1357"/>
      <c r="AC159" s="1534"/>
      <c r="AD159" s="1357"/>
      <c r="AE159" s="1357"/>
      <c r="AF159" s="1357"/>
      <c r="AG159" s="1359"/>
      <c r="AH159" s="1526"/>
      <c r="AI159" s="1528"/>
      <c r="AJ159" s="1530"/>
      <c r="AK159" s="1532"/>
      <c r="AL159" s="1521"/>
      <c r="AM159" s="1523"/>
      <c r="AN159" s="1341"/>
      <c r="AO159" s="1524"/>
      <c r="AP159" s="1341"/>
      <c r="AQ159" s="1490"/>
      <c r="AR159" s="1493"/>
      <c r="AS159" s="1491" t="str">
        <f t="shared" ref="AS159" si="246">IF(AU160="","",IF(OR(AA160="",AA160&lt;&gt;7,AC160="",AC160&lt;&gt;3),"！算定期間の終わりが令和７年３月になっていません。年度内の廃止予定等がなければ、算定対象月を令和７年３月にしてください。",""))</f>
        <v/>
      </c>
      <c r="AT159" s="580"/>
      <c r="AU159" s="1310"/>
      <c r="AV159" s="1311" t="str">
        <f>IF('別紙様式2-2（４・５月分）'!N123="","",'別紙様式2-2（４・５月分）'!N123)</f>
        <v/>
      </c>
      <c r="AW159" s="1312"/>
      <c r="AX159" s="1482"/>
      <c r="AY159" s="431"/>
      <c r="BD159" s="341"/>
      <c r="BE159" s="1310" t="str">
        <f>G158</f>
        <v/>
      </c>
      <c r="BF159" s="1310"/>
      <c r="BG159" s="1310"/>
    </row>
    <row r="160" spans="1:59" ht="15" customHeight="1">
      <c r="A160" s="1302"/>
      <c r="B160" s="1242"/>
      <c r="C160" s="1243"/>
      <c r="D160" s="1243"/>
      <c r="E160" s="1243"/>
      <c r="F160" s="1244"/>
      <c r="G160" s="1259"/>
      <c r="H160" s="1259"/>
      <c r="I160" s="1259"/>
      <c r="J160" s="1422"/>
      <c r="K160" s="1259"/>
      <c r="L160" s="1428"/>
      <c r="M160" s="1379"/>
      <c r="N160" s="1400"/>
      <c r="O160" s="1380" t="s">
        <v>2025</v>
      </c>
      <c r="P160" s="1432" t="str">
        <f>IFERROR(VLOOKUP('別紙様式2-2（４・５月分）'!AQ122,【参考】数式用!$AR$5:$AT$22,3,FALSE),"")</f>
        <v/>
      </c>
      <c r="Q160" s="1384" t="s">
        <v>2036</v>
      </c>
      <c r="R160" s="1516" t="str">
        <f>IFERROR(VLOOKUP(K158,【参考】数式用!$A$5:$AB$37,MATCH(P160,【参考】数式用!$B$4:$AB$4,0)+1,0),"")</f>
        <v/>
      </c>
      <c r="S160" s="1388" t="s">
        <v>2109</v>
      </c>
      <c r="T160" s="1518"/>
      <c r="U160" s="1514" t="str">
        <f>IFERROR(VLOOKUP(K158,【参考】数式用!$A$5:$AB$37,MATCH(T160,【参考】数式用!$B$4:$AB$4,0)+1,0),"")</f>
        <v/>
      </c>
      <c r="V160" s="1394" t="s">
        <v>15</v>
      </c>
      <c r="W160" s="1512"/>
      <c r="X160" s="1370" t="s">
        <v>10</v>
      </c>
      <c r="Y160" s="1512"/>
      <c r="Z160" s="1370" t="s">
        <v>38</v>
      </c>
      <c r="AA160" s="1512"/>
      <c r="AB160" s="1370" t="s">
        <v>10</v>
      </c>
      <c r="AC160" s="1512"/>
      <c r="AD160" s="1370" t="s">
        <v>2020</v>
      </c>
      <c r="AE160" s="1370" t="s">
        <v>20</v>
      </c>
      <c r="AF160" s="1370" t="str">
        <f>IF(W160&gt;=1,(AA160*12+AC160)-(W160*12+Y160)+1,"")</f>
        <v/>
      </c>
      <c r="AG160" s="1366" t="s">
        <v>33</v>
      </c>
      <c r="AH160" s="1372" t="str">
        <f t="shared" ref="AH160" si="247">IFERROR(ROUNDDOWN(ROUND(L158*U160,0),0)*AF160,"")</f>
        <v/>
      </c>
      <c r="AI160" s="1506" t="str">
        <f t="shared" ref="AI160" si="248">IFERROR(ROUNDDOWN(ROUND((L158*(U160-AW158)),0),0)*AF160,"")</f>
        <v/>
      </c>
      <c r="AJ160" s="1376" t="str">
        <f>IFERROR(ROUNDDOWN(ROUNDDOWN(ROUND(L158*VLOOKUP(K158,【参考】数式用!$A$5:$AB$27,MATCH("新加算Ⅳ",【参考】数式用!$B$4:$AB$4,0)+1,0),0),0)*AF160*0.5,0),"")</f>
        <v/>
      </c>
      <c r="AK160" s="1508"/>
      <c r="AL160" s="1510" t="str">
        <f>IFERROR(IF('別紙様式2-2（４・５月分）'!P160="ベア加算","", IF(OR(T160="新加算Ⅰ",T160="新加算Ⅱ",T160="新加算Ⅲ",T160="新加算Ⅳ"),ROUNDDOWN(ROUND(L158*VLOOKUP(K158,【参考】数式用!$A$5:$I$27,MATCH("ベア加算",【参考】数式用!$B$4:$I$4,0)+1,0),0),0)*AF160,"")),"")</f>
        <v/>
      </c>
      <c r="AM160" s="1502"/>
      <c r="AN160" s="1483"/>
      <c r="AO160" s="1504"/>
      <c r="AP160" s="1483"/>
      <c r="AQ160" s="1485"/>
      <c r="AR160" s="1487"/>
      <c r="AS160" s="1491"/>
      <c r="AT160" s="452"/>
      <c r="AU160" s="1310" t="str">
        <f>IF(AND(AA158&lt;&gt;7,AC158&lt;&gt;3),"V列に色付け","")</f>
        <v/>
      </c>
      <c r="AV160" s="1311"/>
      <c r="AW160" s="1312"/>
      <c r="AX160" s="577"/>
      <c r="AY160" s="1229" t="str">
        <f>IF(AL160&lt;&gt;"",IF(AM160="○","入力済","未入力"),"")</f>
        <v/>
      </c>
      <c r="AZ160" s="1229" t="str">
        <f>IF(OR(T160="新加算Ⅰ",T160="新加算Ⅱ",T160="新加算Ⅲ",T160="新加算Ⅳ",T160="新加算Ⅴ（１）",T160="新加算Ⅴ（２）",T160="新加算Ⅴ（３）",T160="新加算ⅠⅤ（４）",T160="新加算Ⅴ（５）",T160="新加算Ⅴ（６）",T160="新加算Ⅴ（８）",T160="新加算Ⅴ（11）"),IF(OR(AN160="○",AN160="令和６年度中に満たす"),"入力済","未入力"),"")</f>
        <v/>
      </c>
      <c r="BA160" s="1229" t="str">
        <f>IF(OR(T160="新加算Ⅴ（７）",T160="新加算Ⅴ（９）",T160="新加算Ⅴ（10）",T160="新加算Ⅴ（12）",T160="新加算Ⅴ（13）",T160="新加算Ⅴ（14）"),IF(OR(AO160="○",AO160="令和６年度中に満たす"),"入力済","未入力"),"")</f>
        <v/>
      </c>
      <c r="BB160" s="1229" t="str">
        <f>IF(OR(T160="新加算Ⅰ",T160="新加算Ⅱ",T160="新加算Ⅲ",T160="新加算Ⅴ（１）",T160="新加算Ⅴ（３）",T160="新加算Ⅴ（８）"),IF(OR(AP160="○",AP160="令和６年度中に満たす"),"入力済","未入力"),"")</f>
        <v/>
      </c>
      <c r="BC160" s="1480" t="str">
        <f t="shared" ref="BC160" si="249">IF(OR(T160="新加算Ⅰ",T160="新加算Ⅱ",T160="新加算Ⅴ（１）",T160="新加算Ⅴ（２）",T160="新加算Ⅴ（３）",T160="新加算Ⅴ（４）",T160="新加算Ⅴ（５）",T160="新加算Ⅴ（６）",T160="新加算Ⅴ（７）",T160="新加算Ⅴ（９）",T160="新加算Ⅴ（10）",T160="新加算Ⅴ（12）"),IF(AQ160&lt;&gt;"",1,""),"")</f>
        <v/>
      </c>
      <c r="BD160" s="1310" t="str">
        <f>IF(OR(T160="新加算Ⅰ",T160="新加算Ⅴ（１）",T160="新加算Ⅴ（２）",T160="新加算Ⅴ（５）",T160="新加算Ⅴ（７）",T160="新加算Ⅴ（10）"),IF(AR160="","未入力","入力済"),"")</f>
        <v/>
      </c>
      <c r="BE160" s="1310" t="str">
        <f>G158</f>
        <v/>
      </c>
      <c r="BF160" s="1310"/>
      <c r="BG160" s="1310"/>
    </row>
    <row r="161" spans="1:59" ht="30" customHeight="1" thickBot="1">
      <c r="A161" s="1275"/>
      <c r="B161" s="1418"/>
      <c r="C161" s="1419"/>
      <c r="D161" s="1419"/>
      <c r="E161" s="1419"/>
      <c r="F161" s="1420"/>
      <c r="G161" s="1260"/>
      <c r="H161" s="1260"/>
      <c r="I161" s="1260"/>
      <c r="J161" s="1423"/>
      <c r="K161" s="1260"/>
      <c r="L161" s="1429"/>
      <c r="M161" s="556" t="str">
        <f>IF('別紙様式2-2（４・５月分）'!P124="","",'別紙様式2-2（４・５月分）'!P124)</f>
        <v/>
      </c>
      <c r="N161" s="1401"/>
      <c r="O161" s="1381"/>
      <c r="P161" s="1433"/>
      <c r="Q161" s="1385"/>
      <c r="R161" s="1517"/>
      <c r="S161" s="1389"/>
      <c r="T161" s="1519"/>
      <c r="U161" s="1515"/>
      <c r="V161" s="1395"/>
      <c r="W161" s="1513"/>
      <c r="X161" s="1371"/>
      <c r="Y161" s="1513"/>
      <c r="Z161" s="1371"/>
      <c r="AA161" s="1513"/>
      <c r="AB161" s="1371"/>
      <c r="AC161" s="1513"/>
      <c r="AD161" s="1371"/>
      <c r="AE161" s="1371"/>
      <c r="AF161" s="1371"/>
      <c r="AG161" s="1367"/>
      <c r="AH161" s="1373"/>
      <c r="AI161" s="1507"/>
      <c r="AJ161" s="1377"/>
      <c r="AK161" s="1509"/>
      <c r="AL161" s="1511"/>
      <c r="AM161" s="1503"/>
      <c r="AN161" s="1484"/>
      <c r="AO161" s="1505"/>
      <c r="AP161" s="1484"/>
      <c r="AQ161" s="1486"/>
      <c r="AR161" s="1488"/>
      <c r="AS161" s="578" t="str">
        <f t="shared" ref="AS161" si="250">IF(AU160="","",IF(OR(T160="",AND(M161="ベア加算なし",OR(T160="新加算Ⅰ",T160="新加算Ⅱ",T160="新加算Ⅲ",T160="新加算Ⅳ"),AM160=""),AND(OR(T160="新加算Ⅰ",T160="新加算Ⅱ",T160="新加算Ⅲ",T160="新加算Ⅳ"),AN160=""),AND(OR(T160="新加算Ⅰ",T160="新加算Ⅱ",T160="新加算Ⅲ"),AP160=""),AND(OR(T160="新加算Ⅰ",T160="新加算Ⅱ"),AQ160=""),AND(OR(T160="新加算Ⅰ"),AR160="")),"！記入が必要な欄（ピンク色のセル）に空欄があります。空欄を埋めてください。",""))</f>
        <v/>
      </c>
      <c r="AT161" s="452"/>
      <c r="AU161" s="1310"/>
      <c r="AV161" s="558" t="str">
        <f>IF('別紙様式2-2（４・５月分）'!N124="","",'別紙様式2-2（４・５月分）'!N124)</f>
        <v/>
      </c>
      <c r="AW161" s="1312"/>
      <c r="AX161" s="579"/>
      <c r="AY161" s="1229" t="str">
        <f>IF(OR(T161="新加算Ⅰ",T161="新加算Ⅱ",T161="新加算Ⅲ",T161="新加算Ⅳ",T161="新加算Ⅴ（１）",T161="新加算Ⅴ（２）",T161="新加算Ⅴ（３）",T161="新加算ⅠⅤ（４）",T161="新加算Ⅴ（５）",T161="新加算Ⅴ（６）",T161="新加算Ⅴ（８）",T161="新加算Ⅴ（11）"),IF(AI161="○","","未入力"),"")</f>
        <v/>
      </c>
      <c r="AZ161" s="1229" t="str">
        <f>IF(OR(U161="新加算Ⅰ",U161="新加算Ⅱ",U161="新加算Ⅲ",U161="新加算Ⅳ",U161="新加算Ⅴ（１）",U161="新加算Ⅴ（２）",U161="新加算Ⅴ（３）",U161="新加算ⅠⅤ（４）",U161="新加算Ⅴ（５）",U161="新加算Ⅴ（６）",U161="新加算Ⅴ（８）",U161="新加算Ⅴ（11）"),IF(AJ161="○","","未入力"),"")</f>
        <v/>
      </c>
      <c r="BA161" s="1229" t="str">
        <f>IF(OR(U161="新加算Ⅴ（７）",U161="新加算Ⅴ（９）",U161="新加算Ⅴ（10）",U161="新加算Ⅴ（12）",U161="新加算Ⅴ（13）",U161="新加算Ⅴ（14）"),IF(AK161="○","","未入力"),"")</f>
        <v/>
      </c>
      <c r="BB161" s="1229" t="str">
        <f>IF(OR(U161="新加算Ⅰ",U161="新加算Ⅱ",U161="新加算Ⅲ",U161="新加算Ⅴ（１）",U161="新加算Ⅴ（３）",U161="新加算Ⅴ（８）"),IF(AL161="○","","未入力"),"")</f>
        <v/>
      </c>
      <c r="BC161" s="1480" t="str">
        <f t="shared" ref="BC161" si="251">IF(OR(U161="新加算Ⅰ",U161="新加算Ⅱ",U161="新加算Ⅴ（１）",U161="新加算Ⅴ（２）",U161="新加算Ⅴ（３）",U161="新加算Ⅴ（４）",U161="新加算Ⅴ（５）",U161="新加算Ⅴ（６）",U161="新加算Ⅴ（７）",U161="新加算Ⅴ（９）",U161="新加算Ⅴ（10）",U161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1" s="1310" t="str">
        <f>IF(AND(T161&lt;&gt;"（参考）令和７年度の移行予定",OR(U161="新加算Ⅰ",U161="新加算Ⅴ（１）",U161="新加算Ⅴ（２）",U161="新加算Ⅴ（５）",U161="新加算Ⅴ（７）",U161="新加算Ⅴ（10）")),IF(AN161="","未入力",IF(AN161="いずれも取得していない","要件を満たさない","")),"")</f>
        <v/>
      </c>
      <c r="BE161" s="1310" t="str">
        <f>G158</f>
        <v/>
      </c>
      <c r="BF161" s="1310"/>
      <c r="BG161" s="1310"/>
    </row>
    <row r="162" spans="1:59" ht="30" customHeight="1">
      <c r="A162" s="1300">
        <v>38</v>
      </c>
      <c r="B162" s="1239" t="str">
        <f>IF(基本情報入力シート!C91="","",基本情報入力シート!C91)</f>
        <v/>
      </c>
      <c r="C162" s="1240"/>
      <c r="D162" s="1240"/>
      <c r="E162" s="1240"/>
      <c r="F162" s="1241"/>
      <c r="G162" s="1258" t="str">
        <f>IF(基本情報入力シート!M91="","",基本情報入力シート!M91)</f>
        <v/>
      </c>
      <c r="H162" s="1258" t="str">
        <f>IF(基本情報入力シート!R91="","",基本情報入力シート!R91)</f>
        <v/>
      </c>
      <c r="I162" s="1258" t="str">
        <f>IF(基本情報入力シート!W91="","",基本情報入力シート!W91)</f>
        <v/>
      </c>
      <c r="J162" s="1421" t="str">
        <f>IF(基本情報入力シート!X91="","",基本情報入力シート!X91)</f>
        <v/>
      </c>
      <c r="K162" s="1258" t="str">
        <f>IF(基本情報入力シート!Y91="","",基本情報入力シート!Y91)</f>
        <v/>
      </c>
      <c r="L162" s="1434" t="str">
        <f>IF(基本情報入力シート!AB91="","",基本情報入力シート!AB91)</f>
        <v/>
      </c>
      <c r="M162" s="553" t="str">
        <f>IF('別紙様式2-2（４・５月分）'!P125="","",'別紙様式2-2（４・５月分）'!P125)</f>
        <v/>
      </c>
      <c r="N162" s="1398" t="str">
        <f>IF(SUM('別紙様式2-2（４・５月分）'!Q125:Q127)=0,"",SUM('別紙様式2-2（４・５月分）'!Q125:Q127))</f>
        <v/>
      </c>
      <c r="O162" s="1402" t="str">
        <f>IFERROR(VLOOKUP('別紙様式2-2（４・５月分）'!AQ125,【参考】数式用!$AR$5:$AS$22,2,FALSE),"")</f>
        <v/>
      </c>
      <c r="P162" s="1403"/>
      <c r="Q162" s="1404"/>
      <c r="R162" s="1539" t="str">
        <f>IFERROR(VLOOKUP(K162,【参考】数式用!$A$5:$AB$37,MATCH(O162,【参考】数式用!$B$4:$AB$4,0)+1,0),"")</f>
        <v/>
      </c>
      <c r="S162" s="1410" t="s">
        <v>2102</v>
      </c>
      <c r="T162" s="1535" t="str">
        <f>IF('別紙様式2-3（６月以降分）'!T162="","",'別紙様式2-3（６月以降分）'!T162)</f>
        <v/>
      </c>
      <c r="U162" s="1537" t="str">
        <f>IFERROR(VLOOKUP(K162,【参考】数式用!$A$5:$AB$37,MATCH(T162,【参考】数式用!$B$4:$AB$4,0)+1,0),"")</f>
        <v/>
      </c>
      <c r="V162" s="1416" t="s">
        <v>15</v>
      </c>
      <c r="W162" s="1533">
        <f>'別紙様式2-3（６月以降分）'!W162</f>
        <v>6</v>
      </c>
      <c r="X162" s="1356" t="s">
        <v>10</v>
      </c>
      <c r="Y162" s="1533">
        <f>'別紙様式2-3（６月以降分）'!Y162</f>
        <v>6</v>
      </c>
      <c r="Z162" s="1356" t="s">
        <v>38</v>
      </c>
      <c r="AA162" s="1533">
        <f>'別紙様式2-3（６月以降分）'!AA162</f>
        <v>7</v>
      </c>
      <c r="AB162" s="1356" t="s">
        <v>10</v>
      </c>
      <c r="AC162" s="1533">
        <f>'別紙様式2-3（６月以降分）'!AC162</f>
        <v>3</v>
      </c>
      <c r="AD162" s="1356" t="s">
        <v>2020</v>
      </c>
      <c r="AE162" s="1356" t="s">
        <v>20</v>
      </c>
      <c r="AF162" s="1356">
        <f>IF(W162&gt;=1,(AA162*12+AC162)-(W162*12+Y162)+1,"")</f>
        <v>10</v>
      </c>
      <c r="AG162" s="1358" t="s">
        <v>33</v>
      </c>
      <c r="AH162" s="1525" t="str">
        <f>'別紙様式2-3（６月以降分）'!AH162</f>
        <v/>
      </c>
      <c r="AI162" s="1527" t="str">
        <f>'別紙様式2-3（６月以降分）'!AI162</f>
        <v/>
      </c>
      <c r="AJ162" s="1529">
        <f>'別紙様式2-3（６月以降分）'!AJ162</f>
        <v>0</v>
      </c>
      <c r="AK162" s="1531" t="str">
        <f>IF('別紙様式2-3（６月以降分）'!AK162="","",'別紙様式2-3（６月以降分）'!AK162)</f>
        <v/>
      </c>
      <c r="AL162" s="1520">
        <f>'別紙様式2-3（６月以降分）'!AL162</f>
        <v>0</v>
      </c>
      <c r="AM162" s="1522" t="str">
        <f>IF('別紙様式2-3（６月以降分）'!AM162="","",'別紙様式2-3（６月以降分）'!AM162)</f>
        <v/>
      </c>
      <c r="AN162" s="1340" t="str">
        <f>IF('別紙様式2-3（６月以降分）'!AN162="","",'別紙様式2-3（６月以降分）'!AN162)</f>
        <v/>
      </c>
      <c r="AO162" s="1338" t="str">
        <f>IF('別紙様式2-3（６月以降分）'!AO162="","",'別紙様式2-3（６月以降分）'!AO162)</f>
        <v/>
      </c>
      <c r="AP162" s="1340" t="str">
        <f>IF('別紙様式2-3（６月以降分）'!AP162="","",'別紙様式2-3（６月以降分）'!AP162)</f>
        <v/>
      </c>
      <c r="AQ162" s="1489" t="str">
        <f>IF('別紙様式2-3（６月以降分）'!AQ162="","",'別紙様式2-3（６月以降分）'!AQ162)</f>
        <v/>
      </c>
      <c r="AR162" s="1492" t="str">
        <f>IF('別紙様式2-3（６月以降分）'!AR162="","",'別紙様式2-3（６月以降分）'!AR162)</f>
        <v/>
      </c>
      <c r="AS162" s="573" t="str">
        <f t="shared" ref="AS162" si="252">IF(AU164="","",IF(U164&lt;U162,"！加算の要件上は問題ありませんが、令和６年度当初の新加算の加算率と比較して、移行後の加算率が下がる計画になっています。",""))</f>
        <v/>
      </c>
      <c r="AT162" s="580"/>
      <c r="AU162" s="1308"/>
      <c r="AV162" s="558" t="str">
        <f>IF('別紙様式2-2（４・５月分）'!N125="","",'別紙様式2-2（４・５月分）'!N125)</f>
        <v/>
      </c>
      <c r="AW162" s="1312" t="str">
        <f>IF(SUM('別紙様式2-2（４・５月分）'!O125:O127)=0,"",SUM('別紙様式2-2（４・５月分）'!O125:O127))</f>
        <v/>
      </c>
      <c r="AX162" s="1481" t="str">
        <f>IFERROR(VLOOKUP(K162,【参考】数式用!$AH$2:$AI$34,2,FALSE),"")</f>
        <v/>
      </c>
      <c r="AY162" s="494"/>
      <c r="BD162" s="341"/>
      <c r="BE162" s="1310" t="str">
        <f>G162</f>
        <v/>
      </c>
      <c r="BF162" s="1310"/>
      <c r="BG162" s="1310"/>
    </row>
    <row r="163" spans="1:59" ht="15" customHeight="1">
      <c r="A163" s="1274"/>
      <c r="B163" s="1242"/>
      <c r="C163" s="1243"/>
      <c r="D163" s="1243"/>
      <c r="E163" s="1243"/>
      <c r="F163" s="1244"/>
      <c r="G163" s="1259"/>
      <c r="H163" s="1259"/>
      <c r="I163" s="1259"/>
      <c r="J163" s="1422"/>
      <c r="K163" s="1259"/>
      <c r="L163" s="1428"/>
      <c r="M163" s="1378" t="str">
        <f>IF('別紙様式2-2（４・５月分）'!P126="","",'別紙様式2-2（４・５月分）'!P126)</f>
        <v/>
      </c>
      <c r="N163" s="1399"/>
      <c r="O163" s="1405"/>
      <c r="P163" s="1406"/>
      <c r="Q163" s="1407"/>
      <c r="R163" s="1540"/>
      <c r="S163" s="1411"/>
      <c r="T163" s="1536"/>
      <c r="U163" s="1538"/>
      <c r="V163" s="1417"/>
      <c r="W163" s="1534"/>
      <c r="X163" s="1357"/>
      <c r="Y163" s="1534"/>
      <c r="Z163" s="1357"/>
      <c r="AA163" s="1534"/>
      <c r="AB163" s="1357"/>
      <c r="AC163" s="1534"/>
      <c r="AD163" s="1357"/>
      <c r="AE163" s="1357"/>
      <c r="AF163" s="1357"/>
      <c r="AG163" s="1359"/>
      <c r="AH163" s="1526"/>
      <c r="AI163" s="1528"/>
      <c r="AJ163" s="1530"/>
      <c r="AK163" s="1532"/>
      <c r="AL163" s="1521"/>
      <c r="AM163" s="1523"/>
      <c r="AN163" s="1341"/>
      <c r="AO163" s="1524"/>
      <c r="AP163" s="1341"/>
      <c r="AQ163" s="1490"/>
      <c r="AR163" s="1493"/>
      <c r="AS163" s="1491" t="str">
        <f t="shared" ref="AS163" si="253">IF(AU164="","",IF(OR(AA164="",AA164&lt;&gt;7,AC164="",AC164&lt;&gt;3),"！算定期間の終わりが令和７年３月になっていません。年度内の廃止予定等がなければ、算定対象月を令和７年３月にしてください。",""))</f>
        <v/>
      </c>
      <c r="AT163" s="580"/>
      <c r="AU163" s="1310"/>
      <c r="AV163" s="1311" t="str">
        <f>IF('別紙様式2-2（４・５月分）'!N126="","",'別紙様式2-2（４・５月分）'!N126)</f>
        <v/>
      </c>
      <c r="AW163" s="1312"/>
      <c r="AX163" s="1482"/>
      <c r="AY163" s="431"/>
      <c r="BD163" s="341"/>
      <c r="BE163" s="1310" t="str">
        <f>G162</f>
        <v/>
      </c>
      <c r="BF163" s="1310"/>
      <c r="BG163" s="1310"/>
    </row>
    <row r="164" spans="1:59" ht="15" customHeight="1">
      <c r="A164" s="1302"/>
      <c r="B164" s="1242"/>
      <c r="C164" s="1243"/>
      <c r="D164" s="1243"/>
      <c r="E164" s="1243"/>
      <c r="F164" s="1244"/>
      <c r="G164" s="1259"/>
      <c r="H164" s="1259"/>
      <c r="I164" s="1259"/>
      <c r="J164" s="1422"/>
      <c r="K164" s="1259"/>
      <c r="L164" s="1428"/>
      <c r="M164" s="1379"/>
      <c r="N164" s="1400"/>
      <c r="O164" s="1380" t="s">
        <v>2025</v>
      </c>
      <c r="P164" s="1432" t="str">
        <f>IFERROR(VLOOKUP('別紙様式2-2（４・５月分）'!AQ125,【参考】数式用!$AR$5:$AT$22,3,FALSE),"")</f>
        <v/>
      </c>
      <c r="Q164" s="1384" t="s">
        <v>2036</v>
      </c>
      <c r="R164" s="1516" t="str">
        <f>IFERROR(VLOOKUP(K162,【参考】数式用!$A$5:$AB$37,MATCH(P164,【参考】数式用!$B$4:$AB$4,0)+1,0),"")</f>
        <v/>
      </c>
      <c r="S164" s="1388" t="s">
        <v>2109</v>
      </c>
      <c r="T164" s="1518"/>
      <c r="U164" s="1514" t="str">
        <f>IFERROR(VLOOKUP(K162,【参考】数式用!$A$5:$AB$37,MATCH(T164,【参考】数式用!$B$4:$AB$4,0)+1,0),"")</f>
        <v/>
      </c>
      <c r="V164" s="1394" t="s">
        <v>15</v>
      </c>
      <c r="W164" s="1512"/>
      <c r="X164" s="1370" t="s">
        <v>10</v>
      </c>
      <c r="Y164" s="1512"/>
      <c r="Z164" s="1370" t="s">
        <v>38</v>
      </c>
      <c r="AA164" s="1512"/>
      <c r="AB164" s="1370" t="s">
        <v>10</v>
      </c>
      <c r="AC164" s="1512"/>
      <c r="AD164" s="1370" t="s">
        <v>2020</v>
      </c>
      <c r="AE164" s="1370" t="s">
        <v>20</v>
      </c>
      <c r="AF164" s="1370" t="str">
        <f>IF(W164&gt;=1,(AA164*12+AC164)-(W164*12+Y164)+1,"")</f>
        <v/>
      </c>
      <c r="AG164" s="1366" t="s">
        <v>33</v>
      </c>
      <c r="AH164" s="1372" t="str">
        <f t="shared" ref="AH164" si="254">IFERROR(ROUNDDOWN(ROUND(L162*U164,0),0)*AF164,"")</f>
        <v/>
      </c>
      <c r="AI164" s="1506" t="str">
        <f t="shared" ref="AI164" si="255">IFERROR(ROUNDDOWN(ROUND((L162*(U164-AW162)),0),0)*AF164,"")</f>
        <v/>
      </c>
      <c r="AJ164" s="1376" t="str">
        <f>IFERROR(ROUNDDOWN(ROUNDDOWN(ROUND(L162*VLOOKUP(K162,【参考】数式用!$A$5:$AB$27,MATCH("新加算Ⅳ",【参考】数式用!$B$4:$AB$4,0)+1,0),0),0)*AF164*0.5,0),"")</f>
        <v/>
      </c>
      <c r="AK164" s="1508"/>
      <c r="AL164" s="1510" t="str">
        <f>IFERROR(IF('別紙様式2-2（４・５月分）'!P164="ベア加算","", IF(OR(T164="新加算Ⅰ",T164="新加算Ⅱ",T164="新加算Ⅲ",T164="新加算Ⅳ"),ROUNDDOWN(ROUND(L162*VLOOKUP(K162,【参考】数式用!$A$5:$I$27,MATCH("ベア加算",【参考】数式用!$B$4:$I$4,0)+1,0),0),0)*AF164,"")),"")</f>
        <v/>
      </c>
      <c r="AM164" s="1502"/>
      <c r="AN164" s="1483"/>
      <c r="AO164" s="1504"/>
      <c r="AP164" s="1483"/>
      <c r="AQ164" s="1485"/>
      <c r="AR164" s="1487"/>
      <c r="AS164" s="1491"/>
      <c r="AT164" s="452"/>
      <c r="AU164" s="1310" t="str">
        <f>IF(AND(AA162&lt;&gt;7,AC162&lt;&gt;3),"V列に色付け","")</f>
        <v/>
      </c>
      <c r="AV164" s="1311"/>
      <c r="AW164" s="1312"/>
      <c r="AX164" s="577"/>
      <c r="AY164" s="1229" t="str">
        <f>IF(AL164&lt;&gt;"",IF(AM164="○","入力済","未入力"),"")</f>
        <v/>
      </c>
      <c r="AZ164" s="1229" t="str">
        <f>IF(OR(T164="新加算Ⅰ",T164="新加算Ⅱ",T164="新加算Ⅲ",T164="新加算Ⅳ",T164="新加算Ⅴ（１）",T164="新加算Ⅴ（２）",T164="新加算Ⅴ（３）",T164="新加算ⅠⅤ（４）",T164="新加算Ⅴ（５）",T164="新加算Ⅴ（６）",T164="新加算Ⅴ（８）",T164="新加算Ⅴ（11）"),IF(OR(AN164="○",AN164="令和６年度中に満たす"),"入力済","未入力"),"")</f>
        <v/>
      </c>
      <c r="BA164" s="1229" t="str">
        <f>IF(OR(T164="新加算Ⅴ（７）",T164="新加算Ⅴ（９）",T164="新加算Ⅴ（10）",T164="新加算Ⅴ（12）",T164="新加算Ⅴ（13）",T164="新加算Ⅴ（14）"),IF(OR(AO164="○",AO164="令和６年度中に満たす"),"入力済","未入力"),"")</f>
        <v/>
      </c>
      <c r="BB164" s="1229" t="str">
        <f>IF(OR(T164="新加算Ⅰ",T164="新加算Ⅱ",T164="新加算Ⅲ",T164="新加算Ⅴ（１）",T164="新加算Ⅴ（３）",T164="新加算Ⅴ（８）"),IF(OR(AP164="○",AP164="令和６年度中に満たす"),"入力済","未入力"),"")</f>
        <v/>
      </c>
      <c r="BC164" s="1480" t="str">
        <f t="shared" ref="BC164" si="256">IF(OR(T164="新加算Ⅰ",T164="新加算Ⅱ",T164="新加算Ⅴ（１）",T164="新加算Ⅴ（２）",T164="新加算Ⅴ（３）",T164="新加算Ⅴ（４）",T164="新加算Ⅴ（５）",T164="新加算Ⅴ（６）",T164="新加算Ⅴ（７）",T164="新加算Ⅴ（９）",T164="新加算Ⅴ（10）",T164="新加算Ⅴ（12）"),IF(AQ164&lt;&gt;"",1,""),"")</f>
        <v/>
      </c>
      <c r="BD164" s="1310" t="str">
        <f>IF(OR(T164="新加算Ⅰ",T164="新加算Ⅴ（１）",T164="新加算Ⅴ（２）",T164="新加算Ⅴ（５）",T164="新加算Ⅴ（７）",T164="新加算Ⅴ（10）"),IF(AR164="","未入力","入力済"),"")</f>
        <v/>
      </c>
      <c r="BE164" s="1310" t="str">
        <f>G162</f>
        <v/>
      </c>
      <c r="BF164" s="1310"/>
      <c r="BG164" s="1310"/>
    </row>
    <row r="165" spans="1:59" ht="30" customHeight="1" thickBot="1">
      <c r="A165" s="1275"/>
      <c r="B165" s="1418"/>
      <c r="C165" s="1419"/>
      <c r="D165" s="1419"/>
      <c r="E165" s="1419"/>
      <c r="F165" s="1420"/>
      <c r="G165" s="1260"/>
      <c r="H165" s="1260"/>
      <c r="I165" s="1260"/>
      <c r="J165" s="1423"/>
      <c r="K165" s="1260"/>
      <c r="L165" s="1429"/>
      <c r="M165" s="556" t="str">
        <f>IF('別紙様式2-2（４・５月分）'!P127="","",'別紙様式2-2（４・５月分）'!P127)</f>
        <v/>
      </c>
      <c r="N165" s="1401"/>
      <c r="O165" s="1381"/>
      <c r="P165" s="1433"/>
      <c r="Q165" s="1385"/>
      <c r="R165" s="1517"/>
      <c r="S165" s="1389"/>
      <c r="T165" s="1519"/>
      <c r="U165" s="1515"/>
      <c r="V165" s="1395"/>
      <c r="W165" s="1513"/>
      <c r="X165" s="1371"/>
      <c r="Y165" s="1513"/>
      <c r="Z165" s="1371"/>
      <c r="AA165" s="1513"/>
      <c r="AB165" s="1371"/>
      <c r="AC165" s="1513"/>
      <c r="AD165" s="1371"/>
      <c r="AE165" s="1371"/>
      <c r="AF165" s="1371"/>
      <c r="AG165" s="1367"/>
      <c r="AH165" s="1373"/>
      <c r="AI165" s="1507"/>
      <c r="AJ165" s="1377"/>
      <c r="AK165" s="1509"/>
      <c r="AL165" s="1511"/>
      <c r="AM165" s="1503"/>
      <c r="AN165" s="1484"/>
      <c r="AO165" s="1505"/>
      <c r="AP165" s="1484"/>
      <c r="AQ165" s="1486"/>
      <c r="AR165" s="1488"/>
      <c r="AS165" s="578" t="str">
        <f t="shared" ref="AS165" si="257">IF(AU164="","",IF(OR(T164="",AND(M165="ベア加算なし",OR(T164="新加算Ⅰ",T164="新加算Ⅱ",T164="新加算Ⅲ",T164="新加算Ⅳ"),AM164=""),AND(OR(T164="新加算Ⅰ",T164="新加算Ⅱ",T164="新加算Ⅲ",T164="新加算Ⅳ"),AN164=""),AND(OR(T164="新加算Ⅰ",T164="新加算Ⅱ",T164="新加算Ⅲ"),AP164=""),AND(OR(T164="新加算Ⅰ",T164="新加算Ⅱ"),AQ164=""),AND(OR(T164="新加算Ⅰ"),AR164="")),"！記入が必要な欄（ピンク色のセル）に空欄があります。空欄を埋めてください。",""))</f>
        <v/>
      </c>
      <c r="AT165" s="452"/>
      <c r="AU165" s="1310"/>
      <c r="AV165" s="558" t="str">
        <f>IF('別紙様式2-2（４・５月分）'!N127="","",'別紙様式2-2（４・５月分）'!N127)</f>
        <v/>
      </c>
      <c r="AW165" s="1312"/>
      <c r="AX165" s="579"/>
      <c r="AY165" s="1229" t="str">
        <f>IF(OR(T165="新加算Ⅰ",T165="新加算Ⅱ",T165="新加算Ⅲ",T165="新加算Ⅳ",T165="新加算Ⅴ（１）",T165="新加算Ⅴ（２）",T165="新加算Ⅴ（３）",T165="新加算ⅠⅤ（４）",T165="新加算Ⅴ（５）",T165="新加算Ⅴ（６）",T165="新加算Ⅴ（８）",T165="新加算Ⅴ（11）"),IF(AI165="○","","未入力"),"")</f>
        <v/>
      </c>
      <c r="AZ165" s="1229" t="str">
        <f>IF(OR(U165="新加算Ⅰ",U165="新加算Ⅱ",U165="新加算Ⅲ",U165="新加算Ⅳ",U165="新加算Ⅴ（１）",U165="新加算Ⅴ（２）",U165="新加算Ⅴ（３）",U165="新加算ⅠⅤ（４）",U165="新加算Ⅴ（５）",U165="新加算Ⅴ（６）",U165="新加算Ⅴ（８）",U165="新加算Ⅴ（11）"),IF(AJ165="○","","未入力"),"")</f>
        <v/>
      </c>
      <c r="BA165" s="1229" t="str">
        <f>IF(OR(U165="新加算Ⅴ（７）",U165="新加算Ⅴ（９）",U165="新加算Ⅴ（10）",U165="新加算Ⅴ（12）",U165="新加算Ⅴ（13）",U165="新加算Ⅴ（14）"),IF(AK165="○","","未入力"),"")</f>
        <v/>
      </c>
      <c r="BB165" s="1229" t="str">
        <f>IF(OR(U165="新加算Ⅰ",U165="新加算Ⅱ",U165="新加算Ⅲ",U165="新加算Ⅴ（１）",U165="新加算Ⅴ（３）",U165="新加算Ⅴ（８）"),IF(AL165="○","","未入力"),"")</f>
        <v/>
      </c>
      <c r="BC165" s="1480" t="str">
        <f t="shared" ref="BC165" si="258">IF(OR(U165="新加算Ⅰ",U165="新加算Ⅱ",U165="新加算Ⅴ（１）",U165="新加算Ⅴ（２）",U165="新加算Ⅴ（３）",U165="新加算Ⅴ（４）",U165="新加算Ⅴ（５）",U165="新加算Ⅴ（６）",U165="新加算Ⅴ（７）",U165="新加算Ⅴ（９）",U165="新加算Ⅴ（10）",U165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5" s="1310" t="str">
        <f>IF(AND(T165&lt;&gt;"（参考）令和７年度の移行予定",OR(U165="新加算Ⅰ",U165="新加算Ⅴ（１）",U165="新加算Ⅴ（２）",U165="新加算Ⅴ（５）",U165="新加算Ⅴ（７）",U165="新加算Ⅴ（10）")),IF(AN165="","未入力",IF(AN165="いずれも取得していない","要件を満たさない","")),"")</f>
        <v/>
      </c>
      <c r="BE165" s="1310" t="str">
        <f>G162</f>
        <v/>
      </c>
      <c r="BF165" s="1310"/>
      <c r="BG165" s="1310"/>
    </row>
    <row r="166" spans="1:59" ht="30" customHeight="1">
      <c r="A166" s="1273">
        <v>39</v>
      </c>
      <c r="B166" s="1242" t="str">
        <f>IF(基本情報入力シート!C92="","",基本情報入力シート!C92)</f>
        <v/>
      </c>
      <c r="C166" s="1243"/>
      <c r="D166" s="1243"/>
      <c r="E166" s="1243"/>
      <c r="F166" s="1244"/>
      <c r="G166" s="1259" t="str">
        <f>IF(基本情報入力シート!M92="","",基本情報入力シート!M92)</f>
        <v/>
      </c>
      <c r="H166" s="1259" t="str">
        <f>IF(基本情報入力シート!R92="","",基本情報入力シート!R92)</f>
        <v/>
      </c>
      <c r="I166" s="1259" t="str">
        <f>IF(基本情報入力シート!W92="","",基本情報入力シート!W92)</f>
        <v/>
      </c>
      <c r="J166" s="1422" t="str">
        <f>IF(基本情報入力シート!X92="","",基本情報入力シート!X92)</f>
        <v/>
      </c>
      <c r="K166" s="1259" t="str">
        <f>IF(基本情報入力シート!Y92="","",基本情報入力シート!Y92)</f>
        <v/>
      </c>
      <c r="L166" s="1428" t="str">
        <f>IF(基本情報入力シート!AB92="","",基本情報入力シート!AB92)</f>
        <v/>
      </c>
      <c r="M166" s="553" t="str">
        <f>IF('別紙様式2-2（４・５月分）'!P128="","",'別紙様式2-2（４・５月分）'!P128)</f>
        <v/>
      </c>
      <c r="N166" s="1398" t="str">
        <f>IF(SUM('別紙様式2-2（４・５月分）'!Q128:Q130)=0,"",SUM('別紙様式2-2（４・５月分）'!Q128:Q130))</f>
        <v/>
      </c>
      <c r="O166" s="1402" t="str">
        <f>IFERROR(VLOOKUP('別紙様式2-2（４・５月分）'!AQ128,【参考】数式用!$AR$5:$AS$22,2,FALSE),"")</f>
        <v/>
      </c>
      <c r="P166" s="1403"/>
      <c r="Q166" s="1404"/>
      <c r="R166" s="1539" t="str">
        <f>IFERROR(VLOOKUP(K166,【参考】数式用!$A$5:$AB$37,MATCH(O166,【参考】数式用!$B$4:$AB$4,0)+1,0),"")</f>
        <v/>
      </c>
      <c r="S166" s="1410" t="s">
        <v>2102</v>
      </c>
      <c r="T166" s="1535" t="str">
        <f>IF('別紙様式2-3（６月以降分）'!T166="","",'別紙様式2-3（６月以降分）'!T166)</f>
        <v/>
      </c>
      <c r="U166" s="1537" t="str">
        <f>IFERROR(VLOOKUP(K166,【参考】数式用!$A$5:$AB$37,MATCH(T166,【参考】数式用!$B$4:$AB$4,0)+1,0),"")</f>
        <v/>
      </c>
      <c r="V166" s="1416" t="s">
        <v>15</v>
      </c>
      <c r="W166" s="1533">
        <f>'別紙様式2-3（６月以降分）'!W166</f>
        <v>6</v>
      </c>
      <c r="X166" s="1356" t="s">
        <v>10</v>
      </c>
      <c r="Y166" s="1533">
        <f>'別紙様式2-3（６月以降分）'!Y166</f>
        <v>6</v>
      </c>
      <c r="Z166" s="1356" t="s">
        <v>38</v>
      </c>
      <c r="AA166" s="1533">
        <f>'別紙様式2-3（６月以降分）'!AA166</f>
        <v>7</v>
      </c>
      <c r="AB166" s="1356" t="s">
        <v>10</v>
      </c>
      <c r="AC166" s="1533">
        <f>'別紙様式2-3（６月以降分）'!AC166</f>
        <v>3</v>
      </c>
      <c r="AD166" s="1356" t="s">
        <v>2020</v>
      </c>
      <c r="AE166" s="1356" t="s">
        <v>20</v>
      </c>
      <c r="AF166" s="1356">
        <f>IF(W166&gt;=1,(AA166*12+AC166)-(W166*12+Y166)+1,"")</f>
        <v>10</v>
      </c>
      <c r="AG166" s="1358" t="s">
        <v>33</v>
      </c>
      <c r="AH166" s="1525" t="str">
        <f>'別紙様式2-3（６月以降分）'!AH166</f>
        <v/>
      </c>
      <c r="AI166" s="1527" t="str">
        <f>'別紙様式2-3（６月以降分）'!AI166</f>
        <v/>
      </c>
      <c r="AJ166" s="1529">
        <f>'別紙様式2-3（６月以降分）'!AJ166</f>
        <v>0</v>
      </c>
      <c r="AK166" s="1531" t="str">
        <f>IF('別紙様式2-3（６月以降分）'!AK166="","",'別紙様式2-3（６月以降分）'!AK166)</f>
        <v/>
      </c>
      <c r="AL166" s="1520">
        <f>'別紙様式2-3（６月以降分）'!AL166</f>
        <v>0</v>
      </c>
      <c r="AM166" s="1522" t="str">
        <f>IF('別紙様式2-3（６月以降分）'!AM166="","",'別紙様式2-3（６月以降分）'!AM166)</f>
        <v/>
      </c>
      <c r="AN166" s="1340" t="str">
        <f>IF('別紙様式2-3（６月以降分）'!AN166="","",'別紙様式2-3（６月以降分）'!AN166)</f>
        <v/>
      </c>
      <c r="AO166" s="1338" t="str">
        <f>IF('別紙様式2-3（６月以降分）'!AO166="","",'別紙様式2-3（６月以降分）'!AO166)</f>
        <v/>
      </c>
      <c r="AP166" s="1340" t="str">
        <f>IF('別紙様式2-3（６月以降分）'!AP166="","",'別紙様式2-3（６月以降分）'!AP166)</f>
        <v/>
      </c>
      <c r="AQ166" s="1489" t="str">
        <f>IF('別紙様式2-3（６月以降分）'!AQ166="","",'別紙様式2-3（６月以降分）'!AQ166)</f>
        <v/>
      </c>
      <c r="AR166" s="1492" t="str">
        <f>IF('別紙様式2-3（６月以降分）'!AR166="","",'別紙様式2-3（６月以降分）'!AR166)</f>
        <v/>
      </c>
      <c r="AS166" s="573" t="str">
        <f t="shared" ref="AS166" si="259">IF(AU168="","",IF(U168&lt;U166,"！加算の要件上は問題ありませんが、令和６年度当初の新加算の加算率と比較して、移行後の加算率が下がる計画になっています。",""))</f>
        <v/>
      </c>
      <c r="AT166" s="580"/>
      <c r="AU166" s="1308"/>
      <c r="AV166" s="558" t="str">
        <f>IF('別紙様式2-2（４・５月分）'!N128="","",'別紙様式2-2（４・５月分）'!N128)</f>
        <v/>
      </c>
      <c r="AW166" s="1312" t="str">
        <f>IF(SUM('別紙様式2-2（４・５月分）'!O128:O130)=0,"",SUM('別紙様式2-2（４・５月分）'!O128:O130))</f>
        <v/>
      </c>
      <c r="AX166" s="1481" t="str">
        <f>IFERROR(VLOOKUP(K166,【参考】数式用!$AH$2:$AI$34,2,FALSE),"")</f>
        <v/>
      </c>
      <c r="AY166" s="494"/>
      <c r="BD166" s="341"/>
      <c r="BE166" s="1310" t="str">
        <f>G166</f>
        <v/>
      </c>
      <c r="BF166" s="1310"/>
      <c r="BG166" s="1310"/>
    </row>
    <row r="167" spans="1:59" ht="15" customHeight="1">
      <c r="A167" s="1274"/>
      <c r="B167" s="1242"/>
      <c r="C167" s="1243"/>
      <c r="D167" s="1243"/>
      <c r="E167" s="1243"/>
      <c r="F167" s="1244"/>
      <c r="G167" s="1259"/>
      <c r="H167" s="1259"/>
      <c r="I167" s="1259"/>
      <c r="J167" s="1422"/>
      <c r="K167" s="1259"/>
      <c r="L167" s="1428"/>
      <c r="M167" s="1378" t="str">
        <f>IF('別紙様式2-2（４・５月分）'!P129="","",'別紙様式2-2（４・５月分）'!P129)</f>
        <v/>
      </c>
      <c r="N167" s="1399"/>
      <c r="O167" s="1405"/>
      <c r="P167" s="1406"/>
      <c r="Q167" s="1407"/>
      <c r="R167" s="1540"/>
      <c r="S167" s="1411"/>
      <c r="T167" s="1536"/>
      <c r="U167" s="1538"/>
      <c r="V167" s="1417"/>
      <c r="W167" s="1534"/>
      <c r="X167" s="1357"/>
      <c r="Y167" s="1534"/>
      <c r="Z167" s="1357"/>
      <c r="AA167" s="1534"/>
      <c r="AB167" s="1357"/>
      <c r="AC167" s="1534"/>
      <c r="AD167" s="1357"/>
      <c r="AE167" s="1357"/>
      <c r="AF167" s="1357"/>
      <c r="AG167" s="1359"/>
      <c r="AH167" s="1526"/>
      <c r="AI167" s="1528"/>
      <c r="AJ167" s="1530"/>
      <c r="AK167" s="1532"/>
      <c r="AL167" s="1521"/>
      <c r="AM167" s="1523"/>
      <c r="AN167" s="1341"/>
      <c r="AO167" s="1524"/>
      <c r="AP167" s="1341"/>
      <c r="AQ167" s="1490"/>
      <c r="AR167" s="1493"/>
      <c r="AS167" s="1491" t="str">
        <f t="shared" ref="AS167" si="260">IF(AU168="","",IF(OR(AA168="",AA168&lt;&gt;7,AC168="",AC168&lt;&gt;3),"！算定期間の終わりが令和７年３月になっていません。年度内の廃止予定等がなければ、算定対象月を令和７年３月にしてください。",""))</f>
        <v/>
      </c>
      <c r="AT167" s="580"/>
      <c r="AU167" s="1310"/>
      <c r="AV167" s="1311" t="str">
        <f>IF('別紙様式2-2（４・５月分）'!N129="","",'別紙様式2-2（４・５月分）'!N129)</f>
        <v/>
      </c>
      <c r="AW167" s="1312"/>
      <c r="AX167" s="1482"/>
      <c r="AY167" s="431"/>
      <c r="BD167" s="341"/>
      <c r="BE167" s="1310" t="str">
        <f>G166</f>
        <v/>
      </c>
      <c r="BF167" s="1310"/>
      <c r="BG167" s="1310"/>
    </row>
    <row r="168" spans="1:59" ht="15" customHeight="1">
      <c r="A168" s="1302"/>
      <c r="B168" s="1242"/>
      <c r="C168" s="1243"/>
      <c r="D168" s="1243"/>
      <c r="E168" s="1243"/>
      <c r="F168" s="1244"/>
      <c r="G168" s="1259"/>
      <c r="H168" s="1259"/>
      <c r="I168" s="1259"/>
      <c r="J168" s="1422"/>
      <c r="K168" s="1259"/>
      <c r="L168" s="1428"/>
      <c r="M168" s="1379"/>
      <c r="N168" s="1400"/>
      <c r="O168" s="1380" t="s">
        <v>2025</v>
      </c>
      <c r="P168" s="1432" t="str">
        <f>IFERROR(VLOOKUP('別紙様式2-2（４・５月分）'!AQ128,【参考】数式用!$AR$5:$AT$22,3,FALSE),"")</f>
        <v/>
      </c>
      <c r="Q168" s="1384" t="s">
        <v>2036</v>
      </c>
      <c r="R168" s="1516" t="str">
        <f>IFERROR(VLOOKUP(K166,【参考】数式用!$A$5:$AB$37,MATCH(P168,【参考】数式用!$B$4:$AB$4,0)+1,0),"")</f>
        <v/>
      </c>
      <c r="S168" s="1388" t="s">
        <v>2109</v>
      </c>
      <c r="T168" s="1518"/>
      <c r="U168" s="1514" t="str">
        <f>IFERROR(VLOOKUP(K166,【参考】数式用!$A$5:$AB$37,MATCH(T168,【参考】数式用!$B$4:$AB$4,0)+1,0),"")</f>
        <v/>
      </c>
      <c r="V168" s="1394" t="s">
        <v>15</v>
      </c>
      <c r="W168" s="1512"/>
      <c r="X168" s="1370" t="s">
        <v>10</v>
      </c>
      <c r="Y168" s="1512"/>
      <c r="Z168" s="1370" t="s">
        <v>38</v>
      </c>
      <c r="AA168" s="1512"/>
      <c r="AB168" s="1370" t="s">
        <v>10</v>
      </c>
      <c r="AC168" s="1512"/>
      <c r="AD168" s="1370" t="s">
        <v>2020</v>
      </c>
      <c r="AE168" s="1370" t="s">
        <v>20</v>
      </c>
      <c r="AF168" s="1370" t="str">
        <f>IF(W168&gt;=1,(AA168*12+AC168)-(W168*12+Y168)+1,"")</f>
        <v/>
      </c>
      <c r="AG168" s="1366" t="s">
        <v>33</v>
      </c>
      <c r="AH168" s="1372" t="str">
        <f t="shared" ref="AH168" si="261">IFERROR(ROUNDDOWN(ROUND(L166*U168,0),0)*AF168,"")</f>
        <v/>
      </c>
      <c r="AI168" s="1506" t="str">
        <f t="shared" ref="AI168" si="262">IFERROR(ROUNDDOWN(ROUND((L166*(U168-AW166)),0),0)*AF168,"")</f>
        <v/>
      </c>
      <c r="AJ168" s="1376" t="str">
        <f>IFERROR(ROUNDDOWN(ROUNDDOWN(ROUND(L166*VLOOKUP(K166,【参考】数式用!$A$5:$AB$27,MATCH("新加算Ⅳ",【参考】数式用!$B$4:$AB$4,0)+1,0),0),0)*AF168*0.5,0),"")</f>
        <v/>
      </c>
      <c r="AK168" s="1508"/>
      <c r="AL168" s="1510" t="str">
        <f>IFERROR(IF('別紙様式2-2（４・５月分）'!P168="ベア加算","", IF(OR(T168="新加算Ⅰ",T168="新加算Ⅱ",T168="新加算Ⅲ",T168="新加算Ⅳ"),ROUNDDOWN(ROUND(L166*VLOOKUP(K166,【参考】数式用!$A$5:$I$27,MATCH("ベア加算",【参考】数式用!$B$4:$I$4,0)+1,0),0),0)*AF168,"")),"")</f>
        <v/>
      </c>
      <c r="AM168" s="1502"/>
      <c r="AN168" s="1483"/>
      <c r="AO168" s="1504"/>
      <c r="AP168" s="1483"/>
      <c r="AQ168" s="1485"/>
      <c r="AR168" s="1487"/>
      <c r="AS168" s="1491"/>
      <c r="AT168" s="452"/>
      <c r="AU168" s="1310" t="str">
        <f>IF(AND(AA166&lt;&gt;7,AC166&lt;&gt;3),"V列に色付け","")</f>
        <v/>
      </c>
      <c r="AV168" s="1311"/>
      <c r="AW168" s="1312"/>
      <c r="AX168" s="577"/>
      <c r="AY168" s="1229" t="str">
        <f>IF(AL168&lt;&gt;"",IF(AM168="○","入力済","未入力"),"")</f>
        <v/>
      </c>
      <c r="AZ168" s="1229" t="str">
        <f>IF(OR(T168="新加算Ⅰ",T168="新加算Ⅱ",T168="新加算Ⅲ",T168="新加算Ⅳ",T168="新加算Ⅴ（１）",T168="新加算Ⅴ（２）",T168="新加算Ⅴ（３）",T168="新加算ⅠⅤ（４）",T168="新加算Ⅴ（５）",T168="新加算Ⅴ（６）",T168="新加算Ⅴ（８）",T168="新加算Ⅴ（11）"),IF(OR(AN168="○",AN168="令和６年度中に満たす"),"入力済","未入力"),"")</f>
        <v/>
      </c>
      <c r="BA168" s="1229" t="str">
        <f>IF(OR(T168="新加算Ⅴ（７）",T168="新加算Ⅴ（９）",T168="新加算Ⅴ（10）",T168="新加算Ⅴ（12）",T168="新加算Ⅴ（13）",T168="新加算Ⅴ（14）"),IF(OR(AO168="○",AO168="令和６年度中に満たす"),"入力済","未入力"),"")</f>
        <v/>
      </c>
      <c r="BB168" s="1229" t="str">
        <f>IF(OR(T168="新加算Ⅰ",T168="新加算Ⅱ",T168="新加算Ⅲ",T168="新加算Ⅴ（１）",T168="新加算Ⅴ（３）",T168="新加算Ⅴ（８）"),IF(OR(AP168="○",AP168="令和６年度中に満たす"),"入力済","未入力"),"")</f>
        <v/>
      </c>
      <c r="BC168" s="1480" t="str">
        <f t="shared" ref="BC168" si="263">IF(OR(T168="新加算Ⅰ",T168="新加算Ⅱ",T168="新加算Ⅴ（１）",T168="新加算Ⅴ（２）",T168="新加算Ⅴ（３）",T168="新加算Ⅴ（４）",T168="新加算Ⅴ（５）",T168="新加算Ⅴ（６）",T168="新加算Ⅴ（７）",T168="新加算Ⅴ（９）",T168="新加算Ⅴ（10）",T168="新加算Ⅴ（12）"),IF(AQ168&lt;&gt;"",1,""),"")</f>
        <v/>
      </c>
      <c r="BD168" s="1310" t="str">
        <f>IF(OR(T168="新加算Ⅰ",T168="新加算Ⅴ（１）",T168="新加算Ⅴ（２）",T168="新加算Ⅴ（５）",T168="新加算Ⅴ（７）",T168="新加算Ⅴ（10）"),IF(AR168="","未入力","入力済"),"")</f>
        <v/>
      </c>
      <c r="BE168" s="1310" t="str">
        <f>G166</f>
        <v/>
      </c>
      <c r="BF168" s="1310"/>
      <c r="BG168" s="1310"/>
    </row>
    <row r="169" spans="1:59" ht="30" customHeight="1" thickBot="1">
      <c r="A169" s="1275"/>
      <c r="B169" s="1418"/>
      <c r="C169" s="1419"/>
      <c r="D169" s="1419"/>
      <c r="E169" s="1419"/>
      <c r="F169" s="1420"/>
      <c r="G169" s="1260"/>
      <c r="H169" s="1260"/>
      <c r="I169" s="1260"/>
      <c r="J169" s="1423"/>
      <c r="K169" s="1260"/>
      <c r="L169" s="1429"/>
      <c r="M169" s="556" t="str">
        <f>IF('別紙様式2-2（４・５月分）'!P130="","",'別紙様式2-2（４・５月分）'!P130)</f>
        <v/>
      </c>
      <c r="N169" s="1401"/>
      <c r="O169" s="1381"/>
      <c r="P169" s="1433"/>
      <c r="Q169" s="1385"/>
      <c r="R169" s="1517"/>
      <c r="S169" s="1389"/>
      <c r="T169" s="1519"/>
      <c r="U169" s="1515"/>
      <c r="V169" s="1395"/>
      <c r="W169" s="1513"/>
      <c r="X169" s="1371"/>
      <c r="Y169" s="1513"/>
      <c r="Z169" s="1371"/>
      <c r="AA169" s="1513"/>
      <c r="AB169" s="1371"/>
      <c r="AC169" s="1513"/>
      <c r="AD169" s="1371"/>
      <c r="AE169" s="1371"/>
      <c r="AF169" s="1371"/>
      <c r="AG169" s="1367"/>
      <c r="AH169" s="1373"/>
      <c r="AI169" s="1507"/>
      <c r="AJ169" s="1377"/>
      <c r="AK169" s="1509"/>
      <c r="AL169" s="1511"/>
      <c r="AM169" s="1503"/>
      <c r="AN169" s="1484"/>
      <c r="AO169" s="1505"/>
      <c r="AP169" s="1484"/>
      <c r="AQ169" s="1486"/>
      <c r="AR169" s="1488"/>
      <c r="AS169" s="578" t="str">
        <f t="shared" ref="AS169" si="264">IF(AU168="","",IF(OR(T168="",AND(M169="ベア加算なし",OR(T168="新加算Ⅰ",T168="新加算Ⅱ",T168="新加算Ⅲ",T168="新加算Ⅳ"),AM168=""),AND(OR(T168="新加算Ⅰ",T168="新加算Ⅱ",T168="新加算Ⅲ",T168="新加算Ⅳ"),AN168=""),AND(OR(T168="新加算Ⅰ",T168="新加算Ⅱ",T168="新加算Ⅲ"),AP168=""),AND(OR(T168="新加算Ⅰ",T168="新加算Ⅱ"),AQ168=""),AND(OR(T168="新加算Ⅰ"),AR168="")),"！記入が必要な欄（ピンク色のセル）に空欄があります。空欄を埋めてください。",""))</f>
        <v/>
      </c>
      <c r="AT169" s="452"/>
      <c r="AU169" s="1310"/>
      <c r="AV169" s="558" t="str">
        <f>IF('別紙様式2-2（４・５月分）'!N130="","",'別紙様式2-2（４・５月分）'!N130)</f>
        <v/>
      </c>
      <c r="AW169" s="1312"/>
      <c r="AX169" s="579"/>
      <c r="AY169" s="1229" t="str">
        <f>IF(OR(T169="新加算Ⅰ",T169="新加算Ⅱ",T169="新加算Ⅲ",T169="新加算Ⅳ",T169="新加算Ⅴ（１）",T169="新加算Ⅴ（２）",T169="新加算Ⅴ（３）",T169="新加算ⅠⅤ（４）",T169="新加算Ⅴ（５）",T169="新加算Ⅴ（６）",T169="新加算Ⅴ（８）",T169="新加算Ⅴ（11）"),IF(AI169="○","","未入力"),"")</f>
        <v/>
      </c>
      <c r="AZ169" s="1229" t="str">
        <f>IF(OR(U169="新加算Ⅰ",U169="新加算Ⅱ",U169="新加算Ⅲ",U169="新加算Ⅳ",U169="新加算Ⅴ（１）",U169="新加算Ⅴ（２）",U169="新加算Ⅴ（３）",U169="新加算ⅠⅤ（４）",U169="新加算Ⅴ（５）",U169="新加算Ⅴ（６）",U169="新加算Ⅴ（８）",U169="新加算Ⅴ（11）"),IF(AJ169="○","","未入力"),"")</f>
        <v/>
      </c>
      <c r="BA169" s="1229" t="str">
        <f>IF(OR(U169="新加算Ⅴ（７）",U169="新加算Ⅴ（９）",U169="新加算Ⅴ（10）",U169="新加算Ⅴ（12）",U169="新加算Ⅴ（13）",U169="新加算Ⅴ（14）"),IF(AK169="○","","未入力"),"")</f>
        <v/>
      </c>
      <c r="BB169" s="1229" t="str">
        <f>IF(OR(U169="新加算Ⅰ",U169="新加算Ⅱ",U169="新加算Ⅲ",U169="新加算Ⅴ（１）",U169="新加算Ⅴ（３）",U169="新加算Ⅴ（８）"),IF(AL169="○","","未入力"),"")</f>
        <v/>
      </c>
      <c r="BC169" s="1480" t="str">
        <f t="shared" ref="BC169" si="265">IF(OR(U169="新加算Ⅰ",U169="新加算Ⅱ",U169="新加算Ⅴ（１）",U169="新加算Ⅴ（２）",U169="新加算Ⅴ（３）",U169="新加算Ⅴ（４）",U169="新加算Ⅴ（５）",U169="新加算Ⅴ（６）",U169="新加算Ⅴ（７）",U169="新加算Ⅴ（９）",U169="新加算Ⅴ（10）",U169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9" s="1310" t="str">
        <f>IF(AND(T169&lt;&gt;"（参考）令和７年度の移行予定",OR(U169="新加算Ⅰ",U169="新加算Ⅴ（１）",U169="新加算Ⅴ（２）",U169="新加算Ⅴ（５）",U169="新加算Ⅴ（７）",U169="新加算Ⅴ（10）")),IF(AN169="","未入力",IF(AN169="いずれも取得していない","要件を満たさない","")),"")</f>
        <v/>
      </c>
      <c r="BE169" s="1310" t="str">
        <f>G166</f>
        <v/>
      </c>
      <c r="BF169" s="1310"/>
      <c r="BG169" s="1310"/>
    </row>
    <row r="170" spans="1:59" ht="30" customHeight="1">
      <c r="A170" s="1300">
        <v>40</v>
      </c>
      <c r="B170" s="1242" t="str">
        <f>IF(基本情報入力シート!C93="","",基本情報入力シート!C93)</f>
        <v/>
      </c>
      <c r="C170" s="1243"/>
      <c r="D170" s="1243"/>
      <c r="E170" s="1243"/>
      <c r="F170" s="1244"/>
      <c r="G170" s="1259" t="str">
        <f>IF(基本情報入力シート!M93="","",基本情報入力シート!M93)</f>
        <v/>
      </c>
      <c r="H170" s="1259" t="str">
        <f>IF(基本情報入力シート!R93="","",基本情報入力シート!R93)</f>
        <v/>
      </c>
      <c r="I170" s="1259" t="str">
        <f>IF(基本情報入力シート!W93="","",基本情報入力シート!W93)</f>
        <v/>
      </c>
      <c r="J170" s="1422" t="str">
        <f>IF(基本情報入力シート!X93="","",基本情報入力シート!X93)</f>
        <v/>
      </c>
      <c r="K170" s="1259" t="str">
        <f>IF(基本情報入力シート!Y93="","",基本情報入力シート!Y93)</f>
        <v/>
      </c>
      <c r="L170" s="1428" t="str">
        <f>IF(基本情報入力シート!AB93="","",基本情報入力シート!AB93)</f>
        <v/>
      </c>
      <c r="M170" s="553" t="str">
        <f>IF('別紙様式2-2（４・５月分）'!P131="","",'別紙様式2-2（４・５月分）'!P131)</f>
        <v/>
      </c>
      <c r="N170" s="1398" t="str">
        <f>IF(SUM('別紙様式2-2（４・５月分）'!Q131:Q133)=0,"",SUM('別紙様式2-2（４・５月分）'!Q131:Q133))</f>
        <v/>
      </c>
      <c r="O170" s="1402" t="str">
        <f>IFERROR(VLOOKUP('別紙様式2-2（４・５月分）'!AQ131,【参考】数式用!$AR$5:$AS$22,2,FALSE),"")</f>
        <v/>
      </c>
      <c r="P170" s="1403"/>
      <c r="Q170" s="1404"/>
      <c r="R170" s="1539" t="str">
        <f>IFERROR(VLOOKUP(K170,【参考】数式用!$A$5:$AB$37,MATCH(O170,【参考】数式用!$B$4:$AB$4,0)+1,0),"")</f>
        <v/>
      </c>
      <c r="S170" s="1410" t="s">
        <v>2102</v>
      </c>
      <c r="T170" s="1535" t="str">
        <f>IF('別紙様式2-3（６月以降分）'!T170="","",'別紙様式2-3（６月以降分）'!T170)</f>
        <v/>
      </c>
      <c r="U170" s="1537" t="str">
        <f>IFERROR(VLOOKUP(K170,【参考】数式用!$A$5:$AB$37,MATCH(T170,【参考】数式用!$B$4:$AB$4,0)+1,0),"")</f>
        <v/>
      </c>
      <c r="V170" s="1416" t="s">
        <v>15</v>
      </c>
      <c r="W170" s="1533">
        <f>'別紙様式2-3（６月以降分）'!W170</f>
        <v>6</v>
      </c>
      <c r="X170" s="1356" t="s">
        <v>10</v>
      </c>
      <c r="Y170" s="1533">
        <f>'別紙様式2-3（６月以降分）'!Y170</f>
        <v>6</v>
      </c>
      <c r="Z170" s="1356" t="s">
        <v>38</v>
      </c>
      <c r="AA170" s="1533">
        <f>'別紙様式2-3（６月以降分）'!AA170</f>
        <v>7</v>
      </c>
      <c r="AB170" s="1356" t="s">
        <v>10</v>
      </c>
      <c r="AC170" s="1533">
        <f>'別紙様式2-3（６月以降分）'!AC170</f>
        <v>3</v>
      </c>
      <c r="AD170" s="1356" t="s">
        <v>2020</v>
      </c>
      <c r="AE170" s="1356" t="s">
        <v>20</v>
      </c>
      <c r="AF170" s="1356">
        <f>IF(W170&gt;=1,(AA170*12+AC170)-(W170*12+Y170)+1,"")</f>
        <v>10</v>
      </c>
      <c r="AG170" s="1358" t="s">
        <v>33</v>
      </c>
      <c r="AH170" s="1525" t="str">
        <f>'別紙様式2-3（６月以降分）'!AH170</f>
        <v/>
      </c>
      <c r="AI170" s="1527" t="str">
        <f>'別紙様式2-3（６月以降分）'!AI170</f>
        <v/>
      </c>
      <c r="AJ170" s="1529">
        <f>'別紙様式2-3（６月以降分）'!AJ170</f>
        <v>0</v>
      </c>
      <c r="AK170" s="1531" t="str">
        <f>IF('別紙様式2-3（６月以降分）'!AK170="","",'別紙様式2-3（６月以降分）'!AK170)</f>
        <v/>
      </c>
      <c r="AL170" s="1520">
        <f>'別紙様式2-3（６月以降分）'!AL170</f>
        <v>0</v>
      </c>
      <c r="AM170" s="1522" t="str">
        <f>IF('別紙様式2-3（６月以降分）'!AM170="","",'別紙様式2-3（６月以降分）'!AM170)</f>
        <v/>
      </c>
      <c r="AN170" s="1340" t="str">
        <f>IF('別紙様式2-3（６月以降分）'!AN170="","",'別紙様式2-3（６月以降分）'!AN170)</f>
        <v/>
      </c>
      <c r="AO170" s="1338" t="str">
        <f>IF('別紙様式2-3（６月以降分）'!AO170="","",'別紙様式2-3（６月以降分）'!AO170)</f>
        <v/>
      </c>
      <c r="AP170" s="1340" t="str">
        <f>IF('別紙様式2-3（６月以降分）'!AP170="","",'別紙様式2-3（６月以降分）'!AP170)</f>
        <v/>
      </c>
      <c r="AQ170" s="1489" t="str">
        <f>IF('別紙様式2-3（６月以降分）'!AQ170="","",'別紙様式2-3（６月以降分）'!AQ170)</f>
        <v/>
      </c>
      <c r="AR170" s="1492" t="str">
        <f>IF('別紙様式2-3（６月以降分）'!AR170="","",'別紙様式2-3（６月以降分）'!AR170)</f>
        <v/>
      </c>
      <c r="AS170" s="573" t="str">
        <f t="shared" ref="AS170" si="266">IF(AU172="","",IF(U172&lt;U170,"！加算の要件上は問題ありませんが、令和６年度当初の新加算の加算率と比較して、移行後の加算率が下がる計画になっています。",""))</f>
        <v/>
      </c>
      <c r="AT170" s="580"/>
      <c r="AU170" s="1308"/>
      <c r="AV170" s="558" t="str">
        <f>IF('別紙様式2-2（４・５月分）'!N131="","",'別紙様式2-2（４・５月分）'!N131)</f>
        <v/>
      </c>
      <c r="AW170" s="1312" t="str">
        <f>IF(SUM('別紙様式2-2（４・５月分）'!O131:O133)=0,"",SUM('別紙様式2-2（４・５月分）'!O131:O133))</f>
        <v/>
      </c>
      <c r="AX170" s="1481" t="str">
        <f>IFERROR(VLOOKUP(K170,【参考】数式用!$AH$2:$AI$34,2,FALSE),"")</f>
        <v/>
      </c>
      <c r="AY170" s="494"/>
      <c r="BD170" s="341"/>
      <c r="BE170" s="1310" t="str">
        <f>G170</f>
        <v/>
      </c>
      <c r="BF170" s="1310"/>
      <c r="BG170" s="1310"/>
    </row>
    <row r="171" spans="1:59" ht="15" customHeight="1">
      <c r="A171" s="1274"/>
      <c r="B171" s="1242"/>
      <c r="C171" s="1243"/>
      <c r="D171" s="1243"/>
      <c r="E171" s="1243"/>
      <c r="F171" s="1244"/>
      <c r="G171" s="1259"/>
      <c r="H171" s="1259"/>
      <c r="I171" s="1259"/>
      <c r="J171" s="1422"/>
      <c r="K171" s="1259"/>
      <c r="L171" s="1428"/>
      <c r="M171" s="1378" t="str">
        <f>IF('別紙様式2-2（４・５月分）'!P132="","",'別紙様式2-2（４・５月分）'!P132)</f>
        <v/>
      </c>
      <c r="N171" s="1399"/>
      <c r="O171" s="1405"/>
      <c r="P171" s="1406"/>
      <c r="Q171" s="1407"/>
      <c r="R171" s="1540"/>
      <c r="S171" s="1411"/>
      <c r="T171" s="1536"/>
      <c r="U171" s="1538"/>
      <c r="V171" s="1417"/>
      <c r="W171" s="1534"/>
      <c r="X171" s="1357"/>
      <c r="Y171" s="1534"/>
      <c r="Z171" s="1357"/>
      <c r="AA171" s="1534"/>
      <c r="AB171" s="1357"/>
      <c r="AC171" s="1534"/>
      <c r="AD171" s="1357"/>
      <c r="AE171" s="1357"/>
      <c r="AF171" s="1357"/>
      <c r="AG171" s="1359"/>
      <c r="AH171" s="1526"/>
      <c r="AI171" s="1528"/>
      <c r="AJ171" s="1530"/>
      <c r="AK171" s="1532"/>
      <c r="AL171" s="1521"/>
      <c r="AM171" s="1523"/>
      <c r="AN171" s="1341"/>
      <c r="AO171" s="1524"/>
      <c r="AP171" s="1341"/>
      <c r="AQ171" s="1490"/>
      <c r="AR171" s="1493"/>
      <c r="AS171" s="1491" t="str">
        <f t="shared" ref="AS171" si="267">IF(AU172="","",IF(OR(AA172="",AA172&lt;&gt;7,AC172="",AC172&lt;&gt;3),"！算定期間の終わりが令和７年３月になっていません。年度内の廃止予定等がなければ、算定対象月を令和７年３月にしてください。",""))</f>
        <v/>
      </c>
      <c r="AT171" s="580"/>
      <c r="AU171" s="1310"/>
      <c r="AV171" s="1311" t="str">
        <f>IF('別紙様式2-2（４・５月分）'!N132="","",'別紙様式2-2（４・５月分）'!N132)</f>
        <v/>
      </c>
      <c r="AW171" s="1312"/>
      <c r="AX171" s="1482"/>
      <c r="AY171" s="431"/>
      <c r="BD171" s="341"/>
      <c r="BE171" s="1310" t="str">
        <f>G170</f>
        <v/>
      </c>
      <c r="BF171" s="1310"/>
      <c r="BG171" s="1310"/>
    </row>
    <row r="172" spans="1:59" ht="15" customHeight="1">
      <c r="A172" s="1302"/>
      <c r="B172" s="1242"/>
      <c r="C172" s="1243"/>
      <c r="D172" s="1243"/>
      <c r="E172" s="1243"/>
      <c r="F172" s="1244"/>
      <c r="G172" s="1259"/>
      <c r="H172" s="1259"/>
      <c r="I172" s="1259"/>
      <c r="J172" s="1422"/>
      <c r="K172" s="1259"/>
      <c r="L172" s="1428"/>
      <c r="M172" s="1379"/>
      <c r="N172" s="1400"/>
      <c r="O172" s="1380" t="s">
        <v>2025</v>
      </c>
      <c r="P172" s="1432" t="str">
        <f>IFERROR(VLOOKUP('別紙様式2-2（４・５月分）'!AQ131,【参考】数式用!$AR$5:$AT$22,3,FALSE),"")</f>
        <v/>
      </c>
      <c r="Q172" s="1384" t="s">
        <v>2036</v>
      </c>
      <c r="R172" s="1516" t="str">
        <f>IFERROR(VLOOKUP(K170,【参考】数式用!$A$5:$AB$37,MATCH(P172,【参考】数式用!$B$4:$AB$4,0)+1,0),"")</f>
        <v/>
      </c>
      <c r="S172" s="1388" t="s">
        <v>2109</v>
      </c>
      <c r="T172" s="1518"/>
      <c r="U172" s="1514" t="str">
        <f>IFERROR(VLOOKUP(K170,【参考】数式用!$A$5:$AB$37,MATCH(T172,【参考】数式用!$B$4:$AB$4,0)+1,0),"")</f>
        <v/>
      </c>
      <c r="V172" s="1394" t="s">
        <v>15</v>
      </c>
      <c r="W172" s="1512"/>
      <c r="X172" s="1370" t="s">
        <v>10</v>
      </c>
      <c r="Y172" s="1512"/>
      <c r="Z172" s="1370" t="s">
        <v>38</v>
      </c>
      <c r="AA172" s="1512"/>
      <c r="AB172" s="1370" t="s">
        <v>10</v>
      </c>
      <c r="AC172" s="1512"/>
      <c r="AD172" s="1370" t="s">
        <v>2020</v>
      </c>
      <c r="AE172" s="1370" t="s">
        <v>20</v>
      </c>
      <c r="AF172" s="1370" t="str">
        <f>IF(W172&gt;=1,(AA172*12+AC172)-(W172*12+Y172)+1,"")</f>
        <v/>
      </c>
      <c r="AG172" s="1366" t="s">
        <v>33</v>
      </c>
      <c r="AH172" s="1372" t="str">
        <f t="shared" ref="AH172" si="268">IFERROR(ROUNDDOWN(ROUND(L170*U172,0),0)*AF172,"")</f>
        <v/>
      </c>
      <c r="AI172" s="1506" t="str">
        <f t="shared" ref="AI172" si="269">IFERROR(ROUNDDOWN(ROUND((L170*(U172-AW170)),0),0)*AF172,"")</f>
        <v/>
      </c>
      <c r="AJ172" s="1376" t="str">
        <f>IFERROR(ROUNDDOWN(ROUNDDOWN(ROUND(L170*VLOOKUP(K170,【参考】数式用!$A$5:$AB$27,MATCH("新加算Ⅳ",【参考】数式用!$B$4:$AB$4,0)+1,0),0),0)*AF172*0.5,0),"")</f>
        <v/>
      </c>
      <c r="AK172" s="1508"/>
      <c r="AL172" s="1510" t="str">
        <f>IFERROR(IF('別紙様式2-2（４・５月分）'!P172="ベア加算","", IF(OR(T172="新加算Ⅰ",T172="新加算Ⅱ",T172="新加算Ⅲ",T172="新加算Ⅳ"),ROUNDDOWN(ROUND(L170*VLOOKUP(K170,【参考】数式用!$A$5:$I$27,MATCH("ベア加算",【参考】数式用!$B$4:$I$4,0)+1,0),0),0)*AF172,"")),"")</f>
        <v/>
      </c>
      <c r="AM172" s="1502"/>
      <c r="AN172" s="1483"/>
      <c r="AO172" s="1504"/>
      <c r="AP172" s="1483"/>
      <c r="AQ172" s="1485"/>
      <c r="AR172" s="1487"/>
      <c r="AS172" s="1491"/>
      <c r="AT172" s="452"/>
      <c r="AU172" s="1310" t="str">
        <f>IF(AND(AA170&lt;&gt;7,AC170&lt;&gt;3),"V列に色付け","")</f>
        <v/>
      </c>
      <c r="AV172" s="1311"/>
      <c r="AW172" s="1312"/>
      <c r="AX172" s="577"/>
      <c r="AY172" s="1229" t="str">
        <f>IF(AL172&lt;&gt;"",IF(AM172="○","入力済","未入力"),"")</f>
        <v/>
      </c>
      <c r="AZ172" s="1229" t="str">
        <f>IF(OR(T172="新加算Ⅰ",T172="新加算Ⅱ",T172="新加算Ⅲ",T172="新加算Ⅳ",T172="新加算Ⅴ（１）",T172="新加算Ⅴ（２）",T172="新加算Ⅴ（３）",T172="新加算ⅠⅤ（４）",T172="新加算Ⅴ（５）",T172="新加算Ⅴ（６）",T172="新加算Ⅴ（８）",T172="新加算Ⅴ（11）"),IF(OR(AN172="○",AN172="令和６年度中に満たす"),"入力済","未入力"),"")</f>
        <v/>
      </c>
      <c r="BA172" s="1229" t="str">
        <f>IF(OR(T172="新加算Ⅴ（７）",T172="新加算Ⅴ（９）",T172="新加算Ⅴ（10）",T172="新加算Ⅴ（12）",T172="新加算Ⅴ（13）",T172="新加算Ⅴ（14）"),IF(OR(AO172="○",AO172="令和６年度中に満たす"),"入力済","未入力"),"")</f>
        <v/>
      </c>
      <c r="BB172" s="1229" t="str">
        <f>IF(OR(T172="新加算Ⅰ",T172="新加算Ⅱ",T172="新加算Ⅲ",T172="新加算Ⅴ（１）",T172="新加算Ⅴ（３）",T172="新加算Ⅴ（８）"),IF(OR(AP172="○",AP172="令和６年度中に満たす"),"入力済","未入力"),"")</f>
        <v/>
      </c>
      <c r="BC172" s="1480" t="str">
        <f t="shared" ref="BC172" si="270">IF(OR(T172="新加算Ⅰ",T172="新加算Ⅱ",T172="新加算Ⅴ（１）",T172="新加算Ⅴ（２）",T172="新加算Ⅴ（３）",T172="新加算Ⅴ（４）",T172="新加算Ⅴ（５）",T172="新加算Ⅴ（６）",T172="新加算Ⅴ（７）",T172="新加算Ⅴ（９）",T172="新加算Ⅴ（10）",T172="新加算Ⅴ（12）"),IF(AQ172&lt;&gt;"",1,""),"")</f>
        <v/>
      </c>
      <c r="BD172" s="1310" t="str">
        <f>IF(OR(T172="新加算Ⅰ",T172="新加算Ⅴ（１）",T172="新加算Ⅴ（２）",T172="新加算Ⅴ（５）",T172="新加算Ⅴ（７）",T172="新加算Ⅴ（10）"),IF(AR172="","未入力","入力済"),"")</f>
        <v/>
      </c>
      <c r="BE172" s="1310" t="str">
        <f>G170</f>
        <v/>
      </c>
      <c r="BF172" s="1310"/>
      <c r="BG172" s="1310"/>
    </row>
    <row r="173" spans="1:59" ht="30" customHeight="1" thickBot="1">
      <c r="A173" s="1275"/>
      <c r="B173" s="1418"/>
      <c r="C173" s="1419"/>
      <c r="D173" s="1419"/>
      <c r="E173" s="1419"/>
      <c r="F173" s="1420"/>
      <c r="G173" s="1260"/>
      <c r="H173" s="1260"/>
      <c r="I173" s="1260"/>
      <c r="J173" s="1423"/>
      <c r="K173" s="1260"/>
      <c r="L173" s="1429"/>
      <c r="M173" s="556" t="str">
        <f>IF('別紙様式2-2（４・５月分）'!P133="","",'別紙様式2-2（４・５月分）'!P133)</f>
        <v/>
      </c>
      <c r="N173" s="1401"/>
      <c r="O173" s="1381"/>
      <c r="P173" s="1433"/>
      <c r="Q173" s="1385"/>
      <c r="R173" s="1517"/>
      <c r="S173" s="1389"/>
      <c r="T173" s="1519"/>
      <c r="U173" s="1515"/>
      <c r="V173" s="1395"/>
      <c r="W173" s="1513"/>
      <c r="X173" s="1371"/>
      <c r="Y173" s="1513"/>
      <c r="Z173" s="1371"/>
      <c r="AA173" s="1513"/>
      <c r="AB173" s="1371"/>
      <c r="AC173" s="1513"/>
      <c r="AD173" s="1371"/>
      <c r="AE173" s="1371"/>
      <c r="AF173" s="1371"/>
      <c r="AG173" s="1367"/>
      <c r="AH173" s="1373"/>
      <c r="AI173" s="1507"/>
      <c r="AJ173" s="1377"/>
      <c r="AK173" s="1509"/>
      <c r="AL173" s="1511"/>
      <c r="AM173" s="1503"/>
      <c r="AN173" s="1484"/>
      <c r="AO173" s="1505"/>
      <c r="AP173" s="1484"/>
      <c r="AQ173" s="1486"/>
      <c r="AR173" s="1488"/>
      <c r="AS173" s="578" t="str">
        <f t="shared" ref="AS173" si="271">IF(AU172="","",IF(OR(T172="",AND(M173="ベア加算なし",OR(T172="新加算Ⅰ",T172="新加算Ⅱ",T172="新加算Ⅲ",T172="新加算Ⅳ"),AM172=""),AND(OR(T172="新加算Ⅰ",T172="新加算Ⅱ",T172="新加算Ⅲ",T172="新加算Ⅳ"),AN172=""),AND(OR(T172="新加算Ⅰ",T172="新加算Ⅱ",T172="新加算Ⅲ"),AP172=""),AND(OR(T172="新加算Ⅰ",T172="新加算Ⅱ"),AQ172=""),AND(OR(T172="新加算Ⅰ"),AR172="")),"！記入が必要な欄（ピンク色のセル）に空欄があります。空欄を埋めてください。",""))</f>
        <v/>
      </c>
      <c r="AT173" s="452"/>
      <c r="AU173" s="1310"/>
      <c r="AV173" s="558" t="str">
        <f>IF('別紙様式2-2（４・５月分）'!N133="","",'別紙様式2-2（４・５月分）'!N133)</f>
        <v/>
      </c>
      <c r="AW173" s="1312"/>
      <c r="AX173" s="579"/>
      <c r="AY173" s="1229" t="str">
        <f>IF(OR(T173="新加算Ⅰ",T173="新加算Ⅱ",T173="新加算Ⅲ",T173="新加算Ⅳ",T173="新加算Ⅴ（１）",T173="新加算Ⅴ（２）",T173="新加算Ⅴ（３）",T173="新加算ⅠⅤ（４）",T173="新加算Ⅴ（５）",T173="新加算Ⅴ（６）",T173="新加算Ⅴ（８）",T173="新加算Ⅴ（11）"),IF(AI173="○","","未入力"),"")</f>
        <v/>
      </c>
      <c r="AZ173" s="1229" t="str">
        <f>IF(OR(U173="新加算Ⅰ",U173="新加算Ⅱ",U173="新加算Ⅲ",U173="新加算Ⅳ",U173="新加算Ⅴ（１）",U173="新加算Ⅴ（２）",U173="新加算Ⅴ（３）",U173="新加算ⅠⅤ（４）",U173="新加算Ⅴ（５）",U173="新加算Ⅴ（６）",U173="新加算Ⅴ（８）",U173="新加算Ⅴ（11）"),IF(AJ173="○","","未入力"),"")</f>
        <v/>
      </c>
      <c r="BA173" s="1229" t="str">
        <f>IF(OR(U173="新加算Ⅴ（７）",U173="新加算Ⅴ（９）",U173="新加算Ⅴ（10）",U173="新加算Ⅴ（12）",U173="新加算Ⅴ（13）",U173="新加算Ⅴ（14）"),IF(AK173="○","","未入力"),"")</f>
        <v/>
      </c>
      <c r="BB173" s="1229" t="str">
        <f>IF(OR(U173="新加算Ⅰ",U173="新加算Ⅱ",U173="新加算Ⅲ",U173="新加算Ⅴ（１）",U173="新加算Ⅴ（３）",U173="新加算Ⅴ（８）"),IF(AL173="○","","未入力"),"")</f>
        <v/>
      </c>
      <c r="BC173" s="1480" t="str">
        <f t="shared" ref="BC173" si="272">IF(OR(U173="新加算Ⅰ",U173="新加算Ⅱ",U173="新加算Ⅴ（１）",U173="新加算Ⅴ（２）",U173="新加算Ⅴ（３）",U173="新加算Ⅴ（４）",U173="新加算Ⅴ（５）",U173="新加算Ⅴ（６）",U173="新加算Ⅴ（７）",U173="新加算Ⅴ（９）",U173="新加算Ⅴ（10）",U173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3" s="1310" t="str">
        <f>IF(AND(T173&lt;&gt;"（参考）令和７年度の移行予定",OR(U173="新加算Ⅰ",U173="新加算Ⅴ（１）",U173="新加算Ⅴ（２）",U173="新加算Ⅴ（５）",U173="新加算Ⅴ（７）",U173="新加算Ⅴ（10）")),IF(AN173="","未入力",IF(AN173="いずれも取得していない","要件を満たさない","")),"")</f>
        <v/>
      </c>
      <c r="BE173" s="1310" t="str">
        <f>G170</f>
        <v/>
      </c>
      <c r="BF173" s="1310"/>
      <c r="BG173" s="1310"/>
    </row>
    <row r="174" spans="1:59" ht="30" customHeight="1">
      <c r="A174" s="1273">
        <v>41</v>
      </c>
      <c r="B174" s="1239" t="str">
        <f>IF(基本情報入力シート!C94="","",基本情報入力シート!C94)</f>
        <v/>
      </c>
      <c r="C174" s="1240"/>
      <c r="D174" s="1240"/>
      <c r="E174" s="1240"/>
      <c r="F174" s="1241"/>
      <c r="G174" s="1258" t="str">
        <f>IF(基本情報入力シート!M94="","",基本情報入力シート!M94)</f>
        <v/>
      </c>
      <c r="H174" s="1258" t="str">
        <f>IF(基本情報入力シート!R94="","",基本情報入力シート!R94)</f>
        <v/>
      </c>
      <c r="I174" s="1258" t="str">
        <f>IF(基本情報入力シート!W94="","",基本情報入力シート!W94)</f>
        <v/>
      </c>
      <c r="J174" s="1421" t="str">
        <f>IF(基本情報入力シート!X94="","",基本情報入力シート!X94)</f>
        <v/>
      </c>
      <c r="K174" s="1258" t="str">
        <f>IF(基本情報入力シート!Y94="","",基本情報入力シート!Y94)</f>
        <v/>
      </c>
      <c r="L174" s="1434" t="str">
        <f>IF(基本情報入力シート!AB94="","",基本情報入力シート!AB94)</f>
        <v/>
      </c>
      <c r="M174" s="553" t="str">
        <f>IF('別紙様式2-2（４・５月分）'!P134="","",'別紙様式2-2（４・５月分）'!P134)</f>
        <v/>
      </c>
      <c r="N174" s="1398" t="str">
        <f>IF(SUM('別紙様式2-2（４・５月分）'!Q134:Q136)=0,"",SUM('別紙様式2-2（４・５月分）'!Q134:Q136))</f>
        <v/>
      </c>
      <c r="O174" s="1402" t="str">
        <f>IFERROR(VLOOKUP('別紙様式2-2（４・５月分）'!AQ134,【参考】数式用!$AR$5:$AS$22,2,FALSE),"")</f>
        <v/>
      </c>
      <c r="P174" s="1403"/>
      <c r="Q174" s="1404"/>
      <c r="R174" s="1539" t="str">
        <f>IFERROR(VLOOKUP(K174,【参考】数式用!$A$5:$AB$37,MATCH(O174,【参考】数式用!$B$4:$AB$4,0)+1,0),"")</f>
        <v/>
      </c>
      <c r="S174" s="1410" t="s">
        <v>2102</v>
      </c>
      <c r="T174" s="1535" t="str">
        <f>IF('別紙様式2-3（６月以降分）'!T174="","",'別紙様式2-3（６月以降分）'!T174)</f>
        <v/>
      </c>
      <c r="U174" s="1537" t="str">
        <f>IFERROR(VLOOKUP(K174,【参考】数式用!$A$5:$AB$37,MATCH(T174,【参考】数式用!$B$4:$AB$4,0)+1,0),"")</f>
        <v/>
      </c>
      <c r="V174" s="1416" t="s">
        <v>15</v>
      </c>
      <c r="W174" s="1533">
        <f>'別紙様式2-3（６月以降分）'!W174</f>
        <v>6</v>
      </c>
      <c r="X174" s="1356" t="s">
        <v>10</v>
      </c>
      <c r="Y174" s="1533">
        <f>'別紙様式2-3（６月以降分）'!Y174</f>
        <v>6</v>
      </c>
      <c r="Z174" s="1356" t="s">
        <v>38</v>
      </c>
      <c r="AA174" s="1533">
        <f>'別紙様式2-3（６月以降分）'!AA174</f>
        <v>7</v>
      </c>
      <c r="AB174" s="1356" t="s">
        <v>10</v>
      </c>
      <c r="AC174" s="1533">
        <f>'別紙様式2-3（６月以降分）'!AC174</f>
        <v>3</v>
      </c>
      <c r="AD174" s="1356" t="s">
        <v>2020</v>
      </c>
      <c r="AE174" s="1356" t="s">
        <v>20</v>
      </c>
      <c r="AF174" s="1356">
        <f>IF(W174&gt;=1,(AA174*12+AC174)-(W174*12+Y174)+1,"")</f>
        <v>10</v>
      </c>
      <c r="AG174" s="1358" t="s">
        <v>33</v>
      </c>
      <c r="AH174" s="1525" t="str">
        <f>'別紙様式2-3（６月以降分）'!AH174</f>
        <v/>
      </c>
      <c r="AI174" s="1527" t="str">
        <f>'別紙様式2-3（６月以降分）'!AI174</f>
        <v/>
      </c>
      <c r="AJ174" s="1529">
        <f>'別紙様式2-3（６月以降分）'!AJ174</f>
        <v>0</v>
      </c>
      <c r="AK174" s="1531" t="str">
        <f>IF('別紙様式2-3（６月以降分）'!AK174="","",'別紙様式2-3（６月以降分）'!AK174)</f>
        <v/>
      </c>
      <c r="AL174" s="1520">
        <f>'別紙様式2-3（６月以降分）'!AL174</f>
        <v>0</v>
      </c>
      <c r="AM174" s="1522" t="str">
        <f>IF('別紙様式2-3（６月以降分）'!AM174="","",'別紙様式2-3（６月以降分）'!AM174)</f>
        <v/>
      </c>
      <c r="AN174" s="1340" t="str">
        <f>IF('別紙様式2-3（６月以降分）'!AN174="","",'別紙様式2-3（６月以降分）'!AN174)</f>
        <v/>
      </c>
      <c r="AO174" s="1338" t="str">
        <f>IF('別紙様式2-3（６月以降分）'!AO174="","",'別紙様式2-3（６月以降分）'!AO174)</f>
        <v/>
      </c>
      <c r="AP174" s="1340" t="str">
        <f>IF('別紙様式2-3（６月以降分）'!AP174="","",'別紙様式2-3（６月以降分）'!AP174)</f>
        <v/>
      </c>
      <c r="AQ174" s="1489" t="str">
        <f>IF('別紙様式2-3（６月以降分）'!AQ174="","",'別紙様式2-3（６月以降分）'!AQ174)</f>
        <v/>
      </c>
      <c r="AR174" s="1492" t="str">
        <f>IF('別紙様式2-3（６月以降分）'!AR174="","",'別紙様式2-3（６月以降分）'!AR174)</f>
        <v/>
      </c>
      <c r="AS174" s="573" t="str">
        <f t="shared" ref="AS174" si="273">IF(AU176="","",IF(U176&lt;U174,"！加算の要件上は問題ありませんが、令和６年度当初の新加算の加算率と比較して、移行後の加算率が下がる計画になっています。",""))</f>
        <v/>
      </c>
      <c r="AT174" s="580"/>
      <c r="AU174" s="1308"/>
      <c r="AV174" s="558" t="str">
        <f>IF('別紙様式2-2（４・５月分）'!N134="","",'別紙様式2-2（４・５月分）'!N134)</f>
        <v/>
      </c>
      <c r="AW174" s="1312" t="str">
        <f>IF(SUM('別紙様式2-2（４・５月分）'!O134:O136)=0,"",SUM('別紙様式2-2（４・５月分）'!O134:O136))</f>
        <v/>
      </c>
      <c r="AX174" s="1481" t="str">
        <f>IFERROR(VLOOKUP(K174,【参考】数式用!$AH$2:$AI$34,2,FALSE),"")</f>
        <v/>
      </c>
      <c r="AY174" s="494"/>
      <c r="BD174" s="341"/>
      <c r="BE174" s="1310" t="str">
        <f>G174</f>
        <v/>
      </c>
      <c r="BF174" s="1310"/>
      <c r="BG174" s="1310"/>
    </row>
    <row r="175" spans="1:59" ht="15" customHeight="1">
      <c r="A175" s="1274"/>
      <c r="B175" s="1242"/>
      <c r="C175" s="1243"/>
      <c r="D175" s="1243"/>
      <c r="E175" s="1243"/>
      <c r="F175" s="1244"/>
      <c r="G175" s="1259"/>
      <c r="H175" s="1259"/>
      <c r="I175" s="1259"/>
      <c r="J175" s="1422"/>
      <c r="K175" s="1259"/>
      <c r="L175" s="1428"/>
      <c r="M175" s="1378" t="str">
        <f>IF('別紙様式2-2（４・５月分）'!P135="","",'別紙様式2-2（４・５月分）'!P135)</f>
        <v/>
      </c>
      <c r="N175" s="1399"/>
      <c r="O175" s="1405"/>
      <c r="P175" s="1406"/>
      <c r="Q175" s="1407"/>
      <c r="R175" s="1540"/>
      <c r="S175" s="1411"/>
      <c r="T175" s="1536"/>
      <c r="U175" s="1538"/>
      <c r="V175" s="1417"/>
      <c r="W175" s="1534"/>
      <c r="X175" s="1357"/>
      <c r="Y175" s="1534"/>
      <c r="Z175" s="1357"/>
      <c r="AA175" s="1534"/>
      <c r="AB175" s="1357"/>
      <c r="AC175" s="1534"/>
      <c r="AD175" s="1357"/>
      <c r="AE175" s="1357"/>
      <c r="AF175" s="1357"/>
      <c r="AG175" s="1359"/>
      <c r="AH175" s="1526"/>
      <c r="AI175" s="1528"/>
      <c r="AJ175" s="1530"/>
      <c r="AK175" s="1532"/>
      <c r="AL175" s="1521"/>
      <c r="AM175" s="1523"/>
      <c r="AN175" s="1341"/>
      <c r="AO175" s="1524"/>
      <c r="AP175" s="1341"/>
      <c r="AQ175" s="1490"/>
      <c r="AR175" s="1493"/>
      <c r="AS175" s="1491" t="str">
        <f t="shared" ref="AS175" si="274">IF(AU176="","",IF(OR(AA176="",AA176&lt;&gt;7,AC176="",AC176&lt;&gt;3),"！算定期間の終わりが令和７年３月になっていません。年度内の廃止予定等がなければ、算定対象月を令和７年３月にしてください。",""))</f>
        <v/>
      </c>
      <c r="AT175" s="580"/>
      <c r="AU175" s="1310"/>
      <c r="AV175" s="1311" t="str">
        <f>IF('別紙様式2-2（４・５月分）'!N135="","",'別紙様式2-2（４・５月分）'!N135)</f>
        <v/>
      </c>
      <c r="AW175" s="1312"/>
      <c r="AX175" s="1482"/>
      <c r="AY175" s="431"/>
      <c r="BD175" s="341"/>
      <c r="BE175" s="1310" t="str">
        <f>G174</f>
        <v/>
      </c>
      <c r="BF175" s="1310"/>
      <c r="BG175" s="1310"/>
    </row>
    <row r="176" spans="1:59" ht="15" customHeight="1">
      <c r="A176" s="1302"/>
      <c r="B176" s="1242"/>
      <c r="C176" s="1243"/>
      <c r="D176" s="1243"/>
      <c r="E176" s="1243"/>
      <c r="F176" s="1244"/>
      <c r="G176" s="1259"/>
      <c r="H176" s="1259"/>
      <c r="I176" s="1259"/>
      <c r="J176" s="1422"/>
      <c r="K176" s="1259"/>
      <c r="L176" s="1428"/>
      <c r="M176" s="1379"/>
      <c r="N176" s="1400"/>
      <c r="O176" s="1380" t="s">
        <v>2025</v>
      </c>
      <c r="P176" s="1432" t="str">
        <f>IFERROR(VLOOKUP('別紙様式2-2（４・５月分）'!AQ134,【参考】数式用!$AR$5:$AT$22,3,FALSE),"")</f>
        <v/>
      </c>
      <c r="Q176" s="1384" t="s">
        <v>2036</v>
      </c>
      <c r="R176" s="1516" t="str">
        <f>IFERROR(VLOOKUP(K174,【参考】数式用!$A$5:$AB$37,MATCH(P176,【参考】数式用!$B$4:$AB$4,0)+1,0),"")</f>
        <v/>
      </c>
      <c r="S176" s="1388" t="s">
        <v>2109</v>
      </c>
      <c r="T176" s="1518"/>
      <c r="U176" s="1514" t="str">
        <f>IFERROR(VLOOKUP(K174,【参考】数式用!$A$5:$AB$37,MATCH(T176,【参考】数式用!$B$4:$AB$4,0)+1,0),"")</f>
        <v/>
      </c>
      <c r="V176" s="1394" t="s">
        <v>15</v>
      </c>
      <c r="W176" s="1512"/>
      <c r="X176" s="1370" t="s">
        <v>10</v>
      </c>
      <c r="Y176" s="1512"/>
      <c r="Z176" s="1370" t="s">
        <v>38</v>
      </c>
      <c r="AA176" s="1512"/>
      <c r="AB176" s="1370" t="s">
        <v>10</v>
      </c>
      <c r="AC176" s="1512"/>
      <c r="AD176" s="1370" t="s">
        <v>2020</v>
      </c>
      <c r="AE176" s="1370" t="s">
        <v>20</v>
      </c>
      <c r="AF176" s="1370" t="str">
        <f>IF(W176&gt;=1,(AA176*12+AC176)-(W176*12+Y176)+1,"")</f>
        <v/>
      </c>
      <c r="AG176" s="1366" t="s">
        <v>33</v>
      </c>
      <c r="AH176" s="1372" t="str">
        <f t="shared" ref="AH176" si="275">IFERROR(ROUNDDOWN(ROUND(L174*U176,0),0)*AF176,"")</f>
        <v/>
      </c>
      <c r="AI176" s="1506" t="str">
        <f t="shared" ref="AI176" si="276">IFERROR(ROUNDDOWN(ROUND((L174*(U176-AW174)),0),0)*AF176,"")</f>
        <v/>
      </c>
      <c r="AJ176" s="1376" t="str">
        <f>IFERROR(ROUNDDOWN(ROUNDDOWN(ROUND(L174*VLOOKUP(K174,【参考】数式用!$A$5:$AB$27,MATCH("新加算Ⅳ",【参考】数式用!$B$4:$AB$4,0)+1,0),0),0)*AF176*0.5,0),"")</f>
        <v/>
      </c>
      <c r="AK176" s="1508"/>
      <c r="AL176" s="1510" t="str">
        <f>IFERROR(IF('別紙様式2-2（４・５月分）'!P176="ベア加算","", IF(OR(T176="新加算Ⅰ",T176="新加算Ⅱ",T176="新加算Ⅲ",T176="新加算Ⅳ"),ROUNDDOWN(ROUND(L174*VLOOKUP(K174,【参考】数式用!$A$5:$I$27,MATCH("ベア加算",【参考】数式用!$B$4:$I$4,0)+1,0),0),0)*AF176,"")),"")</f>
        <v/>
      </c>
      <c r="AM176" s="1502"/>
      <c r="AN176" s="1483"/>
      <c r="AO176" s="1504"/>
      <c r="AP176" s="1483"/>
      <c r="AQ176" s="1485"/>
      <c r="AR176" s="1487"/>
      <c r="AS176" s="1491"/>
      <c r="AT176" s="452"/>
      <c r="AU176" s="1310" t="str">
        <f>IF(AND(AA174&lt;&gt;7,AC174&lt;&gt;3),"V列に色付け","")</f>
        <v/>
      </c>
      <c r="AV176" s="1311"/>
      <c r="AW176" s="1312"/>
      <c r="AX176" s="577"/>
      <c r="AY176" s="1229" t="str">
        <f>IF(AL176&lt;&gt;"",IF(AM176="○","入力済","未入力"),"")</f>
        <v/>
      </c>
      <c r="AZ176" s="1229" t="str">
        <f>IF(OR(T176="新加算Ⅰ",T176="新加算Ⅱ",T176="新加算Ⅲ",T176="新加算Ⅳ",T176="新加算Ⅴ（１）",T176="新加算Ⅴ（２）",T176="新加算Ⅴ（３）",T176="新加算ⅠⅤ（４）",T176="新加算Ⅴ（５）",T176="新加算Ⅴ（６）",T176="新加算Ⅴ（８）",T176="新加算Ⅴ（11）"),IF(OR(AN176="○",AN176="令和６年度中に満たす"),"入力済","未入力"),"")</f>
        <v/>
      </c>
      <c r="BA176" s="1229" t="str">
        <f>IF(OR(T176="新加算Ⅴ（７）",T176="新加算Ⅴ（９）",T176="新加算Ⅴ（10）",T176="新加算Ⅴ（12）",T176="新加算Ⅴ（13）",T176="新加算Ⅴ（14）"),IF(OR(AO176="○",AO176="令和６年度中に満たす"),"入力済","未入力"),"")</f>
        <v/>
      </c>
      <c r="BB176" s="1229" t="str">
        <f>IF(OR(T176="新加算Ⅰ",T176="新加算Ⅱ",T176="新加算Ⅲ",T176="新加算Ⅴ（１）",T176="新加算Ⅴ（３）",T176="新加算Ⅴ（８）"),IF(OR(AP176="○",AP176="令和６年度中に満たす"),"入力済","未入力"),"")</f>
        <v/>
      </c>
      <c r="BC176" s="1480" t="str">
        <f t="shared" ref="BC176" si="277">IF(OR(T176="新加算Ⅰ",T176="新加算Ⅱ",T176="新加算Ⅴ（１）",T176="新加算Ⅴ（２）",T176="新加算Ⅴ（３）",T176="新加算Ⅴ（４）",T176="新加算Ⅴ（５）",T176="新加算Ⅴ（６）",T176="新加算Ⅴ（７）",T176="新加算Ⅴ（９）",T176="新加算Ⅴ（10）",T176="新加算Ⅴ（12）"),IF(AQ176&lt;&gt;"",1,""),"")</f>
        <v/>
      </c>
      <c r="BD176" s="1310" t="str">
        <f>IF(OR(T176="新加算Ⅰ",T176="新加算Ⅴ（１）",T176="新加算Ⅴ（２）",T176="新加算Ⅴ（５）",T176="新加算Ⅴ（７）",T176="新加算Ⅴ（10）"),IF(AR176="","未入力","入力済"),"")</f>
        <v/>
      </c>
      <c r="BE176" s="1310" t="str">
        <f>G174</f>
        <v/>
      </c>
      <c r="BF176" s="1310"/>
      <c r="BG176" s="1310"/>
    </row>
    <row r="177" spans="1:59" ht="30" customHeight="1" thickBot="1">
      <c r="A177" s="1275"/>
      <c r="B177" s="1418"/>
      <c r="C177" s="1419"/>
      <c r="D177" s="1419"/>
      <c r="E177" s="1419"/>
      <c r="F177" s="1420"/>
      <c r="G177" s="1260"/>
      <c r="H177" s="1260"/>
      <c r="I177" s="1260"/>
      <c r="J177" s="1423"/>
      <c r="K177" s="1260"/>
      <c r="L177" s="1429"/>
      <c r="M177" s="556" t="str">
        <f>IF('別紙様式2-2（４・５月分）'!P136="","",'別紙様式2-2（４・５月分）'!P136)</f>
        <v/>
      </c>
      <c r="N177" s="1401"/>
      <c r="O177" s="1381"/>
      <c r="P177" s="1433"/>
      <c r="Q177" s="1385"/>
      <c r="R177" s="1517"/>
      <c r="S177" s="1389"/>
      <c r="T177" s="1519"/>
      <c r="U177" s="1515"/>
      <c r="V177" s="1395"/>
      <c r="W177" s="1513"/>
      <c r="X177" s="1371"/>
      <c r="Y177" s="1513"/>
      <c r="Z177" s="1371"/>
      <c r="AA177" s="1513"/>
      <c r="AB177" s="1371"/>
      <c r="AC177" s="1513"/>
      <c r="AD177" s="1371"/>
      <c r="AE177" s="1371"/>
      <c r="AF177" s="1371"/>
      <c r="AG177" s="1367"/>
      <c r="AH177" s="1373"/>
      <c r="AI177" s="1507"/>
      <c r="AJ177" s="1377"/>
      <c r="AK177" s="1509"/>
      <c r="AL177" s="1511"/>
      <c r="AM177" s="1503"/>
      <c r="AN177" s="1484"/>
      <c r="AO177" s="1505"/>
      <c r="AP177" s="1484"/>
      <c r="AQ177" s="1486"/>
      <c r="AR177" s="1488"/>
      <c r="AS177" s="578" t="str">
        <f t="shared" ref="AS177" si="278">IF(AU176="","",IF(OR(T176="",AND(M177="ベア加算なし",OR(T176="新加算Ⅰ",T176="新加算Ⅱ",T176="新加算Ⅲ",T176="新加算Ⅳ"),AM176=""),AND(OR(T176="新加算Ⅰ",T176="新加算Ⅱ",T176="新加算Ⅲ",T176="新加算Ⅳ"),AN176=""),AND(OR(T176="新加算Ⅰ",T176="新加算Ⅱ",T176="新加算Ⅲ"),AP176=""),AND(OR(T176="新加算Ⅰ",T176="新加算Ⅱ"),AQ176=""),AND(OR(T176="新加算Ⅰ"),AR176="")),"！記入が必要な欄（ピンク色のセル）に空欄があります。空欄を埋めてください。",""))</f>
        <v/>
      </c>
      <c r="AT177" s="452"/>
      <c r="AU177" s="1310"/>
      <c r="AV177" s="558" t="str">
        <f>IF('別紙様式2-2（４・５月分）'!N136="","",'別紙様式2-2（４・５月分）'!N136)</f>
        <v/>
      </c>
      <c r="AW177" s="1312"/>
      <c r="AX177" s="579"/>
      <c r="AY177" s="1229" t="str">
        <f>IF(OR(T177="新加算Ⅰ",T177="新加算Ⅱ",T177="新加算Ⅲ",T177="新加算Ⅳ",T177="新加算Ⅴ（１）",T177="新加算Ⅴ（２）",T177="新加算Ⅴ（３）",T177="新加算ⅠⅤ（４）",T177="新加算Ⅴ（５）",T177="新加算Ⅴ（６）",T177="新加算Ⅴ（８）",T177="新加算Ⅴ（11）"),IF(AI177="○","","未入力"),"")</f>
        <v/>
      </c>
      <c r="AZ177" s="1229" t="str">
        <f>IF(OR(U177="新加算Ⅰ",U177="新加算Ⅱ",U177="新加算Ⅲ",U177="新加算Ⅳ",U177="新加算Ⅴ（１）",U177="新加算Ⅴ（２）",U177="新加算Ⅴ（３）",U177="新加算ⅠⅤ（４）",U177="新加算Ⅴ（５）",U177="新加算Ⅴ（６）",U177="新加算Ⅴ（８）",U177="新加算Ⅴ（11）"),IF(AJ177="○","","未入力"),"")</f>
        <v/>
      </c>
      <c r="BA177" s="1229" t="str">
        <f>IF(OR(U177="新加算Ⅴ（７）",U177="新加算Ⅴ（９）",U177="新加算Ⅴ（10）",U177="新加算Ⅴ（12）",U177="新加算Ⅴ（13）",U177="新加算Ⅴ（14）"),IF(AK177="○","","未入力"),"")</f>
        <v/>
      </c>
      <c r="BB177" s="1229" t="str">
        <f>IF(OR(U177="新加算Ⅰ",U177="新加算Ⅱ",U177="新加算Ⅲ",U177="新加算Ⅴ（１）",U177="新加算Ⅴ（３）",U177="新加算Ⅴ（８）"),IF(AL177="○","","未入力"),"")</f>
        <v/>
      </c>
      <c r="BC177" s="1480" t="str">
        <f t="shared" ref="BC177" si="279">IF(OR(U177="新加算Ⅰ",U177="新加算Ⅱ",U177="新加算Ⅴ（１）",U177="新加算Ⅴ（２）",U177="新加算Ⅴ（３）",U177="新加算Ⅴ（４）",U177="新加算Ⅴ（５）",U177="新加算Ⅴ（６）",U177="新加算Ⅴ（７）",U177="新加算Ⅴ（９）",U177="新加算Ⅴ（10）",U177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7" s="1310" t="str">
        <f>IF(AND(T177&lt;&gt;"（参考）令和７年度の移行予定",OR(U177="新加算Ⅰ",U177="新加算Ⅴ（１）",U177="新加算Ⅴ（２）",U177="新加算Ⅴ（５）",U177="新加算Ⅴ（７）",U177="新加算Ⅴ（10）")),IF(AN177="","未入力",IF(AN177="いずれも取得していない","要件を満たさない","")),"")</f>
        <v/>
      </c>
      <c r="BE177" s="1310" t="str">
        <f>G174</f>
        <v/>
      </c>
      <c r="BF177" s="1310"/>
      <c r="BG177" s="1310"/>
    </row>
    <row r="178" spans="1:59" ht="30" customHeight="1">
      <c r="A178" s="1300">
        <v>42</v>
      </c>
      <c r="B178" s="1242" t="str">
        <f>IF(基本情報入力シート!C95="","",基本情報入力シート!C95)</f>
        <v/>
      </c>
      <c r="C178" s="1243"/>
      <c r="D178" s="1243"/>
      <c r="E178" s="1243"/>
      <c r="F178" s="1244"/>
      <c r="G178" s="1259" t="str">
        <f>IF(基本情報入力シート!M95="","",基本情報入力シート!M95)</f>
        <v/>
      </c>
      <c r="H178" s="1259" t="str">
        <f>IF(基本情報入力シート!R95="","",基本情報入力シート!R95)</f>
        <v/>
      </c>
      <c r="I178" s="1259" t="str">
        <f>IF(基本情報入力シート!W95="","",基本情報入力シート!W95)</f>
        <v/>
      </c>
      <c r="J178" s="1422" t="str">
        <f>IF(基本情報入力シート!X95="","",基本情報入力シート!X95)</f>
        <v/>
      </c>
      <c r="K178" s="1259" t="str">
        <f>IF(基本情報入力シート!Y95="","",基本情報入力シート!Y95)</f>
        <v/>
      </c>
      <c r="L178" s="1428" t="str">
        <f>IF(基本情報入力シート!AB95="","",基本情報入力シート!AB95)</f>
        <v/>
      </c>
      <c r="M178" s="553" t="str">
        <f>IF('別紙様式2-2（４・５月分）'!P137="","",'別紙様式2-2（４・５月分）'!P137)</f>
        <v/>
      </c>
      <c r="N178" s="1398" t="str">
        <f>IF(SUM('別紙様式2-2（４・５月分）'!Q137:Q139)=0,"",SUM('別紙様式2-2（４・５月分）'!Q137:Q139))</f>
        <v/>
      </c>
      <c r="O178" s="1402" t="str">
        <f>IFERROR(VLOOKUP('別紙様式2-2（４・５月分）'!AQ137,【参考】数式用!$AR$5:$AS$22,2,FALSE),"")</f>
        <v/>
      </c>
      <c r="P178" s="1403"/>
      <c r="Q178" s="1404"/>
      <c r="R178" s="1539" t="str">
        <f>IFERROR(VLOOKUP(K178,【参考】数式用!$A$5:$AB$37,MATCH(O178,【参考】数式用!$B$4:$AB$4,0)+1,0),"")</f>
        <v/>
      </c>
      <c r="S178" s="1410" t="s">
        <v>2102</v>
      </c>
      <c r="T178" s="1535" t="str">
        <f>IF('別紙様式2-3（６月以降分）'!T178="","",'別紙様式2-3（６月以降分）'!T178)</f>
        <v/>
      </c>
      <c r="U178" s="1537" t="str">
        <f>IFERROR(VLOOKUP(K178,【参考】数式用!$A$5:$AB$37,MATCH(T178,【参考】数式用!$B$4:$AB$4,0)+1,0),"")</f>
        <v/>
      </c>
      <c r="V178" s="1416" t="s">
        <v>15</v>
      </c>
      <c r="W178" s="1533">
        <f>'別紙様式2-3（６月以降分）'!W178</f>
        <v>6</v>
      </c>
      <c r="X178" s="1356" t="s">
        <v>10</v>
      </c>
      <c r="Y178" s="1533">
        <f>'別紙様式2-3（６月以降分）'!Y178</f>
        <v>6</v>
      </c>
      <c r="Z178" s="1356" t="s">
        <v>38</v>
      </c>
      <c r="AA178" s="1533">
        <f>'別紙様式2-3（６月以降分）'!AA178</f>
        <v>7</v>
      </c>
      <c r="AB178" s="1356" t="s">
        <v>10</v>
      </c>
      <c r="AC178" s="1533">
        <f>'別紙様式2-3（６月以降分）'!AC178</f>
        <v>3</v>
      </c>
      <c r="AD178" s="1356" t="s">
        <v>2020</v>
      </c>
      <c r="AE178" s="1356" t="s">
        <v>20</v>
      </c>
      <c r="AF178" s="1356">
        <f>IF(W178&gt;=1,(AA178*12+AC178)-(W178*12+Y178)+1,"")</f>
        <v>10</v>
      </c>
      <c r="AG178" s="1358" t="s">
        <v>33</v>
      </c>
      <c r="AH178" s="1525" t="str">
        <f>'別紙様式2-3（６月以降分）'!AH178</f>
        <v/>
      </c>
      <c r="AI178" s="1527" t="str">
        <f>'別紙様式2-3（６月以降分）'!AI178</f>
        <v/>
      </c>
      <c r="AJ178" s="1529">
        <f>'別紙様式2-3（６月以降分）'!AJ178</f>
        <v>0</v>
      </c>
      <c r="AK178" s="1531" t="str">
        <f>IF('別紙様式2-3（６月以降分）'!AK178="","",'別紙様式2-3（６月以降分）'!AK178)</f>
        <v/>
      </c>
      <c r="AL178" s="1520">
        <f>'別紙様式2-3（６月以降分）'!AL178</f>
        <v>0</v>
      </c>
      <c r="AM178" s="1522" t="str">
        <f>IF('別紙様式2-3（６月以降分）'!AM178="","",'別紙様式2-3（６月以降分）'!AM178)</f>
        <v/>
      </c>
      <c r="AN178" s="1340" t="str">
        <f>IF('別紙様式2-3（６月以降分）'!AN178="","",'別紙様式2-3（６月以降分）'!AN178)</f>
        <v/>
      </c>
      <c r="AO178" s="1338" t="str">
        <f>IF('別紙様式2-3（６月以降分）'!AO178="","",'別紙様式2-3（６月以降分）'!AO178)</f>
        <v/>
      </c>
      <c r="AP178" s="1340" t="str">
        <f>IF('別紙様式2-3（６月以降分）'!AP178="","",'別紙様式2-3（６月以降分）'!AP178)</f>
        <v/>
      </c>
      <c r="AQ178" s="1489" t="str">
        <f>IF('別紙様式2-3（６月以降分）'!AQ178="","",'別紙様式2-3（６月以降分）'!AQ178)</f>
        <v/>
      </c>
      <c r="AR178" s="1492" t="str">
        <f>IF('別紙様式2-3（６月以降分）'!AR178="","",'別紙様式2-3（６月以降分）'!AR178)</f>
        <v/>
      </c>
      <c r="AS178" s="573" t="str">
        <f t="shared" ref="AS178" si="280">IF(AU180="","",IF(U180&lt;U178,"！加算の要件上は問題ありませんが、令和６年度当初の新加算の加算率と比較して、移行後の加算率が下がる計画になっています。",""))</f>
        <v/>
      </c>
      <c r="AT178" s="580"/>
      <c r="AU178" s="1308"/>
      <c r="AV178" s="558" t="str">
        <f>IF('別紙様式2-2（４・５月分）'!N137="","",'別紙様式2-2（４・５月分）'!N137)</f>
        <v/>
      </c>
      <c r="AW178" s="1312" t="str">
        <f>IF(SUM('別紙様式2-2（４・５月分）'!O137:O139)=0,"",SUM('別紙様式2-2（４・５月分）'!O137:O139))</f>
        <v/>
      </c>
      <c r="AX178" s="1481" t="str">
        <f>IFERROR(VLOOKUP(K178,【参考】数式用!$AH$2:$AI$34,2,FALSE),"")</f>
        <v/>
      </c>
      <c r="AY178" s="494"/>
      <c r="BD178" s="341"/>
      <c r="BE178" s="1310" t="str">
        <f>G178</f>
        <v/>
      </c>
      <c r="BF178" s="1310"/>
      <c r="BG178" s="1310"/>
    </row>
    <row r="179" spans="1:59" ht="15" customHeight="1">
      <c r="A179" s="1274"/>
      <c r="B179" s="1242"/>
      <c r="C179" s="1243"/>
      <c r="D179" s="1243"/>
      <c r="E179" s="1243"/>
      <c r="F179" s="1244"/>
      <c r="G179" s="1259"/>
      <c r="H179" s="1259"/>
      <c r="I179" s="1259"/>
      <c r="J179" s="1422"/>
      <c r="K179" s="1259"/>
      <c r="L179" s="1428"/>
      <c r="M179" s="1378" t="str">
        <f>IF('別紙様式2-2（４・５月分）'!P138="","",'別紙様式2-2（４・５月分）'!P138)</f>
        <v/>
      </c>
      <c r="N179" s="1399"/>
      <c r="O179" s="1405"/>
      <c r="P179" s="1406"/>
      <c r="Q179" s="1407"/>
      <c r="R179" s="1540"/>
      <c r="S179" s="1411"/>
      <c r="T179" s="1536"/>
      <c r="U179" s="1538"/>
      <c r="V179" s="1417"/>
      <c r="W179" s="1534"/>
      <c r="X179" s="1357"/>
      <c r="Y179" s="1534"/>
      <c r="Z179" s="1357"/>
      <c r="AA179" s="1534"/>
      <c r="AB179" s="1357"/>
      <c r="AC179" s="1534"/>
      <c r="AD179" s="1357"/>
      <c r="AE179" s="1357"/>
      <c r="AF179" s="1357"/>
      <c r="AG179" s="1359"/>
      <c r="AH179" s="1526"/>
      <c r="AI179" s="1528"/>
      <c r="AJ179" s="1530"/>
      <c r="AK179" s="1532"/>
      <c r="AL179" s="1521"/>
      <c r="AM179" s="1523"/>
      <c r="AN179" s="1341"/>
      <c r="AO179" s="1524"/>
      <c r="AP179" s="1341"/>
      <c r="AQ179" s="1490"/>
      <c r="AR179" s="1493"/>
      <c r="AS179" s="1491" t="str">
        <f t="shared" ref="AS179" si="281">IF(AU180="","",IF(OR(AA180="",AA180&lt;&gt;7,AC180="",AC180&lt;&gt;3),"！算定期間の終わりが令和７年３月になっていません。年度内の廃止予定等がなければ、算定対象月を令和７年３月にしてください。",""))</f>
        <v/>
      </c>
      <c r="AT179" s="580"/>
      <c r="AU179" s="1310"/>
      <c r="AV179" s="1311" t="str">
        <f>IF('別紙様式2-2（４・５月分）'!N138="","",'別紙様式2-2（４・５月分）'!N138)</f>
        <v/>
      </c>
      <c r="AW179" s="1312"/>
      <c r="AX179" s="1482"/>
      <c r="AY179" s="431"/>
      <c r="BD179" s="341"/>
      <c r="BE179" s="1310" t="str">
        <f>G178</f>
        <v/>
      </c>
      <c r="BF179" s="1310"/>
      <c r="BG179" s="1310"/>
    </row>
    <row r="180" spans="1:59" ht="15" customHeight="1">
      <c r="A180" s="1302"/>
      <c r="B180" s="1242"/>
      <c r="C180" s="1243"/>
      <c r="D180" s="1243"/>
      <c r="E180" s="1243"/>
      <c r="F180" s="1244"/>
      <c r="G180" s="1259"/>
      <c r="H180" s="1259"/>
      <c r="I180" s="1259"/>
      <c r="J180" s="1422"/>
      <c r="K180" s="1259"/>
      <c r="L180" s="1428"/>
      <c r="M180" s="1379"/>
      <c r="N180" s="1400"/>
      <c r="O180" s="1380" t="s">
        <v>2025</v>
      </c>
      <c r="P180" s="1432" t="str">
        <f>IFERROR(VLOOKUP('別紙様式2-2（４・５月分）'!AQ137,【参考】数式用!$AR$5:$AT$22,3,FALSE),"")</f>
        <v/>
      </c>
      <c r="Q180" s="1384" t="s">
        <v>2036</v>
      </c>
      <c r="R180" s="1516" t="str">
        <f>IFERROR(VLOOKUP(K178,【参考】数式用!$A$5:$AB$37,MATCH(P180,【参考】数式用!$B$4:$AB$4,0)+1,0),"")</f>
        <v/>
      </c>
      <c r="S180" s="1388" t="s">
        <v>2109</v>
      </c>
      <c r="T180" s="1518"/>
      <c r="U180" s="1514" t="str">
        <f>IFERROR(VLOOKUP(K178,【参考】数式用!$A$5:$AB$37,MATCH(T180,【参考】数式用!$B$4:$AB$4,0)+1,0),"")</f>
        <v/>
      </c>
      <c r="V180" s="1394" t="s">
        <v>15</v>
      </c>
      <c r="W180" s="1512"/>
      <c r="X180" s="1370" t="s">
        <v>10</v>
      </c>
      <c r="Y180" s="1512"/>
      <c r="Z180" s="1370" t="s">
        <v>38</v>
      </c>
      <c r="AA180" s="1512"/>
      <c r="AB180" s="1370" t="s">
        <v>10</v>
      </c>
      <c r="AC180" s="1512"/>
      <c r="AD180" s="1370" t="s">
        <v>2020</v>
      </c>
      <c r="AE180" s="1370" t="s">
        <v>20</v>
      </c>
      <c r="AF180" s="1370" t="str">
        <f>IF(W180&gt;=1,(AA180*12+AC180)-(W180*12+Y180)+1,"")</f>
        <v/>
      </c>
      <c r="AG180" s="1366" t="s">
        <v>33</v>
      </c>
      <c r="AH180" s="1372" t="str">
        <f t="shared" ref="AH180" si="282">IFERROR(ROUNDDOWN(ROUND(L178*U180,0),0)*AF180,"")</f>
        <v/>
      </c>
      <c r="AI180" s="1506" t="str">
        <f t="shared" ref="AI180" si="283">IFERROR(ROUNDDOWN(ROUND((L178*(U180-AW178)),0),0)*AF180,"")</f>
        <v/>
      </c>
      <c r="AJ180" s="1376" t="str">
        <f>IFERROR(ROUNDDOWN(ROUNDDOWN(ROUND(L178*VLOOKUP(K178,【参考】数式用!$A$5:$AB$27,MATCH("新加算Ⅳ",【参考】数式用!$B$4:$AB$4,0)+1,0),0),0)*AF180*0.5,0),"")</f>
        <v/>
      </c>
      <c r="AK180" s="1508"/>
      <c r="AL180" s="1510" t="str">
        <f>IFERROR(IF('別紙様式2-2（４・５月分）'!P180="ベア加算","", IF(OR(T180="新加算Ⅰ",T180="新加算Ⅱ",T180="新加算Ⅲ",T180="新加算Ⅳ"),ROUNDDOWN(ROUND(L178*VLOOKUP(K178,【参考】数式用!$A$5:$I$27,MATCH("ベア加算",【参考】数式用!$B$4:$I$4,0)+1,0),0),0)*AF180,"")),"")</f>
        <v/>
      </c>
      <c r="AM180" s="1502"/>
      <c r="AN180" s="1483"/>
      <c r="AO180" s="1504"/>
      <c r="AP180" s="1483"/>
      <c r="AQ180" s="1485"/>
      <c r="AR180" s="1487"/>
      <c r="AS180" s="1491"/>
      <c r="AT180" s="452"/>
      <c r="AU180" s="1310" t="str">
        <f>IF(AND(AA178&lt;&gt;7,AC178&lt;&gt;3),"V列に色付け","")</f>
        <v/>
      </c>
      <c r="AV180" s="1311"/>
      <c r="AW180" s="1312"/>
      <c r="AX180" s="577"/>
      <c r="AY180" s="1229" t="str">
        <f>IF(AL180&lt;&gt;"",IF(AM180="○","入力済","未入力"),"")</f>
        <v/>
      </c>
      <c r="AZ180" s="1229" t="str">
        <f>IF(OR(T180="新加算Ⅰ",T180="新加算Ⅱ",T180="新加算Ⅲ",T180="新加算Ⅳ",T180="新加算Ⅴ（１）",T180="新加算Ⅴ（２）",T180="新加算Ⅴ（３）",T180="新加算ⅠⅤ（４）",T180="新加算Ⅴ（５）",T180="新加算Ⅴ（６）",T180="新加算Ⅴ（８）",T180="新加算Ⅴ（11）"),IF(OR(AN180="○",AN180="令和６年度中に満たす"),"入力済","未入力"),"")</f>
        <v/>
      </c>
      <c r="BA180" s="1229" t="str">
        <f>IF(OR(T180="新加算Ⅴ（７）",T180="新加算Ⅴ（９）",T180="新加算Ⅴ（10）",T180="新加算Ⅴ（12）",T180="新加算Ⅴ（13）",T180="新加算Ⅴ（14）"),IF(OR(AO180="○",AO180="令和６年度中に満たす"),"入力済","未入力"),"")</f>
        <v/>
      </c>
      <c r="BB180" s="1229" t="str">
        <f>IF(OR(T180="新加算Ⅰ",T180="新加算Ⅱ",T180="新加算Ⅲ",T180="新加算Ⅴ（１）",T180="新加算Ⅴ（３）",T180="新加算Ⅴ（８）"),IF(OR(AP180="○",AP180="令和６年度中に満たす"),"入力済","未入力"),"")</f>
        <v/>
      </c>
      <c r="BC180" s="1480" t="str">
        <f t="shared" ref="BC180" si="284">IF(OR(T180="新加算Ⅰ",T180="新加算Ⅱ",T180="新加算Ⅴ（１）",T180="新加算Ⅴ（２）",T180="新加算Ⅴ（３）",T180="新加算Ⅴ（４）",T180="新加算Ⅴ（５）",T180="新加算Ⅴ（６）",T180="新加算Ⅴ（７）",T180="新加算Ⅴ（９）",T180="新加算Ⅴ（10）",T180="新加算Ⅴ（12）"),IF(AQ180&lt;&gt;"",1,""),"")</f>
        <v/>
      </c>
      <c r="BD180" s="1310" t="str">
        <f>IF(OR(T180="新加算Ⅰ",T180="新加算Ⅴ（１）",T180="新加算Ⅴ（２）",T180="新加算Ⅴ（５）",T180="新加算Ⅴ（７）",T180="新加算Ⅴ（10）"),IF(AR180="","未入力","入力済"),"")</f>
        <v/>
      </c>
      <c r="BE180" s="1310" t="str">
        <f>G178</f>
        <v/>
      </c>
      <c r="BF180" s="1310"/>
      <c r="BG180" s="1310"/>
    </row>
    <row r="181" spans="1:59" ht="30" customHeight="1" thickBot="1">
      <c r="A181" s="1275"/>
      <c r="B181" s="1418"/>
      <c r="C181" s="1419"/>
      <c r="D181" s="1419"/>
      <c r="E181" s="1419"/>
      <c r="F181" s="1420"/>
      <c r="G181" s="1260"/>
      <c r="H181" s="1260"/>
      <c r="I181" s="1260"/>
      <c r="J181" s="1423"/>
      <c r="K181" s="1260"/>
      <c r="L181" s="1429"/>
      <c r="M181" s="556" t="str">
        <f>IF('別紙様式2-2（４・５月分）'!P139="","",'別紙様式2-2（４・５月分）'!P139)</f>
        <v/>
      </c>
      <c r="N181" s="1401"/>
      <c r="O181" s="1381"/>
      <c r="P181" s="1433"/>
      <c r="Q181" s="1385"/>
      <c r="R181" s="1517"/>
      <c r="S181" s="1389"/>
      <c r="T181" s="1519"/>
      <c r="U181" s="1515"/>
      <c r="V181" s="1395"/>
      <c r="W181" s="1513"/>
      <c r="X181" s="1371"/>
      <c r="Y181" s="1513"/>
      <c r="Z181" s="1371"/>
      <c r="AA181" s="1513"/>
      <c r="AB181" s="1371"/>
      <c r="AC181" s="1513"/>
      <c r="AD181" s="1371"/>
      <c r="AE181" s="1371"/>
      <c r="AF181" s="1371"/>
      <c r="AG181" s="1367"/>
      <c r="AH181" s="1373"/>
      <c r="AI181" s="1507"/>
      <c r="AJ181" s="1377"/>
      <c r="AK181" s="1509"/>
      <c r="AL181" s="1511"/>
      <c r="AM181" s="1503"/>
      <c r="AN181" s="1484"/>
      <c r="AO181" s="1505"/>
      <c r="AP181" s="1484"/>
      <c r="AQ181" s="1486"/>
      <c r="AR181" s="1488"/>
      <c r="AS181" s="578" t="str">
        <f t="shared" ref="AS181" si="285">IF(AU180="","",IF(OR(T180="",AND(M181="ベア加算なし",OR(T180="新加算Ⅰ",T180="新加算Ⅱ",T180="新加算Ⅲ",T180="新加算Ⅳ"),AM180=""),AND(OR(T180="新加算Ⅰ",T180="新加算Ⅱ",T180="新加算Ⅲ",T180="新加算Ⅳ"),AN180=""),AND(OR(T180="新加算Ⅰ",T180="新加算Ⅱ",T180="新加算Ⅲ"),AP180=""),AND(OR(T180="新加算Ⅰ",T180="新加算Ⅱ"),AQ180=""),AND(OR(T180="新加算Ⅰ"),AR180="")),"！記入が必要な欄（ピンク色のセル）に空欄があります。空欄を埋めてください。",""))</f>
        <v/>
      </c>
      <c r="AT181" s="452"/>
      <c r="AU181" s="1310"/>
      <c r="AV181" s="558" t="str">
        <f>IF('別紙様式2-2（４・５月分）'!N139="","",'別紙様式2-2（４・５月分）'!N139)</f>
        <v/>
      </c>
      <c r="AW181" s="1312"/>
      <c r="AX181" s="579"/>
      <c r="AY181" s="1229" t="str">
        <f>IF(OR(T181="新加算Ⅰ",T181="新加算Ⅱ",T181="新加算Ⅲ",T181="新加算Ⅳ",T181="新加算Ⅴ（１）",T181="新加算Ⅴ（２）",T181="新加算Ⅴ（３）",T181="新加算ⅠⅤ（４）",T181="新加算Ⅴ（５）",T181="新加算Ⅴ（６）",T181="新加算Ⅴ（８）",T181="新加算Ⅴ（11）"),IF(AI181="○","","未入力"),"")</f>
        <v/>
      </c>
      <c r="AZ181" s="1229" t="str">
        <f>IF(OR(U181="新加算Ⅰ",U181="新加算Ⅱ",U181="新加算Ⅲ",U181="新加算Ⅳ",U181="新加算Ⅴ（１）",U181="新加算Ⅴ（２）",U181="新加算Ⅴ（３）",U181="新加算ⅠⅤ（４）",U181="新加算Ⅴ（５）",U181="新加算Ⅴ（６）",U181="新加算Ⅴ（８）",U181="新加算Ⅴ（11）"),IF(AJ181="○","","未入力"),"")</f>
        <v/>
      </c>
      <c r="BA181" s="1229" t="str">
        <f>IF(OR(U181="新加算Ⅴ（７）",U181="新加算Ⅴ（９）",U181="新加算Ⅴ（10）",U181="新加算Ⅴ（12）",U181="新加算Ⅴ（13）",U181="新加算Ⅴ（14）"),IF(AK181="○","","未入力"),"")</f>
        <v/>
      </c>
      <c r="BB181" s="1229" t="str">
        <f>IF(OR(U181="新加算Ⅰ",U181="新加算Ⅱ",U181="新加算Ⅲ",U181="新加算Ⅴ（１）",U181="新加算Ⅴ（３）",U181="新加算Ⅴ（８）"),IF(AL181="○","","未入力"),"")</f>
        <v/>
      </c>
      <c r="BC181" s="1480" t="str">
        <f t="shared" ref="BC181" si="286">IF(OR(U181="新加算Ⅰ",U181="新加算Ⅱ",U181="新加算Ⅴ（１）",U181="新加算Ⅴ（２）",U181="新加算Ⅴ（３）",U181="新加算Ⅴ（４）",U181="新加算Ⅴ（５）",U181="新加算Ⅴ（６）",U181="新加算Ⅴ（７）",U181="新加算Ⅴ（９）",U181="新加算Ⅴ（10）",U181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1" s="1310" t="str">
        <f>IF(AND(T181&lt;&gt;"（参考）令和７年度の移行予定",OR(U181="新加算Ⅰ",U181="新加算Ⅴ（１）",U181="新加算Ⅴ（２）",U181="新加算Ⅴ（５）",U181="新加算Ⅴ（７）",U181="新加算Ⅴ（10）")),IF(AN181="","未入力",IF(AN181="いずれも取得していない","要件を満たさない","")),"")</f>
        <v/>
      </c>
      <c r="BE181" s="1310" t="str">
        <f>G178</f>
        <v/>
      </c>
      <c r="BF181" s="1310"/>
      <c r="BG181" s="1310"/>
    </row>
    <row r="182" spans="1:59" ht="30" customHeight="1">
      <c r="A182" s="1273">
        <v>43</v>
      </c>
      <c r="B182" s="1239" t="str">
        <f>IF(基本情報入力シート!C96="","",基本情報入力シート!C96)</f>
        <v/>
      </c>
      <c r="C182" s="1240"/>
      <c r="D182" s="1240"/>
      <c r="E182" s="1240"/>
      <c r="F182" s="1241"/>
      <c r="G182" s="1258" t="str">
        <f>IF(基本情報入力シート!M96="","",基本情報入力シート!M96)</f>
        <v/>
      </c>
      <c r="H182" s="1258" t="str">
        <f>IF(基本情報入力シート!R96="","",基本情報入力シート!R96)</f>
        <v/>
      </c>
      <c r="I182" s="1258" t="str">
        <f>IF(基本情報入力シート!W96="","",基本情報入力シート!W96)</f>
        <v/>
      </c>
      <c r="J182" s="1421" t="str">
        <f>IF(基本情報入力シート!X96="","",基本情報入力シート!X96)</f>
        <v/>
      </c>
      <c r="K182" s="1258" t="str">
        <f>IF(基本情報入力シート!Y96="","",基本情報入力シート!Y96)</f>
        <v/>
      </c>
      <c r="L182" s="1434" t="str">
        <f>IF(基本情報入力シート!AB96="","",基本情報入力シート!AB96)</f>
        <v/>
      </c>
      <c r="M182" s="553" t="str">
        <f>IF('別紙様式2-2（４・５月分）'!P140="","",'別紙様式2-2（４・５月分）'!P140)</f>
        <v/>
      </c>
      <c r="N182" s="1398" t="str">
        <f>IF(SUM('別紙様式2-2（４・５月分）'!Q140:Q142)=0,"",SUM('別紙様式2-2（４・５月分）'!Q140:Q142))</f>
        <v/>
      </c>
      <c r="O182" s="1402" t="str">
        <f>IFERROR(VLOOKUP('別紙様式2-2（４・５月分）'!AQ140,【参考】数式用!$AR$5:$AS$22,2,FALSE),"")</f>
        <v/>
      </c>
      <c r="P182" s="1403"/>
      <c r="Q182" s="1404"/>
      <c r="R182" s="1539" t="str">
        <f>IFERROR(VLOOKUP(K182,【参考】数式用!$A$5:$AB$37,MATCH(O182,【参考】数式用!$B$4:$AB$4,0)+1,0),"")</f>
        <v/>
      </c>
      <c r="S182" s="1410" t="s">
        <v>2102</v>
      </c>
      <c r="T182" s="1535" t="str">
        <f>IF('別紙様式2-3（６月以降分）'!T182="","",'別紙様式2-3（６月以降分）'!T182)</f>
        <v/>
      </c>
      <c r="U182" s="1537" t="str">
        <f>IFERROR(VLOOKUP(K182,【参考】数式用!$A$5:$AB$37,MATCH(T182,【参考】数式用!$B$4:$AB$4,0)+1,0),"")</f>
        <v/>
      </c>
      <c r="V182" s="1416" t="s">
        <v>15</v>
      </c>
      <c r="W182" s="1533">
        <f>'別紙様式2-3（６月以降分）'!W182</f>
        <v>6</v>
      </c>
      <c r="X182" s="1356" t="s">
        <v>10</v>
      </c>
      <c r="Y182" s="1533">
        <f>'別紙様式2-3（６月以降分）'!Y182</f>
        <v>6</v>
      </c>
      <c r="Z182" s="1356" t="s">
        <v>38</v>
      </c>
      <c r="AA182" s="1533">
        <f>'別紙様式2-3（６月以降分）'!AA182</f>
        <v>7</v>
      </c>
      <c r="AB182" s="1356" t="s">
        <v>10</v>
      </c>
      <c r="AC182" s="1533">
        <f>'別紙様式2-3（６月以降分）'!AC182</f>
        <v>3</v>
      </c>
      <c r="AD182" s="1356" t="s">
        <v>2020</v>
      </c>
      <c r="AE182" s="1356" t="s">
        <v>20</v>
      </c>
      <c r="AF182" s="1356">
        <f>IF(W182&gt;=1,(AA182*12+AC182)-(W182*12+Y182)+1,"")</f>
        <v>10</v>
      </c>
      <c r="AG182" s="1358" t="s">
        <v>33</v>
      </c>
      <c r="AH182" s="1525" t="str">
        <f>'別紙様式2-3（６月以降分）'!AH182</f>
        <v/>
      </c>
      <c r="AI182" s="1527" t="str">
        <f>'別紙様式2-3（６月以降分）'!AI182</f>
        <v/>
      </c>
      <c r="AJ182" s="1529">
        <f>'別紙様式2-3（６月以降分）'!AJ182</f>
        <v>0</v>
      </c>
      <c r="AK182" s="1531" t="str">
        <f>IF('別紙様式2-3（６月以降分）'!AK182="","",'別紙様式2-3（６月以降分）'!AK182)</f>
        <v/>
      </c>
      <c r="AL182" s="1520">
        <f>'別紙様式2-3（６月以降分）'!AL182</f>
        <v>0</v>
      </c>
      <c r="AM182" s="1522" t="str">
        <f>IF('別紙様式2-3（６月以降分）'!AM182="","",'別紙様式2-3（６月以降分）'!AM182)</f>
        <v/>
      </c>
      <c r="AN182" s="1340" t="str">
        <f>IF('別紙様式2-3（６月以降分）'!AN182="","",'別紙様式2-3（６月以降分）'!AN182)</f>
        <v/>
      </c>
      <c r="AO182" s="1338" t="str">
        <f>IF('別紙様式2-3（６月以降分）'!AO182="","",'別紙様式2-3（６月以降分）'!AO182)</f>
        <v/>
      </c>
      <c r="AP182" s="1340" t="str">
        <f>IF('別紙様式2-3（６月以降分）'!AP182="","",'別紙様式2-3（６月以降分）'!AP182)</f>
        <v/>
      </c>
      <c r="AQ182" s="1489" t="str">
        <f>IF('別紙様式2-3（６月以降分）'!AQ182="","",'別紙様式2-3（６月以降分）'!AQ182)</f>
        <v/>
      </c>
      <c r="AR182" s="1492" t="str">
        <f>IF('別紙様式2-3（６月以降分）'!AR182="","",'別紙様式2-3（６月以降分）'!AR182)</f>
        <v/>
      </c>
      <c r="AS182" s="573" t="str">
        <f t="shared" ref="AS182" si="287">IF(AU184="","",IF(U184&lt;U182,"！加算の要件上は問題ありませんが、令和６年度当初の新加算の加算率と比較して、移行後の加算率が下がる計画になっています。",""))</f>
        <v/>
      </c>
      <c r="AT182" s="580"/>
      <c r="AU182" s="1308"/>
      <c r="AV182" s="558" t="str">
        <f>IF('別紙様式2-2（４・５月分）'!N140="","",'別紙様式2-2（４・５月分）'!N140)</f>
        <v/>
      </c>
      <c r="AW182" s="1312" t="str">
        <f>IF(SUM('別紙様式2-2（４・５月分）'!O140:O142)=0,"",SUM('別紙様式2-2（４・５月分）'!O140:O142))</f>
        <v/>
      </c>
      <c r="AX182" s="1481" t="str">
        <f>IFERROR(VLOOKUP(K182,【参考】数式用!$AH$2:$AI$34,2,FALSE),"")</f>
        <v/>
      </c>
      <c r="AY182" s="494"/>
      <c r="BD182" s="341"/>
      <c r="BE182" s="1310" t="str">
        <f>G182</f>
        <v/>
      </c>
      <c r="BF182" s="1310"/>
      <c r="BG182" s="1310"/>
    </row>
    <row r="183" spans="1:59" ht="15" customHeight="1">
      <c r="A183" s="1274"/>
      <c r="B183" s="1242"/>
      <c r="C183" s="1243"/>
      <c r="D183" s="1243"/>
      <c r="E183" s="1243"/>
      <c r="F183" s="1244"/>
      <c r="G183" s="1259"/>
      <c r="H183" s="1259"/>
      <c r="I183" s="1259"/>
      <c r="J183" s="1422"/>
      <c r="K183" s="1259"/>
      <c r="L183" s="1428"/>
      <c r="M183" s="1378" t="str">
        <f>IF('別紙様式2-2（４・５月分）'!P141="","",'別紙様式2-2（４・５月分）'!P141)</f>
        <v/>
      </c>
      <c r="N183" s="1399"/>
      <c r="O183" s="1405"/>
      <c r="P183" s="1406"/>
      <c r="Q183" s="1407"/>
      <c r="R183" s="1540"/>
      <c r="S183" s="1411"/>
      <c r="T183" s="1536"/>
      <c r="U183" s="1538"/>
      <c r="V183" s="1417"/>
      <c r="W183" s="1534"/>
      <c r="X183" s="1357"/>
      <c r="Y183" s="1534"/>
      <c r="Z183" s="1357"/>
      <c r="AA183" s="1534"/>
      <c r="AB183" s="1357"/>
      <c r="AC183" s="1534"/>
      <c r="AD183" s="1357"/>
      <c r="AE183" s="1357"/>
      <c r="AF183" s="1357"/>
      <c r="AG183" s="1359"/>
      <c r="AH183" s="1526"/>
      <c r="AI183" s="1528"/>
      <c r="AJ183" s="1530"/>
      <c r="AK183" s="1532"/>
      <c r="AL183" s="1521"/>
      <c r="AM183" s="1523"/>
      <c r="AN183" s="1341"/>
      <c r="AO183" s="1524"/>
      <c r="AP183" s="1341"/>
      <c r="AQ183" s="1490"/>
      <c r="AR183" s="1493"/>
      <c r="AS183" s="1491" t="str">
        <f t="shared" ref="AS183" si="288">IF(AU184="","",IF(OR(AA184="",AA184&lt;&gt;7,AC184="",AC184&lt;&gt;3),"！算定期間の終わりが令和７年３月になっていません。年度内の廃止予定等がなければ、算定対象月を令和７年３月にしてください。",""))</f>
        <v/>
      </c>
      <c r="AT183" s="580"/>
      <c r="AU183" s="1310"/>
      <c r="AV183" s="1311" t="str">
        <f>IF('別紙様式2-2（４・５月分）'!N141="","",'別紙様式2-2（４・５月分）'!N141)</f>
        <v/>
      </c>
      <c r="AW183" s="1312"/>
      <c r="AX183" s="1482"/>
      <c r="AY183" s="431"/>
      <c r="BD183" s="341"/>
      <c r="BE183" s="1310" t="str">
        <f>G182</f>
        <v/>
      </c>
      <c r="BF183" s="1310"/>
      <c r="BG183" s="1310"/>
    </row>
    <row r="184" spans="1:59" ht="15" customHeight="1">
      <c r="A184" s="1302"/>
      <c r="B184" s="1242"/>
      <c r="C184" s="1243"/>
      <c r="D184" s="1243"/>
      <c r="E184" s="1243"/>
      <c r="F184" s="1244"/>
      <c r="G184" s="1259"/>
      <c r="H184" s="1259"/>
      <c r="I184" s="1259"/>
      <c r="J184" s="1422"/>
      <c r="K184" s="1259"/>
      <c r="L184" s="1428"/>
      <c r="M184" s="1379"/>
      <c r="N184" s="1400"/>
      <c r="O184" s="1380" t="s">
        <v>2025</v>
      </c>
      <c r="P184" s="1432" t="str">
        <f>IFERROR(VLOOKUP('別紙様式2-2（４・５月分）'!AQ140,【参考】数式用!$AR$5:$AT$22,3,FALSE),"")</f>
        <v/>
      </c>
      <c r="Q184" s="1384" t="s">
        <v>2036</v>
      </c>
      <c r="R184" s="1516" t="str">
        <f>IFERROR(VLOOKUP(K182,【参考】数式用!$A$5:$AB$37,MATCH(P184,【参考】数式用!$B$4:$AB$4,0)+1,0),"")</f>
        <v/>
      </c>
      <c r="S184" s="1388" t="s">
        <v>2109</v>
      </c>
      <c r="T184" s="1518"/>
      <c r="U184" s="1514" t="str">
        <f>IFERROR(VLOOKUP(K182,【参考】数式用!$A$5:$AB$37,MATCH(T184,【参考】数式用!$B$4:$AB$4,0)+1,0),"")</f>
        <v/>
      </c>
      <c r="V184" s="1394" t="s">
        <v>15</v>
      </c>
      <c r="W184" s="1512"/>
      <c r="X184" s="1370" t="s">
        <v>10</v>
      </c>
      <c r="Y184" s="1512"/>
      <c r="Z184" s="1370" t="s">
        <v>38</v>
      </c>
      <c r="AA184" s="1512"/>
      <c r="AB184" s="1370" t="s">
        <v>10</v>
      </c>
      <c r="AC184" s="1512"/>
      <c r="AD184" s="1370" t="s">
        <v>2020</v>
      </c>
      <c r="AE184" s="1370" t="s">
        <v>20</v>
      </c>
      <c r="AF184" s="1370" t="str">
        <f>IF(W184&gt;=1,(AA184*12+AC184)-(W184*12+Y184)+1,"")</f>
        <v/>
      </c>
      <c r="AG184" s="1366" t="s">
        <v>33</v>
      </c>
      <c r="AH184" s="1372" t="str">
        <f t="shared" ref="AH184" si="289">IFERROR(ROUNDDOWN(ROUND(L182*U184,0),0)*AF184,"")</f>
        <v/>
      </c>
      <c r="AI184" s="1506" t="str">
        <f t="shared" ref="AI184" si="290">IFERROR(ROUNDDOWN(ROUND((L182*(U184-AW182)),0),0)*AF184,"")</f>
        <v/>
      </c>
      <c r="AJ184" s="1376" t="str">
        <f>IFERROR(ROUNDDOWN(ROUNDDOWN(ROUND(L182*VLOOKUP(K182,【参考】数式用!$A$5:$AB$27,MATCH("新加算Ⅳ",【参考】数式用!$B$4:$AB$4,0)+1,0),0),0)*AF184*0.5,0),"")</f>
        <v/>
      </c>
      <c r="AK184" s="1508"/>
      <c r="AL184" s="1510" t="str">
        <f>IFERROR(IF('別紙様式2-2（４・５月分）'!P184="ベア加算","", IF(OR(T184="新加算Ⅰ",T184="新加算Ⅱ",T184="新加算Ⅲ",T184="新加算Ⅳ"),ROUNDDOWN(ROUND(L182*VLOOKUP(K182,【参考】数式用!$A$5:$I$27,MATCH("ベア加算",【参考】数式用!$B$4:$I$4,0)+1,0),0),0)*AF184,"")),"")</f>
        <v/>
      </c>
      <c r="AM184" s="1502"/>
      <c r="AN184" s="1483"/>
      <c r="AO184" s="1504"/>
      <c r="AP184" s="1483"/>
      <c r="AQ184" s="1485"/>
      <c r="AR184" s="1487"/>
      <c r="AS184" s="1491"/>
      <c r="AT184" s="452"/>
      <c r="AU184" s="1310" t="str">
        <f>IF(AND(AA182&lt;&gt;7,AC182&lt;&gt;3),"V列に色付け","")</f>
        <v/>
      </c>
      <c r="AV184" s="1311"/>
      <c r="AW184" s="1312"/>
      <c r="AX184" s="577"/>
      <c r="AY184" s="1229" t="str">
        <f>IF(AL184&lt;&gt;"",IF(AM184="○","入力済","未入力"),"")</f>
        <v/>
      </c>
      <c r="AZ184" s="1229" t="str">
        <f>IF(OR(T184="新加算Ⅰ",T184="新加算Ⅱ",T184="新加算Ⅲ",T184="新加算Ⅳ",T184="新加算Ⅴ（１）",T184="新加算Ⅴ（２）",T184="新加算Ⅴ（３）",T184="新加算ⅠⅤ（４）",T184="新加算Ⅴ（５）",T184="新加算Ⅴ（６）",T184="新加算Ⅴ（８）",T184="新加算Ⅴ（11）"),IF(OR(AN184="○",AN184="令和６年度中に満たす"),"入力済","未入力"),"")</f>
        <v/>
      </c>
      <c r="BA184" s="1229" t="str">
        <f>IF(OR(T184="新加算Ⅴ（７）",T184="新加算Ⅴ（９）",T184="新加算Ⅴ（10）",T184="新加算Ⅴ（12）",T184="新加算Ⅴ（13）",T184="新加算Ⅴ（14）"),IF(OR(AO184="○",AO184="令和６年度中に満たす"),"入力済","未入力"),"")</f>
        <v/>
      </c>
      <c r="BB184" s="1229" t="str">
        <f>IF(OR(T184="新加算Ⅰ",T184="新加算Ⅱ",T184="新加算Ⅲ",T184="新加算Ⅴ（１）",T184="新加算Ⅴ（３）",T184="新加算Ⅴ（８）"),IF(OR(AP184="○",AP184="令和６年度中に満たす"),"入力済","未入力"),"")</f>
        <v/>
      </c>
      <c r="BC184" s="1480" t="str">
        <f t="shared" ref="BC184" si="291">IF(OR(T184="新加算Ⅰ",T184="新加算Ⅱ",T184="新加算Ⅴ（１）",T184="新加算Ⅴ（２）",T184="新加算Ⅴ（３）",T184="新加算Ⅴ（４）",T184="新加算Ⅴ（５）",T184="新加算Ⅴ（６）",T184="新加算Ⅴ（７）",T184="新加算Ⅴ（９）",T184="新加算Ⅴ（10）",T184="新加算Ⅴ（12）"),IF(AQ184&lt;&gt;"",1,""),"")</f>
        <v/>
      </c>
      <c r="BD184" s="1310" t="str">
        <f>IF(OR(T184="新加算Ⅰ",T184="新加算Ⅴ（１）",T184="新加算Ⅴ（２）",T184="新加算Ⅴ（５）",T184="新加算Ⅴ（７）",T184="新加算Ⅴ（10）"),IF(AR184="","未入力","入力済"),"")</f>
        <v/>
      </c>
      <c r="BE184" s="1310" t="str">
        <f>G182</f>
        <v/>
      </c>
      <c r="BF184" s="1310"/>
      <c r="BG184" s="1310"/>
    </row>
    <row r="185" spans="1:59" ht="30" customHeight="1" thickBot="1">
      <c r="A185" s="1275"/>
      <c r="B185" s="1418"/>
      <c r="C185" s="1419"/>
      <c r="D185" s="1419"/>
      <c r="E185" s="1419"/>
      <c r="F185" s="1420"/>
      <c r="G185" s="1260"/>
      <c r="H185" s="1260"/>
      <c r="I185" s="1260"/>
      <c r="J185" s="1423"/>
      <c r="K185" s="1260"/>
      <c r="L185" s="1429"/>
      <c r="M185" s="556" t="str">
        <f>IF('別紙様式2-2（４・５月分）'!P142="","",'別紙様式2-2（４・５月分）'!P142)</f>
        <v/>
      </c>
      <c r="N185" s="1401"/>
      <c r="O185" s="1381"/>
      <c r="P185" s="1433"/>
      <c r="Q185" s="1385"/>
      <c r="R185" s="1517"/>
      <c r="S185" s="1389"/>
      <c r="T185" s="1519"/>
      <c r="U185" s="1515"/>
      <c r="V185" s="1395"/>
      <c r="W185" s="1513"/>
      <c r="X185" s="1371"/>
      <c r="Y185" s="1513"/>
      <c r="Z185" s="1371"/>
      <c r="AA185" s="1513"/>
      <c r="AB185" s="1371"/>
      <c r="AC185" s="1513"/>
      <c r="AD185" s="1371"/>
      <c r="AE185" s="1371"/>
      <c r="AF185" s="1371"/>
      <c r="AG185" s="1367"/>
      <c r="AH185" s="1373"/>
      <c r="AI185" s="1507"/>
      <c r="AJ185" s="1377"/>
      <c r="AK185" s="1509"/>
      <c r="AL185" s="1511"/>
      <c r="AM185" s="1503"/>
      <c r="AN185" s="1484"/>
      <c r="AO185" s="1505"/>
      <c r="AP185" s="1484"/>
      <c r="AQ185" s="1486"/>
      <c r="AR185" s="1488"/>
      <c r="AS185" s="578" t="str">
        <f t="shared" ref="AS185" si="292">IF(AU184="","",IF(OR(T184="",AND(M185="ベア加算なし",OR(T184="新加算Ⅰ",T184="新加算Ⅱ",T184="新加算Ⅲ",T184="新加算Ⅳ"),AM184=""),AND(OR(T184="新加算Ⅰ",T184="新加算Ⅱ",T184="新加算Ⅲ",T184="新加算Ⅳ"),AN184=""),AND(OR(T184="新加算Ⅰ",T184="新加算Ⅱ",T184="新加算Ⅲ"),AP184=""),AND(OR(T184="新加算Ⅰ",T184="新加算Ⅱ"),AQ184=""),AND(OR(T184="新加算Ⅰ"),AR184="")),"！記入が必要な欄（ピンク色のセル）に空欄があります。空欄を埋めてください。",""))</f>
        <v/>
      </c>
      <c r="AT185" s="452"/>
      <c r="AU185" s="1310"/>
      <c r="AV185" s="558" t="str">
        <f>IF('別紙様式2-2（４・５月分）'!N142="","",'別紙様式2-2（４・５月分）'!N142)</f>
        <v/>
      </c>
      <c r="AW185" s="1312"/>
      <c r="AX185" s="579"/>
      <c r="AY185" s="1229" t="str">
        <f>IF(OR(T185="新加算Ⅰ",T185="新加算Ⅱ",T185="新加算Ⅲ",T185="新加算Ⅳ",T185="新加算Ⅴ（１）",T185="新加算Ⅴ（２）",T185="新加算Ⅴ（３）",T185="新加算ⅠⅤ（４）",T185="新加算Ⅴ（５）",T185="新加算Ⅴ（６）",T185="新加算Ⅴ（８）",T185="新加算Ⅴ（11）"),IF(AI185="○","","未入力"),"")</f>
        <v/>
      </c>
      <c r="AZ185" s="1229" t="str">
        <f>IF(OR(U185="新加算Ⅰ",U185="新加算Ⅱ",U185="新加算Ⅲ",U185="新加算Ⅳ",U185="新加算Ⅴ（１）",U185="新加算Ⅴ（２）",U185="新加算Ⅴ（３）",U185="新加算ⅠⅤ（４）",U185="新加算Ⅴ（５）",U185="新加算Ⅴ（６）",U185="新加算Ⅴ（８）",U185="新加算Ⅴ（11）"),IF(AJ185="○","","未入力"),"")</f>
        <v/>
      </c>
      <c r="BA185" s="1229" t="str">
        <f>IF(OR(U185="新加算Ⅴ（７）",U185="新加算Ⅴ（９）",U185="新加算Ⅴ（10）",U185="新加算Ⅴ（12）",U185="新加算Ⅴ（13）",U185="新加算Ⅴ（14）"),IF(AK185="○","","未入力"),"")</f>
        <v/>
      </c>
      <c r="BB185" s="1229" t="str">
        <f>IF(OR(U185="新加算Ⅰ",U185="新加算Ⅱ",U185="新加算Ⅲ",U185="新加算Ⅴ（１）",U185="新加算Ⅴ（３）",U185="新加算Ⅴ（８）"),IF(AL185="○","","未入力"),"")</f>
        <v/>
      </c>
      <c r="BC185" s="1480" t="str">
        <f t="shared" ref="BC185" si="293">IF(OR(U185="新加算Ⅰ",U185="新加算Ⅱ",U185="新加算Ⅴ（１）",U185="新加算Ⅴ（２）",U185="新加算Ⅴ（３）",U185="新加算Ⅴ（４）",U185="新加算Ⅴ（５）",U185="新加算Ⅴ（６）",U185="新加算Ⅴ（７）",U185="新加算Ⅴ（９）",U185="新加算Ⅴ（10）",U185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5" s="1310" t="str">
        <f>IF(AND(T185&lt;&gt;"（参考）令和７年度の移行予定",OR(U185="新加算Ⅰ",U185="新加算Ⅴ（１）",U185="新加算Ⅴ（２）",U185="新加算Ⅴ（５）",U185="新加算Ⅴ（７）",U185="新加算Ⅴ（10）")),IF(AN185="","未入力",IF(AN185="いずれも取得していない","要件を満たさない","")),"")</f>
        <v/>
      </c>
      <c r="BE185" s="1310" t="str">
        <f>G182</f>
        <v/>
      </c>
      <c r="BF185" s="1310"/>
      <c r="BG185" s="1310"/>
    </row>
    <row r="186" spans="1:59" ht="30" customHeight="1">
      <c r="A186" s="1300">
        <v>44</v>
      </c>
      <c r="B186" s="1242" t="str">
        <f>IF(基本情報入力シート!C97="","",基本情報入力シート!C97)</f>
        <v/>
      </c>
      <c r="C186" s="1243"/>
      <c r="D186" s="1243"/>
      <c r="E186" s="1243"/>
      <c r="F186" s="1244"/>
      <c r="G186" s="1259" t="str">
        <f>IF(基本情報入力シート!M97="","",基本情報入力シート!M97)</f>
        <v/>
      </c>
      <c r="H186" s="1259" t="str">
        <f>IF(基本情報入力シート!R97="","",基本情報入力シート!R97)</f>
        <v/>
      </c>
      <c r="I186" s="1259" t="str">
        <f>IF(基本情報入力シート!W97="","",基本情報入力シート!W97)</f>
        <v/>
      </c>
      <c r="J186" s="1422" t="str">
        <f>IF(基本情報入力シート!X97="","",基本情報入力シート!X97)</f>
        <v/>
      </c>
      <c r="K186" s="1259" t="str">
        <f>IF(基本情報入力シート!Y97="","",基本情報入力シート!Y97)</f>
        <v/>
      </c>
      <c r="L186" s="1428" t="str">
        <f>IF(基本情報入力シート!AB97="","",基本情報入力シート!AB97)</f>
        <v/>
      </c>
      <c r="M186" s="553" t="str">
        <f>IF('別紙様式2-2（４・５月分）'!P143="","",'別紙様式2-2（４・５月分）'!P143)</f>
        <v/>
      </c>
      <c r="N186" s="1398" t="str">
        <f>IF(SUM('別紙様式2-2（４・５月分）'!Q143:Q145)=0,"",SUM('別紙様式2-2（４・５月分）'!Q143:Q145))</f>
        <v/>
      </c>
      <c r="O186" s="1402" t="str">
        <f>IFERROR(VLOOKUP('別紙様式2-2（４・５月分）'!AQ143,【参考】数式用!$AR$5:$AS$22,2,FALSE),"")</f>
        <v/>
      </c>
      <c r="P186" s="1403"/>
      <c r="Q186" s="1404"/>
      <c r="R186" s="1539" t="str">
        <f>IFERROR(VLOOKUP(K186,【参考】数式用!$A$5:$AB$37,MATCH(O186,【参考】数式用!$B$4:$AB$4,0)+1,0),"")</f>
        <v/>
      </c>
      <c r="S186" s="1410" t="s">
        <v>2102</v>
      </c>
      <c r="T186" s="1535" t="str">
        <f>IF('別紙様式2-3（６月以降分）'!T186="","",'別紙様式2-3（６月以降分）'!T186)</f>
        <v/>
      </c>
      <c r="U186" s="1537" t="str">
        <f>IFERROR(VLOOKUP(K186,【参考】数式用!$A$5:$AB$37,MATCH(T186,【参考】数式用!$B$4:$AB$4,0)+1,0),"")</f>
        <v/>
      </c>
      <c r="V186" s="1416" t="s">
        <v>15</v>
      </c>
      <c r="W186" s="1533">
        <f>'別紙様式2-3（６月以降分）'!W186</f>
        <v>6</v>
      </c>
      <c r="X186" s="1356" t="s">
        <v>10</v>
      </c>
      <c r="Y186" s="1533">
        <f>'別紙様式2-3（６月以降分）'!Y186</f>
        <v>6</v>
      </c>
      <c r="Z186" s="1356" t="s">
        <v>38</v>
      </c>
      <c r="AA186" s="1533">
        <f>'別紙様式2-3（６月以降分）'!AA186</f>
        <v>7</v>
      </c>
      <c r="AB186" s="1356" t="s">
        <v>10</v>
      </c>
      <c r="AC186" s="1533">
        <f>'別紙様式2-3（６月以降分）'!AC186</f>
        <v>3</v>
      </c>
      <c r="AD186" s="1356" t="s">
        <v>2020</v>
      </c>
      <c r="AE186" s="1356" t="s">
        <v>20</v>
      </c>
      <c r="AF186" s="1356">
        <f>IF(W186&gt;=1,(AA186*12+AC186)-(W186*12+Y186)+1,"")</f>
        <v>10</v>
      </c>
      <c r="AG186" s="1358" t="s">
        <v>33</v>
      </c>
      <c r="AH186" s="1525" t="str">
        <f>'別紙様式2-3（６月以降分）'!AH186</f>
        <v/>
      </c>
      <c r="AI186" s="1527" t="str">
        <f>'別紙様式2-3（６月以降分）'!AI186</f>
        <v/>
      </c>
      <c r="AJ186" s="1529">
        <f>'別紙様式2-3（６月以降分）'!AJ186</f>
        <v>0</v>
      </c>
      <c r="AK186" s="1531" t="str">
        <f>IF('別紙様式2-3（６月以降分）'!AK186="","",'別紙様式2-3（６月以降分）'!AK186)</f>
        <v/>
      </c>
      <c r="AL186" s="1520">
        <f>'別紙様式2-3（６月以降分）'!AL186</f>
        <v>0</v>
      </c>
      <c r="AM186" s="1522" t="str">
        <f>IF('別紙様式2-3（６月以降分）'!AM186="","",'別紙様式2-3（６月以降分）'!AM186)</f>
        <v/>
      </c>
      <c r="AN186" s="1340" t="str">
        <f>IF('別紙様式2-3（６月以降分）'!AN186="","",'別紙様式2-3（６月以降分）'!AN186)</f>
        <v/>
      </c>
      <c r="AO186" s="1338" t="str">
        <f>IF('別紙様式2-3（６月以降分）'!AO186="","",'別紙様式2-3（６月以降分）'!AO186)</f>
        <v/>
      </c>
      <c r="AP186" s="1340" t="str">
        <f>IF('別紙様式2-3（６月以降分）'!AP186="","",'別紙様式2-3（６月以降分）'!AP186)</f>
        <v/>
      </c>
      <c r="AQ186" s="1489" t="str">
        <f>IF('別紙様式2-3（６月以降分）'!AQ186="","",'別紙様式2-3（６月以降分）'!AQ186)</f>
        <v/>
      </c>
      <c r="AR186" s="1492" t="str">
        <f>IF('別紙様式2-3（６月以降分）'!AR186="","",'別紙様式2-3（６月以降分）'!AR186)</f>
        <v/>
      </c>
      <c r="AS186" s="573" t="str">
        <f t="shared" ref="AS186" si="294">IF(AU188="","",IF(U188&lt;U186,"！加算の要件上は問題ありませんが、令和６年度当初の新加算の加算率と比較して、移行後の加算率が下がる計画になっています。",""))</f>
        <v/>
      </c>
      <c r="AT186" s="580"/>
      <c r="AU186" s="1308"/>
      <c r="AV186" s="558" t="str">
        <f>IF('別紙様式2-2（４・５月分）'!N143="","",'別紙様式2-2（４・５月分）'!N143)</f>
        <v/>
      </c>
      <c r="AW186" s="1312" t="str">
        <f>IF(SUM('別紙様式2-2（４・５月分）'!O143:O145)=0,"",SUM('別紙様式2-2（４・５月分）'!O143:O145))</f>
        <v/>
      </c>
      <c r="AX186" s="1481" t="str">
        <f>IFERROR(VLOOKUP(K186,【参考】数式用!$AH$2:$AI$34,2,FALSE),"")</f>
        <v/>
      </c>
      <c r="AY186" s="494"/>
      <c r="BD186" s="341"/>
      <c r="BE186" s="1310" t="str">
        <f>G186</f>
        <v/>
      </c>
      <c r="BF186" s="1310"/>
      <c r="BG186" s="1310"/>
    </row>
    <row r="187" spans="1:59" ht="15" customHeight="1">
      <c r="A187" s="1274"/>
      <c r="B187" s="1242"/>
      <c r="C187" s="1243"/>
      <c r="D187" s="1243"/>
      <c r="E187" s="1243"/>
      <c r="F187" s="1244"/>
      <c r="G187" s="1259"/>
      <c r="H187" s="1259"/>
      <c r="I187" s="1259"/>
      <c r="J187" s="1422"/>
      <c r="K187" s="1259"/>
      <c r="L187" s="1428"/>
      <c r="M187" s="1378" t="str">
        <f>IF('別紙様式2-2（４・５月分）'!P144="","",'別紙様式2-2（４・５月分）'!P144)</f>
        <v/>
      </c>
      <c r="N187" s="1399"/>
      <c r="O187" s="1405"/>
      <c r="P187" s="1406"/>
      <c r="Q187" s="1407"/>
      <c r="R187" s="1540"/>
      <c r="S187" s="1411"/>
      <c r="T187" s="1536"/>
      <c r="U187" s="1538"/>
      <c r="V187" s="1417"/>
      <c r="W187" s="1534"/>
      <c r="X187" s="1357"/>
      <c r="Y187" s="1534"/>
      <c r="Z187" s="1357"/>
      <c r="AA187" s="1534"/>
      <c r="AB187" s="1357"/>
      <c r="AC187" s="1534"/>
      <c r="AD187" s="1357"/>
      <c r="AE187" s="1357"/>
      <c r="AF187" s="1357"/>
      <c r="AG187" s="1359"/>
      <c r="AH187" s="1526"/>
      <c r="AI187" s="1528"/>
      <c r="AJ187" s="1530"/>
      <c r="AK187" s="1532"/>
      <c r="AL187" s="1521"/>
      <c r="AM187" s="1523"/>
      <c r="AN187" s="1341"/>
      <c r="AO187" s="1524"/>
      <c r="AP187" s="1341"/>
      <c r="AQ187" s="1490"/>
      <c r="AR187" s="1493"/>
      <c r="AS187" s="1491" t="str">
        <f t="shared" ref="AS187" si="295">IF(AU188="","",IF(OR(AA188="",AA188&lt;&gt;7,AC188="",AC188&lt;&gt;3),"！算定期間の終わりが令和７年３月になっていません。年度内の廃止予定等がなければ、算定対象月を令和７年３月にしてください。",""))</f>
        <v/>
      </c>
      <c r="AT187" s="580"/>
      <c r="AU187" s="1310"/>
      <c r="AV187" s="1311" t="str">
        <f>IF('別紙様式2-2（４・５月分）'!N144="","",'別紙様式2-2（４・５月分）'!N144)</f>
        <v/>
      </c>
      <c r="AW187" s="1312"/>
      <c r="AX187" s="1482"/>
      <c r="AY187" s="431"/>
      <c r="BD187" s="341"/>
      <c r="BE187" s="1310" t="str">
        <f>G186</f>
        <v/>
      </c>
      <c r="BF187" s="1310"/>
      <c r="BG187" s="1310"/>
    </row>
    <row r="188" spans="1:59" ht="15" customHeight="1">
      <c r="A188" s="1302"/>
      <c r="B188" s="1242"/>
      <c r="C188" s="1243"/>
      <c r="D188" s="1243"/>
      <c r="E188" s="1243"/>
      <c r="F188" s="1244"/>
      <c r="G188" s="1259"/>
      <c r="H188" s="1259"/>
      <c r="I188" s="1259"/>
      <c r="J188" s="1422"/>
      <c r="K188" s="1259"/>
      <c r="L188" s="1428"/>
      <c r="M188" s="1379"/>
      <c r="N188" s="1400"/>
      <c r="O188" s="1380" t="s">
        <v>2025</v>
      </c>
      <c r="P188" s="1432" t="str">
        <f>IFERROR(VLOOKUP('別紙様式2-2（４・５月分）'!AQ143,【参考】数式用!$AR$5:$AT$22,3,FALSE),"")</f>
        <v/>
      </c>
      <c r="Q188" s="1384" t="s">
        <v>2036</v>
      </c>
      <c r="R188" s="1516" t="str">
        <f>IFERROR(VLOOKUP(K186,【参考】数式用!$A$5:$AB$37,MATCH(P188,【参考】数式用!$B$4:$AB$4,0)+1,0),"")</f>
        <v/>
      </c>
      <c r="S188" s="1388" t="s">
        <v>2109</v>
      </c>
      <c r="T188" s="1518"/>
      <c r="U188" s="1514" t="str">
        <f>IFERROR(VLOOKUP(K186,【参考】数式用!$A$5:$AB$37,MATCH(T188,【参考】数式用!$B$4:$AB$4,0)+1,0),"")</f>
        <v/>
      </c>
      <c r="V188" s="1394" t="s">
        <v>15</v>
      </c>
      <c r="W188" s="1512"/>
      <c r="X188" s="1370" t="s">
        <v>10</v>
      </c>
      <c r="Y188" s="1512"/>
      <c r="Z188" s="1370" t="s">
        <v>38</v>
      </c>
      <c r="AA188" s="1512"/>
      <c r="AB188" s="1370" t="s">
        <v>10</v>
      </c>
      <c r="AC188" s="1512"/>
      <c r="AD188" s="1370" t="s">
        <v>2020</v>
      </c>
      <c r="AE188" s="1370" t="s">
        <v>20</v>
      </c>
      <c r="AF188" s="1370" t="str">
        <f>IF(W188&gt;=1,(AA188*12+AC188)-(W188*12+Y188)+1,"")</f>
        <v/>
      </c>
      <c r="AG188" s="1366" t="s">
        <v>33</v>
      </c>
      <c r="AH188" s="1372" t="str">
        <f t="shared" ref="AH188" si="296">IFERROR(ROUNDDOWN(ROUND(L186*U188,0),0)*AF188,"")</f>
        <v/>
      </c>
      <c r="AI188" s="1506" t="str">
        <f t="shared" ref="AI188" si="297">IFERROR(ROUNDDOWN(ROUND((L186*(U188-AW186)),0),0)*AF188,"")</f>
        <v/>
      </c>
      <c r="AJ188" s="1376" t="str">
        <f>IFERROR(ROUNDDOWN(ROUNDDOWN(ROUND(L186*VLOOKUP(K186,【参考】数式用!$A$5:$AB$27,MATCH("新加算Ⅳ",【参考】数式用!$B$4:$AB$4,0)+1,0),0),0)*AF188*0.5,0),"")</f>
        <v/>
      </c>
      <c r="AK188" s="1508"/>
      <c r="AL188" s="1510" t="str">
        <f>IFERROR(IF('別紙様式2-2（４・５月分）'!P188="ベア加算","", IF(OR(T188="新加算Ⅰ",T188="新加算Ⅱ",T188="新加算Ⅲ",T188="新加算Ⅳ"),ROUNDDOWN(ROUND(L186*VLOOKUP(K186,【参考】数式用!$A$5:$I$27,MATCH("ベア加算",【参考】数式用!$B$4:$I$4,0)+1,0),0),0)*AF188,"")),"")</f>
        <v/>
      </c>
      <c r="AM188" s="1502"/>
      <c r="AN188" s="1483"/>
      <c r="AO188" s="1504"/>
      <c r="AP188" s="1483"/>
      <c r="AQ188" s="1485"/>
      <c r="AR188" s="1487"/>
      <c r="AS188" s="1491"/>
      <c r="AT188" s="452"/>
      <c r="AU188" s="1310" t="str">
        <f>IF(AND(AA186&lt;&gt;7,AC186&lt;&gt;3),"V列に色付け","")</f>
        <v/>
      </c>
      <c r="AV188" s="1311"/>
      <c r="AW188" s="1312"/>
      <c r="AX188" s="577"/>
      <c r="AY188" s="1229" t="str">
        <f>IF(AL188&lt;&gt;"",IF(AM188="○","入力済","未入力"),"")</f>
        <v/>
      </c>
      <c r="AZ188" s="1229" t="str">
        <f>IF(OR(T188="新加算Ⅰ",T188="新加算Ⅱ",T188="新加算Ⅲ",T188="新加算Ⅳ",T188="新加算Ⅴ（１）",T188="新加算Ⅴ（２）",T188="新加算Ⅴ（３）",T188="新加算ⅠⅤ（４）",T188="新加算Ⅴ（５）",T188="新加算Ⅴ（６）",T188="新加算Ⅴ（８）",T188="新加算Ⅴ（11）"),IF(OR(AN188="○",AN188="令和６年度中に満たす"),"入力済","未入力"),"")</f>
        <v/>
      </c>
      <c r="BA188" s="1229" t="str">
        <f>IF(OR(T188="新加算Ⅴ（７）",T188="新加算Ⅴ（９）",T188="新加算Ⅴ（10）",T188="新加算Ⅴ（12）",T188="新加算Ⅴ（13）",T188="新加算Ⅴ（14）"),IF(OR(AO188="○",AO188="令和６年度中に満たす"),"入力済","未入力"),"")</f>
        <v/>
      </c>
      <c r="BB188" s="1229" t="str">
        <f>IF(OR(T188="新加算Ⅰ",T188="新加算Ⅱ",T188="新加算Ⅲ",T188="新加算Ⅴ（１）",T188="新加算Ⅴ（３）",T188="新加算Ⅴ（８）"),IF(OR(AP188="○",AP188="令和６年度中に満たす"),"入力済","未入力"),"")</f>
        <v/>
      </c>
      <c r="BC188" s="1480" t="str">
        <f t="shared" ref="BC188" si="298">IF(OR(T188="新加算Ⅰ",T188="新加算Ⅱ",T188="新加算Ⅴ（１）",T188="新加算Ⅴ（２）",T188="新加算Ⅴ（３）",T188="新加算Ⅴ（４）",T188="新加算Ⅴ（５）",T188="新加算Ⅴ（６）",T188="新加算Ⅴ（７）",T188="新加算Ⅴ（９）",T188="新加算Ⅴ（10）",T188="新加算Ⅴ（12）"),IF(AQ188&lt;&gt;"",1,""),"")</f>
        <v/>
      </c>
      <c r="BD188" s="1310" t="str">
        <f>IF(OR(T188="新加算Ⅰ",T188="新加算Ⅴ（１）",T188="新加算Ⅴ（２）",T188="新加算Ⅴ（５）",T188="新加算Ⅴ（７）",T188="新加算Ⅴ（10）"),IF(AR188="","未入力","入力済"),"")</f>
        <v/>
      </c>
      <c r="BE188" s="1310" t="str">
        <f>G186</f>
        <v/>
      </c>
      <c r="BF188" s="1310"/>
      <c r="BG188" s="1310"/>
    </row>
    <row r="189" spans="1:59" ht="30" customHeight="1" thickBot="1">
      <c r="A189" s="1275"/>
      <c r="B189" s="1418"/>
      <c r="C189" s="1419"/>
      <c r="D189" s="1419"/>
      <c r="E189" s="1419"/>
      <c r="F189" s="1420"/>
      <c r="G189" s="1260"/>
      <c r="H189" s="1260"/>
      <c r="I189" s="1260"/>
      <c r="J189" s="1423"/>
      <c r="K189" s="1260"/>
      <c r="L189" s="1429"/>
      <c r="M189" s="556" t="str">
        <f>IF('別紙様式2-2（４・５月分）'!P145="","",'別紙様式2-2（４・５月分）'!P145)</f>
        <v/>
      </c>
      <c r="N189" s="1401"/>
      <c r="O189" s="1381"/>
      <c r="P189" s="1433"/>
      <c r="Q189" s="1385"/>
      <c r="R189" s="1517"/>
      <c r="S189" s="1389"/>
      <c r="T189" s="1519"/>
      <c r="U189" s="1515"/>
      <c r="V189" s="1395"/>
      <c r="W189" s="1513"/>
      <c r="X189" s="1371"/>
      <c r="Y189" s="1513"/>
      <c r="Z189" s="1371"/>
      <c r="AA189" s="1513"/>
      <c r="AB189" s="1371"/>
      <c r="AC189" s="1513"/>
      <c r="AD189" s="1371"/>
      <c r="AE189" s="1371"/>
      <c r="AF189" s="1371"/>
      <c r="AG189" s="1367"/>
      <c r="AH189" s="1373"/>
      <c r="AI189" s="1507"/>
      <c r="AJ189" s="1377"/>
      <c r="AK189" s="1509"/>
      <c r="AL189" s="1511"/>
      <c r="AM189" s="1503"/>
      <c r="AN189" s="1484"/>
      <c r="AO189" s="1505"/>
      <c r="AP189" s="1484"/>
      <c r="AQ189" s="1486"/>
      <c r="AR189" s="1488"/>
      <c r="AS189" s="578" t="str">
        <f t="shared" ref="AS189" si="299">IF(AU188="","",IF(OR(T188="",AND(M189="ベア加算なし",OR(T188="新加算Ⅰ",T188="新加算Ⅱ",T188="新加算Ⅲ",T188="新加算Ⅳ"),AM188=""),AND(OR(T188="新加算Ⅰ",T188="新加算Ⅱ",T188="新加算Ⅲ",T188="新加算Ⅳ"),AN188=""),AND(OR(T188="新加算Ⅰ",T188="新加算Ⅱ",T188="新加算Ⅲ"),AP188=""),AND(OR(T188="新加算Ⅰ",T188="新加算Ⅱ"),AQ188=""),AND(OR(T188="新加算Ⅰ"),AR188="")),"！記入が必要な欄（ピンク色のセル）に空欄があります。空欄を埋めてください。",""))</f>
        <v/>
      </c>
      <c r="AT189" s="452"/>
      <c r="AU189" s="1310"/>
      <c r="AV189" s="558" t="str">
        <f>IF('別紙様式2-2（４・５月分）'!N145="","",'別紙様式2-2（４・５月分）'!N145)</f>
        <v/>
      </c>
      <c r="AW189" s="1312"/>
      <c r="AX189" s="579"/>
      <c r="AY189" s="1229" t="str">
        <f>IF(OR(T189="新加算Ⅰ",T189="新加算Ⅱ",T189="新加算Ⅲ",T189="新加算Ⅳ",T189="新加算Ⅴ（１）",T189="新加算Ⅴ（２）",T189="新加算Ⅴ（３）",T189="新加算ⅠⅤ（４）",T189="新加算Ⅴ（５）",T189="新加算Ⅴ（６）",T189="新加算Ⅴ（８）",T189="新加算Ⅴ（11）"),IF(AI189="○","","未入力"),"")</f>
        <v/>
      </c>
      <c r="AZ189" s="1229" t="str">
        <f>IF(OR(U189="新加算Ⅰ",U189="新加算Ⅱ",U189="新加算Ⅲ",U189="新加算Ⅳ",U189="新加算Ⅴ（１）",U189="新加算Ⅴ（２）",U189="新加算Ⅴ（３）",U189="新加算ⅠⅤ（４）",U189="新加算Ⅴ（５）",U189="新加算Ⅴ（６）",U189="新加算Ⅴ（８）",U189="新加算Ⅴ（11）"),IF(AJ189="○","","未入力"),"")</f>
        <v/>
      </c>
      <c r="BA189" s="1229" t="str">
        <f>IF(OR(U189="新加算Ⅴ（７）",U189="新加算Ⅴ（９）",U189="新加算Ⅴ（10）",U189="新加算Ⅴ（12）",U189="新加算Ⅴ（13）",U189="新加算Ⅴ（14）"),IF(AK189="○","","未入力"),"")</f>
        <v/>
      </c>
      <c r="BB189" s="1229" t="str">
        <f>IF(OR(U189="新加算Ⅰ",U189="新加算Ⅱ",U189="新加算Ⅲ",U189="新加算Ⅴ（１）",U189="新加算Ⅴ（３）",U189="新加算Ⅴ（８）"),IF(AL189="○","","未入力"),"")</f>
        <v/>
      </c>
      <c r="BC189" s="1480" t="str">
        <f t="shared" ref="BC189" si="300">IF(OR(U189="新加算Ⅰ",U189="新加算Ⅱ",U189="新加算Ⅴ（１）",U189="新加算Ⅴ（２）",U189="新加算Ⅴ（３）",U189="新加算Ⅴ（４）",U189="新加算Ⅴ（５）",U189="新加算Ⅴ（６）",U189="新加算Ⅴ（７）",U189="新加算Ⅴ（９）",U189="新加算Ⅴ（10）",U189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9" s="1310" t="str">
        <f>IF(AND(T189&lt;&gt;"（参考）令和７年度の移行予定",OR(U189="新加算Ⅰ",U189="新加算Ⅴ（１）",U189="新加算Ⅴ（２）",U189="新加算Ⅴ（５）",U189="新加算Ⅴ（７）",U189="新加算Ⅴ（10）")),IF(AN189="","未入力",IF(AN189="いずれも取得していない","要件を満たさない","")),"")</f>
        <v/>
      </c>
      <c r="BE189" s="1310" t="str">
        <f>G186</f>
        <v/>
      </c>
      <c r="BF189" s="1310"/>
      <c r="BG189" s="1310"/>
    </row>
    <row r="190" spans="1:59" ht="30" customHeight="1">
      <c r="A190" s="1273">
        <v>45</v>
      </c>
      <c r="B190" s="1239" t="str">
        <f>IF(基本情報入力シート!C98="","",基本情報入力シート!C98)</f>
        <v/>
      </c>
      <c r="C190" s="1240"/>
      <c r="D190" s="1240"/>
      <c r="E190" s="1240"/>
      <c r="F190" s="1241"/>
      <c r="G190" s="1258" t="str">
        <f>IF(基本情報入力シート!M98="","",基本情報入力シート!M98)</f>
        <v/>
      </c>
      <c r="H190" s="1258" t="str">
        <f>IF(基本情報入力シート!R98="","",基本情報入力シート!R98)</f>
        <v/>
      </c>
      <c r="I190" s="1258" t="str">
        <f>IF(基本情報入力シート!W98="","",基本情報入力シート!W98)</f>
        <v/>
      </c>
      <c r="J190" s="1421" t="str">
        <f>IF(基本情報入力シート!X98="","",基本情報入力シート!X98)</f>
        <v/>
      </c>
      <c r="K190" s="1258" t="str">
        <f>IF(基本情報入力シート!Y98="","",基本情報入力シート!Y98)</f>
        <v/>
      </c>
      <c r="L190" s="1434" t="str">
        <f>IF(基本情報入力シート!AB98="","",基本情報入力シート!AB98)</f>
        <v/>
      </c>
      <c r="M190" s="553" t="str">
        <f>IF('別紙様式2-2（４・５月分）'!P146="","",'別紙様式2-2（４・５月分）'!P146)</f>
        <v/>
      </c>
      <c r="N190" s="1398" t="str">
        <f>IF(SUM('別紙様式2-2（４・５月分）'!Q146:Q148)=0,"",SUM('別紙様式2-2（４・５月分）'!Q146:Q148))</f>
        <v/>
      </c>
      <c r="O190" s="1402" t="str">
        <f>IFERROR(VLOOKUP('別紙様式2-2（４・５月分）'!AQ146,【参考】数式用!$AR$5:$AS$22,2,FALSE),"")</f>
        <v/>
      </c>
      <c r="P190" s="1403"/>
      <c r="Q190" s="1404"/>
      <c r="R190" s="1539" t="str">
        <f>IFERROR(VLOOKUP(K190,【参考】数式用!$A$5:$AB$37,MATCH(O190,【参考】数式用!$B$4:$AB$4,0)+1,0),"")</f>
        <v/>
      </c>
      <c r="S190" s="1410" t="s">
        <v>2102</v>
      </c>
      <c r="T190" s="1535" t="str">
        <f>IF('別紙様式2-3（６月以降分）'!T190="","",'別紙様式2-3（６月以降分）'!T190)</f>
        <v/>
      </c>
      <c r="U190" s="1537" t="str">
        <f>IFERROR(VLOOKUP(K190,【参考】数式用!$A$5:$AB$37,MATCH(T190,【参考】数式用!$B$4:$AB$4,0)+1,0),"")</f>
        <v/>
      </c>
      <c r="V190" s="1416" t="s">
        <v>15</v>
      </c>
      <c r="W190" s="1533">
        <f>'別紙様式2-3（６月以降分）'!W190</f>
        <v>6</v>
      </c>
      <c r="X190" s="1356" t="s">
        <v>10</v>
      </c>
      <c r="Y190" s="1533">
        <f>'別紙様式2-3（６月以降分）'!Y190</f>
        <v>6</v>
      </c>
      <c r="Z190" s="1356" t="s">
        <v>38</v>
      </c>
      <c r="AA190" s="1533">
        <f>'別紙様式2-3（６月以降分）'!AA190</f>
        <v>7</v>
      </c>
      <c r="AB190" s="1356" t="s">
        <v>10</v>
      </c>
      <c r="AC190" s="1533">
        <f>'別紙様式2-3（６月以降分）'!AC190</f>
        <v>3</v>
      </c>
      <c r="AD190" s="1356" t="s">
        <v>2020</v>
      </c>
      <c r="AE190" s="1356" t="s">
        <v>20</v>
      </c>
      <c r="AF190" s="1356">
        <f>IF(W190&gt;=1,(AA190*12+AC190)-(W190*12+Y190)+1,"")</f>
        <v>10</v>
      </c>
      <c r="AG190" s="1358" t="s">
        <v>33</v>
      </c>
      <c r="AH190" s="1525" t="str">
        <f>'別紙様式2-3（６月以降分）'!AH190</f>
        <v/>
      </c>
      <c r="AI190" s="1527" t="str">
        <f>'別紙様式2-3（６月以降分）'!AI190</f>
        <v/>
      </c>
      <c r="AJ190" s="1529">
        <f>'別紙様式2-3（６月以降分）'!AJ190</f>
        <v>0</v>
      </c>
      <c r="AK190" s="1531" t="str">
        <f>IF('別紙様式2-3（６月以降分）'!AK190="","",'別紙様式2-3（６月以降分）'!AK190)</f>
        <v/>
      </c>
      <c r="AL190" s="1520">
        <f>'別紙様式2-3（６月以降分）'!AL190</f>
        <v>0</v>
      </c>
      <c r="AM190" s="1522" t="str">
        <f>IF('別紙様式2-3（６月以降分）'!AM190="","",'別紙様式2-3（６月以降分）'!AM190)</f>
        <v/>
      </c>
      <c r="AN190" s="1340" t="str">
        <f>IF('別紙様式2-3（６月以降分）'!AN190="","",'別紙様式2-3（６月以降分）'!AN190)</f>
        <v/>
      </c>
      <c r="AO190" s="1338" t="str">
        <f>IF('別紙様式2-3（６月以降分）'!AO190="","",'別紙様式2-3（６月以降分）'!AO190)</f>
        <v/>
      </c>
      <c r="AP190" s="1340" t="str">
        <f>IF('別紙様式2-3（６月以降分）'!AP190="","",'別紙様式2-3（６月以降分）'!AP190)</f>
        <v/>
      </c>
      <c r="AQ190" s="1489" t="str">
        <f>IF('別紙様式2-3（６月以降分）'!AQ190="","",'別紙様式2-3（６月以降分）'!AQ190)</f>
        <v/>
      </c>
      <c r="AR190" s="1492" t="str">
        <f>IF('別紙様式2-3（６月以降分）'!AR190="","",'別紙様式2-3（６月以降分）'!AR190)</f>
        <v/>
      </c>
      <c r="AS190" s="573" t="str">
        <f t="shared" ref="AS190" si="301">IF(AU192="","",IF(U192&lt;U190,"！加算の要件上は問題ありませんが、令和６年度当初の新加算の加算率と比較して、移行後の加算率が下がる計画になっています。",""))</f>
        <v/>
      </c>
      <c r="AT190" s="580"/>
      <c r="AU190" s="1308"/>
      <c r="AV190" s="558" t="str">
        <f>IF('別紙様式2-2（４・５月分）'!N146="","",'別紙様式2-2（４・５月分）'!N146)</f>
        <v/>
      </c>
      <c r="AW190" s="1312" t="str">
        <f>IF(SUM('別紙様式2-2（４・５月分）'!O146:O148)=0,"",SUM('別紙様式2-2（４・５月分）'!O146:O148))</f>
        <v/>
      </c>
      <c r="AX190" s="1481" t="str">
        <f>IFERROR(VLOOKUP(K190,【参考】数式用!$AH$2:$AI$34,2,FALSE),"")</f>
        <v/>
      </c>
      <c r="AY190" s="494"/>
      <c r="BD190" s="341"/>
      <c r="BE190" s="1310" t="str">
        <f>G190</f>
        <v/>
      </c>
      <c r="BF190" s="1310"/>
      <c r="BG190" s="1310"/>
    </row>
    <row r="191" spans="1:59" ht="15" customHeight="1">
      <c r="A191" s="1274"/>
      <c r="B191" s="1242"/>
      <c r="C191" s="1243"/>
      <c r="D191" s="1243"/>
      <c r="E191" s="1243"/>
      <c r="F191" s="1244"/>
      <c r="G191" s="1259"/>
      <c r="H191" s="1259"/>
      <c r="I191" s="1259"/>
      <c r="J191" s="1422"/>
      <c r="K191" s="1259"/>
      <c r="L191" s="1428"/>
      <c r="M191" s="1378" t="str">
        <f>IF('別紙様式2-2（４・５月分）'!P147="","",'別紙様式2-2（４・５月分）'!P147)</f>
        <v/>
      </c>
      <c r="N191" s="1399"/>
      <c r="O191" s="1405"/>
      <c r="P191" s="1406"/>
      <c r="Q191" s="1407"/>
      <c r="R191" s="1540"/>
      <c r="S191" s="1411"/>
      <c r="T191" s="1536"/>
      <c r="U191" s="1538"/>
      <c r="V191" s="1417"/>
      <c r="W191" s="1534"/>
      <c r="X191" s="1357"/>
      <c r="Y191" s="1534"/>
      <c r="Z191" s="1357"/>
      <c r="AA191" s="1534"/>
      <c r="AB191" s="1357"/>
      <c r="AC191" s="1534"/>
      <c r="AD191" s="1357"/>
      <c r="AE191" s="1357"/>
      <c r="AF191" s="1357"/>
      <c r="AG191" s="1359"/>
      <c r="AH191" s="1526"/>
      <c r="AI191" s="1528"/>
      <c r="AJ191" s="1530"/>
      <c r="AK191" s="1532"/>
      <c r="AL191" s="1521"/>
      <c r="AM191" s="1523"/>
      <c r="AN191" s="1341"/>
      <c r="AO191" s="1524"/>
      <c r="AP191" s="1341"/>
      <c r="AQ191" s="1490"/>
      <c r="AR191" s="1493"/>
      <c r="AS191" s="1491" t="str">
        <f t="shared" ref="AS191" si="302">IF(AU192="","",IF(OR(AA192="",AA192&lt;&gt;7,AC192="",AC192&lt;&gt;3),"！算定期間の終わりが令和７年３月になっていません。年度内の廃止予定等がなければ、算定対象月を令和７年３月にしてください。",""))</f>
        <v/>
      </c>
      <c r="AT191" s="580"/>
      <c r="AU191" s="1310"/>
      <c r="AV191" s="1311" t="str">
        <f>IF('別紙様式2-2（４・５月分）'!N147="","",'別紙様式2-2（４・５月分）'!N147)</f>
        <v/>
      </c>
      <c r="AW191" s="1312"/>
      <c r="AX191" s="1482"/>
      <c r="AY191" s="431"/>
      <c r="BD191" s="341"/>
      <c r="BE191" s="1310" t="str">
        <f>G190</f>
        <v/>
      </c>
      <c r="BF191" s="1310"/>
      <c r="BG191" s="1310"/>
    </row>
    <row r="192" spans="1:59" ht="15" customHeight="1">
      <c r="A192" s="1302"/>
      <c r="B192" s="1242"/>
      <c r="C192" s="1243"/>
      <c r="D192" s="1243"/>
      <c r="E192" s="1243"/>
      <c r="F192" s="1244"/>
      <c r="G192" s="1259"/>
      <c r="H192" s="1259"/>
      <c r="I192" s="1259"/>
      <c r="J192" s="1422"/>
      <c r="K192" s="1259"/>
      <c r="L192" s="1428"/>
      <c r="M192" s="1379"/>
      <c r="N192" s="1400"/>
      <c r="O192" s="1380" t="s">
        <v>2025</v>
      </c>
      <c r="P192" s="1432" t="str">
        <f>IFERROR(VLOOKUP('別紙様式2-2（４・５月分）'!AQ146,【参考】数式用!$AR$5:$AT$22,3,FALSE),"")</f>
        <v/>
      </c>
      <c r="Q192" s="1384" t="s">
        <v>2036</v>
      </c>
      <c r="R192" s="1516" t="str">
        <f>IFERROR(VLOOKUP(K190,【参考】数式用!$A$5:$AB$37,MATCH(P192,【参考】数式用!$B$4:$AB$4,0)+1,0),"")</f>
        <v/>
      </c>
      <c r="S192" s="1388" t="s">
        <v>2109</v>
      </c>
      <c r="T192" s="1518"/>
      <c r="U192" s="1514" t="str">
        <f>IFERROR(VLOOKUP(K190,【参考】数式用!$A$5:$AB$37,MATCH(T192,【参考】数式用!$B$4:$AB$4,0)+1,0),"")</f>
        <v/>
      </c>
      <c r="V192" s="1394" t="s">
        <v>15</v>
      </c>
      <c r="W192" s="1512"/>
      <c r="X192" s="1370" t="s">
        <v>10</v>
      </c>
      <c r="Y192" s="1512"/>
      <c r="Z192" s="1370" t="s">
        <v>38</v>
      </c>
      <c r="AA192" s="1512"/>
      <c r="AB192" s="1370" t="s">
        <v>10</v>
      </c>
      <c r="AC192" s="1512"/>
      <c r="AD192" s="1370" t="s">
        <v>2020</v>
      </c>
      <c r="AE192" s="1370" t="s">
        <v>20</v>
      </c>
      <c r="AF192" s="1370" t="str">
        <f>IF(W192&gt;=1,(AA192*12+AC192)-(W192*12+Y192)+1,"")</f>
        <v/>
      </c>
      <c r="AG192" s="1366" t="s">
        <v>33</v>
      </c>
      <c r="AH192" s="1372" t="str">
        <f t="shared" ref="AH192" si="303">IFERROR(ROUNDDOWN(ROUND(L190*U192,0),0)*AF192,"")</f>
        <v/>
      </c>
      <c r="AI192" s="1506" t="str">
        <f t="shared" ref="AI192" si="304">IFERROR(ROUNDDOWN(ROUND((L190*(U192-AW190)),0),0)*AF192,"")</f>
        <v/>
      </c>
      <c r="AJ192" s="1376" t="str">
        <f>IFERROR(ROUNDDOWN(ROUNDDOWN(ROUND(L190*VLOOKUP(K190,【参考】数式用!$A$5:$AB$27,MATCH("新加算Ⅳ",【参考】数式用!$B$4:$AB$4,0)+1,0),0),0)*AF192*0.5,0),"")</f>
        <v/>
      </c>
      <c r="AK192" s="1508"/>
      <c r="AL192" s="1510" t="str">
        <f>IFERROR(IF('別紙様式2-2（４・５月分）'!P192="ベア加算","", IF(OR(T192="新加算Ⅰ",T192="新加算Ⅱ",T192="新加算Ⅲ",T192="新加算Ⅳ"),ROUNDDOWN(ROUND(L190*VLOOKUP(K190,【参考】数式用!$A$5:$I$27,MATCH("ベア加算",【参考】数式用!$B$4:$I$4,0)+1,0),0),0)*AF192,"")),"")</f>
        <v/>
      </c>
      <c r="AM192" s="1502"/>
      <c r="AN192" s="1483"/>
      <c r="AO192" s="1504"/>
      <c r="AP192" s="1483"/>
      <c r="AQ192" s="1485"/>
      <c r="AR192" s="1487"/>
      <c r="AS192" s="1491"/>
      <c r="AT192" s="452"/>
      <c r="AU192" s="1310" t="str">
        <f>IF(AND(AA190&lt;&gt;7,AC190&lt;&gt;3),"V列に色付け","")</f>
        <v/>
      </c>
      <c r="AV192" s="1311"/>
      <c r="AW192" s="1312"/>
      <c r="AX192" s="577"/>
      <c r="AY192" s="1229" t="str">
        <f>IF(AL192&lt;&gt;"",IF(AM192="○","入力済","未入力"),"")</f>
        <v/>
      </c>
      <c r="AZ192" s="1229" t="str">
        <f>IF(OR(T192="新加算Ⅰ",T192="新加算Ⅱ",T192="新加算Ⅲ",T192="新加算Ⅳ",T192="新加算Ⅴ（１）",T192="新加算Ⅴ（２）",T192="新加算Ⅴ（３）",T192="新加算ⅠⅤ（４）",T192="新加算Ⅴ（５）",T192="新加算Ⅴ（６）",T192="新加算Ⅴ（８）",T192="新加算Ⅴ（11）"),IF(OR(AN192="○",AN192="令和６年度中に満たす"),"入力済","未入力"),"")</f>
        <v/>
      </c>
      <c r="BA192" s="1229" t="str">
        <f>IF(OR(T192="新加算Ⅴ（７）",T192="新加算Ⅴ（９）",T192="新加算Ⅴ（10）",T192="新加算Ⅴ（12）",T192="新加算Ⅴ（13）",T192="新加算Ⅴ（14）"),IF(OR(AO192="○",AO192="令和６年度中に満たす"),"入力済","未入力"),"")</f>
        <v/>
      </c>
      <c r="BB192" s="1229" t="str">
        <f>IF(OR(T192="新加算Ⅰ",T192="新加算Ⅱ",T192="新加算Ⅲ",T192="新加算Ⅴ（１）",T192="新加算Ⅴ（３）",T192="新加算Ⅴ（８）"),IF(OR(AP192="○",AP192="令和６年度中に満たす"),"入力済","未入力"),"")</f>
        <v/>
      </c>
      <c r="BC192" s="1480" t="str">
        <f t="shared" ref="BC192" si="305">IF(OR(T192="新加算Ⅰ",T192="新加算Ⅱ",T192="新加算Ⅴ（１）",T192="新加算Ⅴ（２）",T192="新加算Ⅴ（３）",T192="新加算Ⅴ（４）",T192="新加算Ⅴ（５）",T192="新加算Ⅴ（６）",T192="新加算Ⅴ（７）",T192="新加算Ⅴ（９）",T192="新加算Ⅴ（10）",T192="新加算Ⅴ（12）"),IF(AQ192&lt;&gt;"",1,""),"")</f>
        <v/>
      </c>
      <c r="BD192" s="1310" t="str">
        <f>IF(OR(T192="新加算Ⅰ",T192="新加算Ⅴ（１）",T192="新加算Ⅴ（２）",T192="新加算Ⅴ（５）",T192="新加算Ⅴ（７）",T192="新加算Ⅴ（10）"),IF(AR192="","未入力","入力済"),"")</f>
        <v/>
      </c>
      <c r="BE192" s="1310" t="str">
        <f>G190</f>
        <v/>
      </c>
      <c r="BF192" s="1310"/>
      <c r="BG192" s="1310"/>
    </row>
    <row r="193" spans="1:59" ht="30" customHeight="1" thickBot="1">
      <c r="A193" s="1275"/>
      <c r="B193" s="1418"/>
      <c r="C193" s="1419"/>
      <c r="D193" s="1419"/>
      <c r="E193" s="1419"/>
      <c r="F193" s="1420"/>
      <c r="G193" s="1260"/>
      <c r="H193" s="1260"/>
      <c r="I193" s="1260"/>
      <c r="J193" s="1423"/>
      <c r="K193" s="1260"/>
      <c r="L193" s="1429"/>
      <c r="M193" s="556" t="str">
        <f>IF('別紙様式2-2（４・５月分）'!P148="","",'別紙様式2-2（４・５月分）'!P148)</f>
        <v/>
      </c>
      <c r="N193" s="1401"/>
      <c r="O193" s="1381"/>
      <c r="P193" s="1433"/>
      <c r="Q193" s="1385"/>
      <c r="R193" s="1517"/>
      <c r="S193" s="1389"/>
      <c r="T193" s="1519"/>
      <c r="U193" s="1515"/>
      <c r="V193" s="1395"/>
      <c r="W193" s="1513"/>
      <c r="X193" s="1371"/>
      <c r="Y193" s="1513"/>
      <c r="Z193" s="1371"/>
      <c r="AA193" s="1513"/>
      <c r="AB193" s="1371"/>
      <c r="AC193" s="1513"/>
      <c r="AD193" s="1371"/>
      <c r="AE193" s="1371"/>
      <c r="AF193" s="1371"/>
      <c r="AG193" s="1367"/>
      <c r="AH193" s="1373"/>
      <c r="AI193" s="1507"/>
      <c r="AJ193" s="1377"/>
      <c r="AK193" s="1509"/>
      <c r="AL193" s="1511"/>
      <c r="AM193" s="1503"/>
      <c r="AN193" s="1484"/>
      <c r="AO193" s="1505"/>
      <c r="AP193" s="1484"/>
      <c r="AQ193" s="1486"/>
      <c r="AR193" s="1488"/>
      <c r="AS193" s="578" t="str">
        <f t="shared" ref="AS193" si="306">IF(AU192="","",IF(OR(T192="",AND(M193="ベア加算なし",OR(T192="新加算Ⅰ",T192="新加算Ⅱ",T192="新加算Ⅲ",T192="新加算Ⅳ"),AM192=""),AND(OR(T192="新加算Ⅰ",T192="新加算Ⅱ",T192="新加算Ⅲ",T192="新加算Ⅳ"),AN192=""),AND(OR(T192="新加算Ⅰ",T192="新加算Ⅱ",T192="新加算Ⅲ"),AP192=""),AND(OR(T192="新加算Ⅰ",T192="新加算Ⅱ"),AQ192=""),AND(OR(T192="新加算Ⅰ"),AR192="")),"！記入が必要な欄（ピンク色のセル）に空欄があります。空欄を埋めてください。",""))</f>
        <v/>
      </c>
      <c r="AT193" s="452"/>
      <c r="AU193" s="1310"/>
      <c r="AV193" s="558" t="str">
        <f>IF('別紙様式2-2（４・５月分）'!N148="","",'別紙様式2-2（４・５月分）'!N148)</f>
        <v/>
      </c>
      <c r="AW193" s="1312"/>
      <c r="AX193" s="579"/>
      <c r="AY193" s="1229" t="str">
        <f>IF(OR(T193="新加算Ⅰ",T193="新加算Ⅱ",T193="新加算Ⅲ",T193="新加算Ⅳ",T193="新加算Ⅴ（１）",T193="新加算Ⅴ（２）",T193="新加算Ⅴ（３）",T193="新加算ⅠⅤ（４）",T193="新加算Ⅴ（５）",T193="新加算Ⅴ（６）",T193="新加算Ⅴ（８）",T193="新加算Ⅴ（11）"),IF(AI193="○","","未入力"),"")</f>
        <v/>
      </c>
      <c r="AZ193" s="1229" t="str">
        <f>IF(OR(U193="新加算Ⅰ",U193="新加算Ⅱ",U193="新加算Ⅲ",U193="新加算Ⅳ",U193="新加算Ⅴ（１）",U193="新加算Ⅴ（２）",U193="新加算Ⅴ（３）",U193="新加算ⅠⅤ（４）",U193="新加算Ⅴ（５）",U193="新加算Ⅴ（６）",U193="新加算Ⅴ（８）",U193="新加算Ⅴ（11）"),IF(AJ193="○","","未入力"),"")</f>
        <v/>
      </c>
      <c r="BA193" s="1229" t="str">
        <f>IF(OR(U193="新加算Ⅴ（７）",U193="新加算Ⅴ（９）",U193="新加算Ⅴ（10）",U193="新加算Ⅴ（12）",U193="新加算Ⅴ（13）",U193="新加算Ⅴ（14）"),IF(AK193="○","","未入力"),"")</f>
        <v/>
      </c>
      <c r="BB193" s="1229" t="str">
        <f>IF(OR(U193="新加算Ⅰ",U193="新加算Ⅱ",U193="新加算Ⅲ",U193="新加算Ⅴ（１）",U193="新加算Ⅴ（３）",U193="新加算Ⅴ（８）"),IF(AL193="○","","未入力"),"")</f>
        <v/>
      </c>
      <c r="BC193" s="1480" t="str">
        <f t="shared" ref="BC193" si="307">IF(OR(U193="新加算Ⅰ",U193="新加算Ⅱ",U193="新加算Ⅴ（１）",U193="新加算Ⅴ（２）",U193="新加算Ⅴ（３）",U193="新加算Ⅴ（４）",U193="新加算Ⅴ（５）",U193="新加算Ⅴ（６）",U193="新加算Ⅴ（７）",U193="新加算Ⅴ（９）",U193="新加算Ⅴ（10）",U193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3" s="1310" t="str">
        <f>IF(AND(T193&lt;&gt;"（参考）令和７年度の移行予定",OR(U193="新加算Ⅰ",U193="新加算Ⅴ（１）",U193="新加算Ⅴ（２）",U193="新加算Ⅴ（５）",U193="新加算Ⅴ（７）",U193="新加算Ⅴ（10）")),IF(AN193="","未入力",IF(AN193="いずれも取得していない","要件を満たさない","")),"")</f>
        <v/>
      </c>
      <c r="BE193" s="1310" t="str">
        <f>G190</f>
        <v/>
      </c>
      <c r="BF193" s="1310"/>
      <c r="BG193" s="1310"/>
    </row>
    <row r="194" spans="1:59" ht="30" customHeight="1">
      <c r="A194" s="1300">
        <v>46</v>
      </c>
      <c r="B194" s="1242" t="str">
        <f>IF(基本情報入力シート!C99="","",基本情報入力シート!C99)</f>
        <v/>
      </c>
      <c r="C194" s="1243"/>
      <c r="D194" s="1243"/>
      <c r="E194" s="1243"/>
      <c r="F194" s="1244"/>
      <c r="G194" s="1259" t="str">
        <f>IF(基本情報入力シート!M99="","",基本情報入力シート!M99)</f>
        <v/>
      </c>
      <c r="H194" s="1259" t="str">
        <f>IF(基本情報入力シート!R99="","",基本情報入力シート!R99)</f>
        <v/>
      </c>
      <c r="I194" s="1259" t="str">
        <f>IF(基本情報入力シート!W99="","",基本情報入力シート!W99)</f>
        <v/>
      </c>
      <c r="J194" s="1422" t="str">
        <f>IF(基本情報入力シート!X99="","",基本情報入力シート!X99)</f>
        <v/>
      </c>
      <c r="K194" s="1259" t="str">
        <f>IF(基本情報入力シート!Y99="","",基本情報入力シート!Y99)</f>
        <v/>
      </c>
      <c r="L194" s="1428" t="str">
        <f>IF(基本情報入力シート!AB99="","",基本情報入力シート!AB99)</f>
        <v/>
      </c>
      <c r="M194" s="553" t="str">
        <f>IF('別紙様式2-2（４・５月分）'!P149="","",'別紙様式2-2（４・５月分）'!P149)</f>
        <v/>
      </c>
      <c r="N194" s="1398" t="str">
        <f>IF(SUM('別紙様式2-2（４・５月分）'!Q149:Q151)=0,"",SUM('別紙様式2-2（４・５月分）'!Q149:Q151))</f>
        <v/>
      </c>
      <c r="O194" s="1402" t="str">
        <f>IFERROR(VLOOKUP('別紙様式2-2（４・５月分）'!AQ149,【参考】数式用!$AR$5:$AS$22,2,FALSE),"")</f>
        <v/>
      </c>
      <c r="P194" s="1403"/>
      <c r="Q194" s="1404"/>
      <c r="R194" s="1539" t="str">
        <f>IFERROR(VLOOKUP(K194,【参考】数式用!$A$5:$AB$37,MATCH(O194,【参考】数式用!$B$4:$AB$4,0)+1,0),"")</f>
        <v/>
      </c>
      <c r="S194" s="1410" t="s">
        <v>2102</v>
      </c>
      <c r="T194" s="1535" t="str">
        <f>IF('別紙様式2-3（６月以降分）'!T194="","",'別紙様式2-3（６月以降分）'!T194)</f>
        <v/>
      </c>
      <c r="U194" s="1537" t="str">
        <f>IFERROR(VLOOKUP(K194,【参考】数式用!$A$5:$AB$37,MATCH(T194,【参考】数式用!$B$4:$AB$4,0)+1,0),"")</f>
        <v/>
      </c>
      <c r="V194" s="1416" t="s">
        <v>15</v>
      </c>
      <c r="W194" s="1533">
        <f>'別紙様式2-3（６月以降分）'!W194</f>
        <v>6</v>
      </c>
      <c r="X194" s="1356" t="s">
        <v>10</v>
      </c>
      <c r="Y194" s="1533">
        <f>'別紙様式2-3（６月以降分）'!Y194</f>
        <v>6</v>
      </c>
      <c r="Z194" s="1356" t="s">
        <v>38</v>
      </c>
      <c r="AA194" s="1533">
        <f>'別紙様式2-3（６月以降分）'!AA194</f>
        <v>7</v>
      </c>
      <c r="AB194" s="1356" t="s">
        <v>10</v>
      </c>
      <c r="AC194" s="1533">
        <f>'別紙様式2-3（６月以降分）'!AC194</f>
        <v>3</v>
      </c>
      <c r="AD194" s="1356" t="s">
        <v>2020</v>
      </c>
      <c r="AE194" s="1356" t="s">
        <v>20</v>
      </c>
      <c r="AF194" s="1356">
        <f>IF(W194&gt;=1,(AA194*12+AC194)-(W194*12+Y194)+1,"")</f>
        <v>10</v>
      </c>
      <c r="AG194" s="1358" t="s">
        <v>33</v>
      </c>
      <c r="AH194" s="1525" t="str">
        <f>'別紙様式2-3（６月以降分）'!AH194</f>
        <v/>
      </c>
      <c r="AI194" s="1527" t="str">
        <f>'別紙様式2-3（６月以降分）'!AI194</f>
        <v/>
      </c>
      <c r="AJ194" s="1529">
        <f>'別紙様式2-3（６月以降分）'!AJ194</f>
        <v>0</v>
      </c>
      <c r="AK194" s="1531" t="str">
        <f>IF('別紙様式2-3（６月以降分）'!AK194="","",'別紙様式2-3（６月以降分）'!AK194)</f>
        <v/>
      </c>
      <c r="AL194" s="1520">
        <f>'別紙様式2-3（６月以降分）'!AL194</f>
        <v>0</v>
      </c>
      <c r="AM194" s="1522" t="str">
        <f>IF('別紙様式2-3（６月以降分）'!AM194="","",'別紙様式2-3（６月以降分）'!AM194)</f>
        <v/>
      </c>
      <c r="AN194" s="1340" t="str">
        <f>IF('別紙様式2-3（６月以降分）'!AN194="","",'別紙様式2-3（６月以降分）'!AN194)</f>
        <v/>
      </c>
      <c r="AO194" s="1338" t="str">
        <f>IF('別紙様式2-3（６月以降分）'!AO194="","",'別紙様式2-3（６月以降分）'!AO194)</f>
        <v/>
      </c>
      <c r="AP194" s="1340" t="str">
        <f>IF('別紙様式2-3（６月以降分）'!AP194="","",'別紙様式2-3（６月以降分）'!AP194)</f>
        <v/>
      </c>
      <c r="AQ194" s="1489" t="str">
        <f>IF('別紙様式2-3（６月以降分）'!AQ194="","",'別紙様式2-3（６月以降分）'!AQ194)</f>
        <v/>
      </c>
      <c r="AR194" s="1492" t="str">
        <f>IF('別紙様式2-3（６月以降分）'!AR194="","",'別紙様式2-3（６月以降分）'!AR194)</f>
        <v/>
      </c>
      <c r="AS194" s="573" t="str">
        <f t="shared" ref="AS194" si="308">IF(AU196="","",IF(U196&lt;U194,"！加算の要件上は問題ありませんが、令和６年度当初の新加算の加算率と比較して、移行後の加算率が下がる計画になっています。",""))</f>
        <v/>
      </c>
      <c r="AT194" s="580"/>
      <c r="AU194" s="1308"/>
      <c r="AV194" s="558" t="str">
        <f>IF('別紙様式2-2（４・５月分）'!N149="","",'別紙様式2-2（４・５月分）'!N149)</f>
        <v/>
      </c>
      <c r="AW194" s="1312" t="str">
        <f>IF(SUM('別紙様式2-2（４・５月分）'!O149:O151)=0,"",SUM('別紙様式2-2（４・５月分）'!O149:O151))</f>
        <v/>
      </c>
      <c r="AX194" s="1481" t="str">
        <f>IFERROR(VLOOKUP(K194,【参考】数式用!$AH$2:$AI$34,2,FALSE),"")</f>
        <v/>
      </c>
      <c r="AY194" s="494"/>
      <c r="BD194" s="341"/>
      <c r="BE194" s="1310" t="str">
        <f>G194</f>
        <v/>
      </c>
      <c r="BF194" s="1310"/>
      <c r="BG194" s="1310"/>
    </row>
    <row r="195" spans="1:59" ht="15" customHeight="1">
      <c r="A195" s="1274"/>
      <c r="B195" s="1242"/>
      <c r="C195" s="1243"/>
      <c r="D195" s="1243"/>
      <c r="E195" s="1243"/>
      <c r="F195" s="1244"/>
      <c r="G195" s="1259"/>
      <c r="H195" s="1259"/>
      <c r="I195" s="1259"/>
      <c r="J195" s="1422"/>
      <c r="K195" s="1259"/>
      <c r="L195" s="1428"/>
      <c r="M195" s="1378" t="str">
        <f>IF('別紙様式2-2（４・５月分）'!P150="","",'別紙様式2-2（４・５月分）'!P150)</f>
        <v/>
      </c>
      <c r="N195" s="1399"/>
      <c r="O195" s="1405"/>
      <c r="P195" s="1406"/>
      <c r="Q195" s="1407"/>
      <c r="R195" s="1540"/>
      <c r="S195" s="1411"/>
      <c r="T195" s="1536"/>
      <c r="U195" s="1538"/>
      <c r="V195" s="1417"/>
      <c r="W195" s="1534"/>
      <c r="X195" s="1357"/>
      <c r="Y195" s="1534"/>
      <c r="Z195" s="1357"/>
      <c r="AA195" s="1534"/>
      <c r="AB195" s="1357"/>
      <c r="AC195" s="1534"/>
      <c r="AD195" s="1357"/>
      <c r="AE195" s="1357"/>
      <c r="AF195" s="1357"/>
      <c r="AG195" s="1359"/>
      <c r="AH195" s="1526"/>
      <c r="AI195" s="1528"/>
      <c r="AJ195" s="1530"/>
      <c r="AK195" s="1532"/>
      <c r="AL195" s="1521"/>
      <c r="AM195" s="1523"/>
      <c r="AN195" s="1341"/>
      <c r="AO195" s="1524"/>
      <c r="AP195" s="1341"/>
      <c r="AQ195" s="1490"/>
      <c r="AR195" s="1493"/>
      <c r="AS195" s="1491" t="str">
        <f t="shared" ref="AS195" si="309">IF(AU196="","",IF(OR(AA196="",AA196&lt;&gt;7,AC196="",AC196&lt;&gt;3),"！算定期間の終わりが令和７年３月になっていません。年度内の廃止予定等がなければ、算定対象月を令和７年３月にしてください。",""))</f>
        <v/>
      </c>
      <c r="AT195" s="580"/>
      <c r="AU195" s="1310"/>
      <c r="AV195" s="1311" t="str">
        <f>IF('別紙様式2-2（４・５月分）'!N150="","",'別紙様式2-2（４・５月分）'!N150)</f>
        <v/>
      </c>
      <c r="AW195" s="1312"/>
      <c r="AX195" s="1482"/>
      <c r="AY195" s="431"/>
      <c r="BD195" s="341"/>
      <c r="BE195" s="1310" t="str">
        <f>G194</f>
        <v/>
      </c>
      <c r="BF195" s="1310"/>
      <c r="BG195" s="1310"/>
    </row>
    <row r="196" spans="1:59" ht="15" customHeight="1">
      <c r="A196" s="1302"/>
      <c r="B196" s="1242"/>
      <c r="C196" s="1243"/>
      <c r="D196" s="1243"/>
      <c r="E196" s="1243"/>
      <c r="F196" s="1244"/>
      <c r="G196" s="1259"/>
      <c r="H196" s="1259"/>
      <c r="I196" s="1259"/>
      <c r="J196" s="1422"/>
      <c r="K196" s="1259"/>
      <c r="L196" s="1428"/>
      <c r="M196" s="1379"/>
      <c r="N196" s="1400"/>
      <c r="O196" s="1380" t="s">
        <v>2025</v>
      </c>
      <c r="P196" s="1432" t="str">
        <f>IFERROR(VLOOKUP('別紙様式2-2（４・５月分）'!AQ149,【参考】数式用!$AR$5:$AT$22,3,FALSE),"")</f>
        <v/>
      </c>
      <c r="Q196" s="1384" t="s">
        <v>2036</v>
      </c>
      <c r="R196" s="1516" t="str">
        <f>IFERROR(VLOOKUP(K194,【参考】数式用!$A$5:$AB$37,MATCH(P196,【参考】数式用!$B$4:$AB$4,0)+1,0),"")</f>
        <v/>
      </c>
      <c r="S196" s="1388" t="s">
        <v>2109</v>
      </c>
      <c r="T196" s="1518"/>
      <c r="U196" s="1514" t="str">
        <f>IFERROR(VLOOKUP(K194,【参考】数式用!$A$5:$AB$37,MATCH(T196,【参考】数式用!$B$4:$AB$4,0)+1,0),"")</f>
        <v/>
      </c>
      <c r="V196" s="1394" t="s">
        <v>15</v>
      </c>
      <c r="W196" s="1512"/>
      <c r="X196" s="1370" t="s">
        <v>10</v>
      </c>
      <c r="Y196" s="1512"/>
      <c r="Z196" s="1370" t="s">
        <v>38</v>
      </c>
      <c r="AA196" s="1512"/>
      <c r="AB196" s="1370" t="s">
        <v>10</v>
      </c>
      <c r="AC196" s="1512"/>
      <c r="AD196" s="1370" t="s">
        <v>2020</v>
      </c>
      <c r="AE196" s="1370" t="s">
        <v>20</v>
      </c>
      <c r="AF196" s="1370" t="str">
        <f>IF(W196&gt;=1,(AA196*12+AC196)-(W196*12+Y196)+1,"")</f>
        <v/>
      </c>
      <c r="AG196" s="1366" t="s">
        <v>33</v>
      </c>
      <c r="AH196" s="1372" t="str">
        <f t="shared" ref="AH196" si="310">IFERROR(ROUNDDOWN(ROUND(L194*U196,0),0)*AF196,"")</f>
        <v/>
      </c>
      <c r="AI196" s="1506" t="str">
        <f t="shared" ref="AI196" si="311">IFERROR(ROUNDDOWN(ROUND((L194*(U196-AW194)),0),0)*AF196,"")</f>
        <v/>
      </c>
      <c r="AJ196" s="1376" t="str">
        <f>IFERROR(ROUNDDOWN(ROUNDDOWN(ROUND(L194*VLOOKUP(K194,【参考】数式用!$A$5:$AB$27,MATCH("新加算Ⅳ",【参考】数式用!$B$4:$AB$4,0)+1,0),0),0)*AF196*0.5,0),"")</f>
        <v/>
      </c>
      <c r="AK196" s="1508"/>
      <c r="AL196" s="1510" t="str">
        <f>IFERROR(IF('別紙様式2-2（４・５月分）'!P196="ベア加算","", IF(OR(T196="新加算Ⅰ",T196="新加算Ⅱ",T196="新加算Ⅲ",T196="新加算Ⅳ"),ROUNDDOWN(ROUND(L194*VLOOKUP(K194,【参考】数式用!$A$5:$I$27,MATCH("ベア加算",【参考】数式用!$B$4:$I$4,0)+1,0),0),0)*AF196,"")),"")</f>
        <v/>
      </c>
      <c r="AM196" s="1502"/>
      <c r="AN196" s="1483"/>
      <c r="AO196" s="1504"/>
      <c r="AP196" s="1483"/>
      <c r="AQ196" s="1485"/>
      <c r="AR196" s="1487"/>
      <c r="AS196" s="1491"/>
      <c r="AT196" s="452"/>
      <c r="AU196" s="1310" t="str">
        <f>IF(AND(AA194&lt;&gt;7,AC194&lt;&gt;3),"V列に色付け","")</f>
        <v/>
      </c>
      <c r="AV196" s="1311"/>
      <c r="AW196" s="1312"/>
      <c r="AX196" s="577"/>
      <c r="AY196" s="1229" t="str">
        <f>IF(AL196&lt;&gt;"",IF(AM196="○","入力済","未入力"),"")</f>
        <v/>
      </c>
      <c r="AZ196" s="1229" t="str">
        <f>IF(OR(T196="新加算Ⅰ",T196="新加算Ⅱ",T196="新加算Ⅲ",T196="新加算Ⅳ",T196="新加算Ⅴ（１）",T196="新加算Ⅴ（２）",T196="新加算Ⅴ（３）",T196="新加算ⅠⅤ（４）",T196="新加算Ⅴ（５）",T196="新加算Ⅴ（６）",T196="新加算Ⅴ（８）",T196="新加算Ⅴ（11）"),IF(OR(AN196="○",AN196="令和６年度中に満たす"),"入力済","未入力"),"")</f>
        <v/>
      </c>
      <c r="BA196" s="1229" t="str">
        <f>IF(OR(T196="新加算Ⅴ（７）",T196="新加算Ⅴ（９）",T196="新加算Ⅴ（10）",T196="新加算Ⅴ（12）",T196="新加算Ⅴ（13）",T196="新加算Ⅴ（14）"),IF(OR(AO196="○",AO196="令和６年度中に満たす"),"入力済","未入力"),"")</f>
        <v/>
      </c>
      <c r="BB196" s="1229" t="str">
        <f>IF(OR(T196="新加算Ⅰ",T196="新加算Ⅱ",T196="新加算Ⅲ",T196="新加算Ⅴ（１）",T196="新加算Ⅴ（３）",T196="新加算Ⅴ（８）"),IF(OR(AP196="○",AP196="令和６年度中に満たす"),"入力済","未入力"),"")</f>
        <v/>
      </c>
      <c r="BC196" s="1480" t="str">
        <f t="shared" ref="BC196" si="312">IF(OR(T196="新加算Ⅰ",T196="新加算Ⅱ",T196="新加算Ⅴ（１）",T196="新加算Ⅴ（２）",T196="新加算Ⅴ（３）",T196="新加算Ⅴ（４）",T196="新加算Ⅴ（５）",T196="新加算Ⅴ（６）",T196="新加算Ⅴ（７）",T196="新加算Ⅴ（９）",T196="新加算Ⅴ（10）",T196="新加算Ⅴ（12）"),IF(AQ196&lt;&gt;"",1,""),"")</f>
        <v/>
      </c>
      <c r="BD196" s="1310" t="str">
        <f>IF(OR(T196="新加算Ⅰ",T196="新加算Ⅴ（１）",T196="新加算Ⅴ（２）",T196="新加算Ⅴ（５）",T196="新加算Ⅴ（７）",T196="新加算Ⅴ（10）"),IF(AR196="","未入力","入力済"),"")</f>
        <v/>
      </c>
      <c r="BE196" s="1310" t="str">
        <f>G194</f>
        <v/>
      </c>
      <c r="BF196" s="1310"/>
      <c r="BG196" s="1310"/>
    </row>
    <row r="197" spans="1:59" ht="30" customHeight="1" thickBot="1">
      <c r="A197" s="1275"/>
      <c r="B197" s="1418"/>
      <c r="C197" s="1419"/>
      <c r="D197" s="1419"/>
      <c r="E197" s="1419"/>
      <c r="F197" s="1420"/>
      <c r="G197" s="1260"/>
      <c r="H197" s="1260"/>
      <c r="I197" s="1260"/>
      <c r="J197" s="1423"/>
      <c r="K197" s="1260"/>
      <c r="L197" s="1429"/>
      <c r="M197" s="556" t="str">
        <f>IF('別紙様式2-2（４・５月分）'!P151="","",'別紙様式2-2（４・５月分）'!P151)</f>
        <v/>
      </c>
      <c r="N197" s="1401"/>
      <c r="O197" s="1381"/>
      <c r="P197" s="1433"/>
      <c r="Q197" s="1385"/>
      <c r="R197" s="1517"/>
      <c r="S197" s="1389"/>
      <c r="T197" s="1519"/>
      <c r="U197" s="1515"/>
      <c r="V197" s="1395"/>
      <c r="W197" s="1513"/>
      <c r="X197" s="1371"/>
      <c r="Y197" s="1513"/>
      <c r="Z197" s="1371"/>
      <c r="AA197" s="1513"/>
      <c r="AB197" s="1371"/>
      <c r="AC197" s="1513"/>
      <c r="AD197" s="1371"/>
      <c r="AE197" s="1371"/>
      <c r="AF197" s="1371"/>
      <c r="AG197" s="1367"/>
      <c r="AH197" s="1373"/>
      <c r="AI197" s="1507"/>
      <c r="AJ197" s="1377"/>
      <c r="AK197" s="1509"/>
      <c r="AL197" s="1511"/>
      <c r="AM197" s="1503"/>
      <c r="AN197" s="1484"/>
      <c r="AO197" s="1505"/>
      <c r="AP197" s="1484"/>
      <c r="AQ197" s="1486"/>
      <c r="AR197" s="1488"/>
      <c r="AS197" s="578" t="str">
        <f t="shared" ref="AS197" si="313">IF(AU196="","",IF(OR(T196="",AND(M197="ベア加算なし",OR(T196="新加算Ⅰ",T196="新加算Ⅱ",T196="新加算Ⅲ",T196="新加算Ⅳ"),AM196=""),AND(OR(T196="新加算Ⅰ",T196="新加算Ⅱ",T196="新加算Ⅲ",T196="新加算Ⅳ"),AN196=""),AND(OR(T196="新加算Ⅰ",T196="新加算Ⅱ",T196="新加算Ⅲ"),AP196=""),AND(OR(T196="新加算Ⅰ",T196="新加算Ⅱ"),AQ196=""),AND(OR(T196="新加算Ⅰ"),AR196="")),"！記入が必要な欄（ピンク色のセル）に空欄があります。空欄を埋めてください。",""))</f>
        <v/>
      </c>
      <c r="AT197" s="452"/>
      <c r="AU197" s="1310"/>
      <c r="AV197" s="558" t="str">
        <f>IF('別紙様式2-2（４・５月分）'!N151="","",'別紙様式2-2（４・５月分）'!N151)</f>
        <v/>
      </c>
      <c r="AW197" s="1312"/>
      <c r="AX197" s="579"/>
      <c r="AY197" s="1229" t="str">
        <f>IF(OR(T197="新加算Ⅰ",T197="新加算Ⅱ",T197="新加算Ⅲ",T197="新加算Ⅳ",T197="新加算Ⅴ（１）",T197="新加算Ⅴ（２）",T197="新加算Ⅴ（３）",T197="新加算ⅠⅤ（４）",T197="新加算Ⅴ（５）",T197="新加算Ⅴ（６）",T197="新加算Ⅴ（８）",T197="新加算Ⅴ（11）"),IF(AI197="○","","未入力"),"")</f>
        <v/>
      </c>
      <c r="AZ197" s="1229" t="str">
        <f>IF(OR(U197="新加算Ⅰ",U197="新加算Ⅱ",U197="新加算Ⅲ",U197="新加算Ⅳ",U197="新加算Ⅴ（１）",U197="新加算Ⅴ（２）",U197="新加算Ⅴ（３）",U197="新加算ⅠⅤ（４）",U197="新加算Ⅴ（５）",U197="新加算Ⅴ（６）",U197="新加算Ⅴ（８）",U197="新加算Ⅴ（11）"),IF(AJ197="○","","未入力"),"")</f>
        <v/>
      </c>
      <c r="BA197" s="1229" t="str">
        <f>IF(OR(U197="新加算Ⅴ（７）",U197="新加算Ⅴ（９）",U197="新加算Ⅴ（10）",U197="新加算Ⅴ（12）",U197="新加算Ⅴ（13）",U197="新加算Ⅴ（14）"),IF(AK197="○","","未入力"),"")</f>
        <v/>
      </c>
      <c r="BB197" s="1229" t="str">
        <f>IF(OR(U197="新加算Ⅰ",U197="新加算Ⅱ",U197="新加算Ⅲ",U197="新加算Ⅴ（１）",U197="新加算Ⅴ（３）",U197="新加算Ⅴ（８）"),IF(AL197="○","","未入力"),"")</f>
        <v/>
      </c>
      <c r="BC197" s="1480" t="str">
        <f t="shared" ref="BC197" si="314">IF(OR(U197="新加算Ⅰ",U197="新加算Ⅱ",U197="新加算Ⅴ（１）",U197="新加算Ⅴ（２）",U197="新加算Ⅴ（３）",U197="新加算Ⅴ（４）",U197="新加算Ⅴ（５）",U197="新加算Ⅴ（６）",U197="新加算Ⅴ（７）",U197="新加算Ⅴ（９）",U197="新加算Ⅴ（10）",U197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7" s="1310" t="str">
        <f>IF(AND(T197&lt;&gt;"（参考）令和７年度の移行予定",OR(U197="新加算Ⅰ",U197="新加算Ⅴ（１）",U197="新加算Ⅴ（２）",U197="新加算Ⅴ（５）",U197="新加算Ⅴ（７）",U197="新加算Ⅴ（10）")),IF(AN197="","未入力",IF(AN197="いずれも取得していない","要件を満たさない","")),"")</f>
        <v/>
      </c>
      <c r="BE197" s="1310" t="str">
        <f>G194</f>
        <v/>
      </c>
      <c r="BF197" s="1310"/>
      <c r="BG197" s="1310"/>
    </row>
    <row r="198" spans="1:59" ht="30" customHeight="1">
      <c r="A198" s="1273">
        <v>47</v>
      </c>
      <c r="B198" s="1239" t="str">
        <f>IF(基本情報入力シート!C100="","",基本情報入力シート!C100)</f>
        <v/>
      </c>
      <c r="C198" s="1240"/>
      <c r="D198" s="1240"/>
      <c r="E198" s="1240"/>
      <c r="F198" s="1241"/>
      <c r="G198" s="1258" t="str">
        <f>IF(基本情報入力シート!M100="","",基本情報入力シート!M100)</f>
        <v/>
      </c>
      <c r="H198" s="1258" t="str">
        <f>IF(基本情報入力シート!R100="","",基本情報入力シート!R100)</f>
        <v/>
      </c>
      <c r="I198" s="1258" t="str">
        <f>IF(基本情報入力シート!W100="","",基本情報入力シート!W100)</f>
        <v/>
      </c>
      <c r="J198" s="1421" t="str">
        <f>IF(基本情報入力シート!X100="","",基本情報入力シート!X100)</f>
        <v/>
      </c>
      <c r="K198" s="1258" t="str">
        <f>IF(基本情報入力シート!Y100="","",基本情報入力シート!Y100)</f>
        <v/>
      </c>
      <c r="L198" s="1434" t="str">
        <f>IF(基本情報入力シート!AB100="","",基本情報入力シート!AB100)</f>
        <v/>
      </c>
      <c r="M198" s="553" t="str">
        <f>IF('別紙様式2-2（４・５月分）'!P152="","",'別紙様式2-2（４・５月分）'!P152)</f>
        <v/>
      </c>
      <c r="N198" s="1398" t="str">
        <f>IF(SUM('別紙様式2-2（４・５月分）'!Q152:Q154)=0,"",SUM('別紙様式2-2（４・５月分）'!Q152:Q154))</f>
        <v/>
      </c>
      <c r="O198" s="1402" t="str">
        <f>IFERROR(VLOOKUP('別紙様式2-2（４・５月分）'!AQ152,【参考】数式用!$AR$5:$AS$22,2,FALSE),"")</f>
        <v/>
      </c>
      <c r="P198" s="1403"/>
      <c r="Q198" s="1404"/>
      <c r="R198" s="1539" t="str">
        <f>IFERROR(VLOOKUP(K198,【参考】数式用!$A$5:$AB$37,MATCH(O198,【参考】数式用!$B$4:$AB$4,0)+1,0),"")</f>
        <v/>
      </c>
      <c r="S198" s="1410" t="s">
        <v>2102</v>
      </c>
      <c r="T198" s="1535" t="str">
        <f>IF('別紙様式2-3（６月以降分）'!T198="","",'別紙様式2-3（６月以降分）'!T198)</f>
        <v/>
      </c>
      <c r="U198" s="1537" t="str">
        <f>IFERROR(VLOOKUP(K198,【参考】数式用!$A$5:$AB$37,MATCH(T198,【参考】数式用!$B$4:$AB$4,0)+1,0),"")</f>
        <v/>
      </c>
      <c r="V198" s="1416" t="s">
        <v>15</v>
      </c>
      <c r="W198" s="1533">
        <f>'別紙様式2-3（６月以降分）'!W198</f>
        <v>6</v>
      </c>
      <c r="X198" s="1356" t="s">
        <v>10</v>
      </c>
      <c r="Y198" s="1533">
        <f>'別紙様式2-3（６月以降分）'!Y198</f>
        <v>6</v>
      </c>
      <c r="Z198" s="1356" t="s">
        <v>38</v>
      </c>
      <c r="AA198" s="1533">
        <f>'別紙様式2-3（６月以降分）'!AA198</f>
        <v>7</v>
      </c>
      <c r="AB198" s="1356" t="s">
        <v>10</v>
      </c>
      <c r="AC198" s="1533">
        <f>'別紙様式2-3（６月以降分）'!AC198</f>
        <v>3</v>
      </c>
      <c r="AD198" s="1356" t="s">
        <v>2020</v>
      </c>
      <c r="AE198" s="1356" t="s">
        <v>20</v>
      </c>
      <c r="AF198" s="1356">
        <f>IF(W198&gt;=1,(AA198*12+AC198)-(W198*12+Y198)+1,"")</f>
        <v>10</v>
      </c>
      <c r="AG198" s="1358" t="s">
        <v>33</v>
      </c>
      <c r="AH198" s="1525" t="str">
        <f>'別紙様式2-3（６月以降分）'!AH198</f>
        <v/>
      </c>
      <c r="AI198" s="1527" t="str">
        <f>'別紙様式2-3（６月以降分）'!AI198</f>
        <v/>
      </c>
      <c r="AJ198" s="1529">
        <f>'別紙様式2-3（６月以降分）'!AJ198</f>
        <v>0</v>
      </c>
      <c r="AK198" s="1531" t="str">
        <f>IF('別紙様式2-3（６月以降分）'!AK198="","",'別紙様式2-3（６月以降分）'!AK198)</f>
        <v/>
      </c>
      <c r="AL198" s="1520">
        <f>'別紙様式2-3（６月以降分）'!AL198</f>
        <v>0</v>
      </c>
      <c r="AM198" s="1522" t="str">
        <f>IF('別紙様式2-3（６月以降分）'!AM198="","",'別紙様式2-3（６月以降分）'!AM198)</f>
        <v/>
      </c>
      <c r="AN198" s="1340" t="str">
        <f>IF('別紙様式2-3（６月以降分）'!AN198="","",'別紙様式2-3（６月以降分）'!AN198)</f>
        <v/>
      </c>
      <c r="AO198" s="1338" t="str">
        <f>IF('別紙様式2-3（６月以降分）'!AO198="","",'別紙様式2-3（６月以降分）'!AO198)</f>
        <v/>
      </c>
      <c r="AP198" s="1340" t="str">
        <f>IF('別紙様式2-3（６月以降分）'!AP198="","",'別紙様式2-3（６月以降分）'!AP198)</f>
        <v/>
      </c>
      <c r="AQ198" s="1489" t="str">
        <f>IF('別紙様式2-3（６月以降分）'!AQ198="","",'別紙様式2-3（６月以降分）'!AQ198)</f>
        <v/>
      </c>
      <c r="AR198" s="1492" t="str">
        <f>IF('別紙様式2-3（６月以降分）'!AR198="","",'別紙様式2-3（６月以降分）'!AR198)</f>
        <v/>
      </c>
      <c r="AS198" s="573" t="str">
        <f t="shared" ref="AS198" si="315">IF(AU200="","",IF(U200&lt;U198,"！加算の要件上は問題ありませんが、令和６年度当初の新加算の加算率と比較して、移行後の加算率が下がる計画になっています。",""))</f>
        <v/>
      </c>
      <c r="AT198" s="580"/>
      <c r="AU198" s="1308"/>
      <c r="AV198" s="558" t="str">
        <f>IF('別紙様式2-2（４・５月分）'!N152="","",'別紙様式2-2（４・５月分）'!N152)</f>
        <v/>
      </c>
      <c r="AW198" s="1312" t="str">
        <f>IF(SUM('別紙様式2-2（４・５月分）'!O152:O154)=0,"",SUM('別紙様式2-2（４・５月分）'!O152:O154))</f>
        <v/>
      </c>
      <c r="AX198" s="1481" t="str">
        <f>IFERROR(VLOOKUP(K198,【参考】数式用!$AH$2:$AI$34,2,FALSE),"")</f>
        <v/>
      </c>
      <c r="AY198" s="494"/>
      <c r="BD198" s="341"/>
      <c r="BE198" s="1310" t="str">
        <f>G198</f>
        <v/>
      </c>
      <c r="BF198" s="1310"/>
      <c r="BG198" s="1310"/>
    </row>
    <row r="199" spans="1:59" ht="15" customHeight="1">
      <c r="A199" s="1274"/>
      <c r="B199" s="1242"/>
      <c r="C199" s="1243"/>
      <c r="D199" s="1243"/>
      <c r="E199" s="1243"/>
      <c r="F199" s="1244"/>
      <c r="G199" s="1259"/>
      <c r="H199" s="1259"/>
      <c r="I199" s="1259"/>
      <c r="J199" s="1422"/>
      <c r="K199" s="1259"/>
      <c r="L199" s="1428"/>
      <c r="M199" s="1378" t="str">
        <f>IF('別紙様式2-2（４・５月分）'!P153="","",'別紙様式2-2（４・５月分）'!P153)</f>
        <v/>
      </c>
      <c r="N199" s="1399"/>
      <c r="O199" s="1405"/>
      <c r="P199" s="1406"/>
      <c r="Q199" s="1407"/>
      <c r="R199" s="1540"/>
      <c r="S199" s="1411"/>
      <c r="T199" s="1536"/>
      <c r="U199" s="1538"/>
      <c r="V199" s="1417"/>
      <c r="W199" s="1534"/>
      <c r="X199" s="1357"/>
      <c r="Y199" s="1534"/>
      <c r="Z199" s="1357"/>
      <c r="AA199" s="1534"/>
      <c r="AB199" s="1357"/>
      <c r="AC199" s="1534"/>
      <c r="AD199" s="1357"/>
      <c r="AE199" s="1357"/>
      <c r="AF199" s="1357"/>
      <c r="AG199" s="1359"/>
      <c r="AH199" s="1526"/>
      <c r="AI199" s="1528"/>
      <c r="AJ199" s="1530"/>
      <c r="AK199" s="1532"/>
      <c r="AL199" s="1521"/>
      <c r="AM199" s="1523"/>
      <c r="AN199" s="1341"/>
      <c r="AO199" s="1524"/>
      <c r="AP199" s="1341"/>
      <c r="AQ199" s="1490"/>
      <c r="AR199" s="1493"/>
      <c r="AS199" s="1491" t="str">
        <f t="shared" ref="AS199" si="316">IF(AU200="","",IF(OR(AA200="",AA200&lt;&gt;7,AC200="",AC200&lt;&gt;3),"！算定期間の終わりが令和７年３月になっていません。年度内の廃止予定等がなければ、算定対象月を令和７年３月にしてください。",""))</f>
        <v/>
      </c>
      <c r="AT199" s="580"/>
      <c r="AU199" s="1310"/>
      <c r="AV199" s="1311" t="str">
        <f>IF('別紙様式2-2（４・５月分）'!N153="","",'別紙様式2-2（４・５月分）'!N153)</f>
        <v/>
      </c>
      <c r="AW199" s="1312"/>
      <c r="AX199" s="1482"/>
      <c r="AY199" s="431"/>
      <c r="BD199" s="341"/>
      <c r="BE199" s="1310" t="str">
        <f>G198</f>
        <v/>
      </c>
      <c r="BF199" s="1310"/>
      <c r="BG199" s="1310"/>
    </row>
    <row r="200" spans="1:59" ht="15" customHeight="1">
      <c r="A200" s="1302"/>
      <c r="B200" s="1242"/>
      <c r="C200" s="1243"/>
      <c r="D200" s="1243"/>
      <c r="E200" s="1243"/>
      <c r="F200" s="1244"/>
      <c r="G200" s="1259"/>
      <c r="H200" s="1259"/>
      <c r="I200" s="1259"/>
      <c r="J200" s="1422"/>
      <c r="K200" s="1259"/>
      <c r="L200" s="1428"/>
      <c r="M200" s="1379"/>
      <c r="N200" s="1400"/>
      <c r="O200" s="1380" t="s">
        <v>2025</v>
      </c>
      <c r="P200" s="1432" t="str">
        <f>IFERROR(VLOOKUP('別紙様式2-2（４・５月分）'!AQ152,【参考】数式用!$AR$5:$AT$22,3,FALSE),"")</f>
        <v/>
      </c>
      <c r="Q200" s="1384" t="s">
        <v>2036</v>
      </c>
      <c r="R200" s="1516" t="str">
        <f>IFERROR(VLOOKUP(K198,【参考】数式用!$A$5:$AB$37,MATCH(P200,【参考】数式用!$B$4:$AB$4,0)+1,0),"")</f>
        <v/>
      </c>
      <c r="S200" s="1388" t="s">
        <v>2109</v>
      </c>
      <c r="T200" s="1518"/>
      <c r="U200" s="1514" t="str">
        <f>IFERROR(VLOOKUP(K198,【参考】数式用!$A$5:$AB$37,MATCH(T200,【参考】数式用!$B$4:$AB$4,0)+1,0),"")</f>
        <v/>
      </c>
      <c r="V200" s="1394" t="s">
        <v>15</v>
      </c>
      <c r="W200" s="1512"/>
      <c r="X200" s="1370" t="s">
        <v>10</v>
      </c>
      <c r="Y200" s="1512"/>
      <c r="Z200" s="1370" t="s">
        <v>38</v>
      </c>
      <c r="AA200" s="1512"/>
      <c r="AB200" s="1370" t="s">
        <v>10</v>
      </c>
      <c r="AC200" s="1512"/>
      <c r="AD200" s="1370" t="s">
        <v>2020</v>
      </c>
      <c r="AE200" s="1370" t="s">
        <v>20</v>
      </c>
      <c r="AF200" s="1370" t="str">
        <f>IF(W200&gt;=1,(AA200*12+AC200)-(W200*12+Y200)+1,"")</f>
        <v/>
      </c>
      <c r="AG200" s="1366" t="s">
        <v>33</v>
      </c>
      <c r="AH200" s="1372" t="str">
        <f t="shared" ref="AH200" si="317">IFERROR(ROUNDDOWN(ROUND(L198*U200,0),0)*AF200,"")</f>
        <v/>
      </c>
      <c r="AI200" s="1506" t="str">
        <f t="shared" ref="AI200" si="318">IFERROR(ROUNDDOWN(ROUND((L198*(U200-AW198)),0),0)*AF200,"")</f>
        <v/>
      </c>
      <c r="AJ200" s="1376" t="str">
        <f>IFERROR(ROUNDDOWN(ROUNDDOWN(ROUND(L198*VLOOKUP(K198,【参考】数式用!$A$5:$AB$27,MATCH("新加算Ⅳ",【参考】数式用!$B$4:$AB$4,0)+1,0),0),0)*AF200*0.5,0),"")</f>
        <v/>
      </c>
      <c r="AK200" s="1508"/>
      <c r="AL200" s="1510" t="str">
        <f>IFERROR(IF('別紙様式2-2（４・５月分）'!P200="ベア加算","", IF(OR(T200="新加算Ⅰ",T200="新加算Ⅱ",T200="新加算Ⅲ",T200="新加算Ⅳ"),ROUNDDOWN(ROUND(L198*VLOOKUP(K198,【参考】数式用!$A$5:$I$27,MATCH("ベア加算",【参考】数式用!$B$4:$I$4,0)+1,0),0),0)*AF200,"")),"")</f>
        <v/>
      </c>
      <c r="AM200" s="1502"/>
      <c r="AN200" s="1483"/>
      <c r="AO200" s="1504"/>
      <c r="AP200" s="1483"/>
      <c r="AQ200" s="1485"/>
      <c r="AR200" s="1487"/>
      <c r="AS200" s="1491"/>
      <c r="AT200" s="452"/>
      <c r="AU200" s="1310" t="str">
        <f>IF(AND(AA198&lt;&gt;7,AC198&lt;&gt;3),"V列に色付け","")</f>
        <v/>
      </c>
      <c r="AV200" s="1311"/>
      <c r="AW200" s="1312"/>
      <c r="AX200" s="577"/>
      <c r="AY200" s="1229" t="str">
        <f>IF(AL200&lt;&gt;"",IF(AM200="○","入力済","未入力"),"")</f>
        <v/>
      </c>
      <c r="AZ200" s="1229" t="str">
        <f>IF(OR(T200="新加算Ⅰ",T200="新加算Ⅱ",T200="新加算Ⅲ",T200="新加算Ⅳ",T200="新加算Ⅴ（１）",T200="新加算Ⅴ（２）",T200="新加算Ⅴ（３）",T200="新加算ⅠⅤ（４）",T200="新加算Ⅴ（５）",T200="新加算Ⅴ（６）",T200="新加算Ⅴ（８）",T200="新加算Ⅴ（11）"),IF(OR(AN200="○",AN200="令和６年度中に満たす"),"入力済","未入力"),"")</f>
        <v/>
      </c>
      <c r="BA200" s="1229" t="str">
        <f>IF(OR(T200="新加算Ⅴ（７）",T200="新加算Ⅴ（９）",T200="新加算Ⅴ（10）",T200="新加算Ⅴ（12）",T200="新加算Ⅴ（13）",T200="新加算Ⅴ（14）"),IF(OR(AO200="○",AO200="令和６年度中に満たす"),"入力済","未入力"),"")</f>
        <v/>
      </c>
      <c r="BB200" s="1229" t="str">
        <f>IF(OR(T200="新加算Ⅰ",T200="新加算Ⅱ",T200="新加算Ⅲ",T200="新加算Ⅴ（１）",T200="新加算Ⅴ（３）",T200="新加算Ⅴ（８）"),IF(OR(AP200="○",AP200="令和６年度中に満たす"),"入力済","未入力"),"")</f>
        <v/>
      </c>
      <c r="BC200" s="1480" t="str">
        <f t="shared" ref="BC200" si="319">IF(OR(T200="新加算Ⅰ",T200="新加算Ⅱ",T200="新加算Ⅴ（１）",T200="新加算Ⅴ（２）",T200="新加算Ⅴ（３）",T200="新加算Ⅴ（４）",T200="新加算Ⅴ（５）",T200="新加算Ⅴ（６）",T200="新加算Ⅴ（７）",T200="新加算Ⅴ（９）",T200="新加算Ⅴ（10）",T200="新加算Ⅴ（12）"),IF(AQ200&lt;&gt;"",1,""),"")</f>
        <v/>
      </c>
      <c r="BD200" s="1310" t="str">
        <f>IF(OR(T200="新加算Ⅰ",T200="新加算Ⅴ（１）",T200="新加算Ⅴ（２）",T200="新加算Ⅴ（５）",T200="新加算Ⅴ（７）",T200="新加算Ⅴ（10）"),IF(AR200="","未入力","入力済"),"")</f>
        <v/>
      </c>
      <c r="BE200" s="1310" t="str">
        <f>G198</f>
        <v/>
      </c>
      <c r="BF200" s="1310"/>
      <c r="BG200" s="1310"/>
    </row>
    <row r="201" spans="1:59" ht="30" customHeight="1" thickBot="1">
      <c r="A201" s="1275"/>
      <c r="B201" s="1418"/>
      <c r="C201" s="1419"/>
      <c r="D201" s="1419"/>
      <c r="E201" s="1419"/>
      <c r="F201" s="1420"/>
      <c r="G201" s="1260"/>
      <c r="H201" s="1260"/>
      <c r="I201" s="1260"/>
      <c r="J201" s="1423"/>
      <c r="K201" s="1260"/>
      <c r="L201" s="1429"/>
      <c r="M201" s="556" t="str">
        <f>IF('別紙様式2-2（４・５月分）'!P154="","",'別紙様式2-2（４・５月分）'!P154)</f>
        <v/>
      </c>
      <c r="N201" s="1401"/>
      <c r="O201" s="1381"/>
      <c r="P201" s="1433"/>
      <c r="Q201" s="1385"/>
      <c r="R201" s="1517"/>
      <c r="S201" s="1389"/>
      <c r="T201" s="1519"/>
      <c r="U201" s="1515"/>
      <c r="V201" s="1395"/>
      <c r="W201" s="1513"/>
      <c r="X201" s="1371"/>
      <c r="Y201" s="1513"/>
      <c r="Z201" s="1371"/>
      <c r="AA201" s="1513"/>
      <c r="AB201" s="1371"/>
      <c r="AC201" s="1513"/>
      <c r="AD201" s="1371"/>
      <c r="AE201" s="1371"/>
      <c r="AF201" s="1371"/>
      <c r="AG201" s="1367"/>
      <c r="AH201" s="1373"/>
      <c r="AI201" s="1507"/>
      <c r="AJ201" s="1377"/>
      <c r="AK201" s="1509"/>
      <c r="AL201" s="1511"/>
      <c r="AM201" s="1503"/>
      <c r="AN201" s="1484"/>
      <c r="AO201" s="1505"/>
      <c r="AP201" s="1484"/>
      <c r="AQ201" s="1486"/>
      <c r="AR201" s="1488"/>
      <c r="AS201" s="578" t="str">
        <f t="shared" ref="AS201" si="320">IF(AU200="","",IF(OR(T200="",AND(M201="ベア加算なし",OR(T200="新加算Ⅰ",T200="新加算Ⅱ",T200="新加算Ⅲ",T200="新加算Ⅳ"),AM200=""),AND(OR(T200="新加算Ⅰ",T200="新加算Ⅱ",T200="新加算Ⅲ",T200="新加算Ⅳ"),AN200=""),AND(OR(T200="新加算Ⅰ",T200="新加算Ⅱ",T200="新加算Ⅲ"),AP200=""),AND(OR(T200="新加算Ⅰ",T200="新加算Ⅱ"),AQ200=""),AND(OR(T200="新加算Ⅰ"),AR200="")),"！記入が必要な欄（ピンク色のセル）に空欄があります。空欄を埋めてください。",""))</f>
        <v/>
      </c>
      <c r="AT201" s="452"/>
      <c r="AU201" s="1310"/>
      <c r="AV201" s="558" t="str">
        <f>IF('別紙様式2-2（４・５月分）'!N154="","",'別紙様式2-2（４・５月分）'!N154)</f>
        <v/>
      </c>
      <c r="AW201" s="1312"/>
      <c r="AX201" s="579"/>
      <c r="AY201" s="1229" t="str">
        <f>IF(OR(T201="新加算Ⅰ",T201="新加算Ⅱ",T201="新加算Ⅲ",T201="新加算Ⅳ",T201="新加算Ⅴ（１）",T201="新加算Ⅴ（２）",T201="新加算Ⅴ（３）",T201="新加算ⅠⅤ（４）",T201="新加算Ⅴ（５）",T201="新加算Ⅴ（６）",T201="新加算Ⅴ（８）",T201="新加算Ⅴ（11）"),IF(AI201="○","","未入力"),"")</f>
        <v/>
      </c>
      <c r="AZ201" s="1229" t="str">
        <f>IF(OR(U201="新加算Ⅰ",U201="新加算Ⅱ",U201="新加算Ⅲ",U201="新加算Ⅳ",U201="新加算Ⅴ（１）",U201="新加算Ⅴ（２）",U201="新加算Ⅴ（３）",U201="新加算ⅠⅤ（４）",U201="新加算Ⅴ（５）",U201="新加算Ⅴ（６）",U201="新加算Ⅴ（８）",U201="新加算Ⅴ（11）"),IF(AJ201="○","","未入力"),"")</f>
        <v/>
      </c>
      <c r="BA201" s="1229" t="str">
        <f>IF(OR(U201="新加算Ⅴ（７）",U201="新加算Ⅴ（９）",U201="新加算Ⅴ（10）",U201="新加算Ⅴ（12）",U201="新加算Ⅴ（13）",U201="新加算Ⅴ（14）"),IF(AK201="○","","未入力"),"")</f>
        <v/>
      </c>
      <c r="BB201" s="1229" t="str">
        <f>IF(OR(U201="新加算Ⅰ",U201="新加算Ⅱ",U201="新加算Ⅲ",U201="新加算Ⅴ（１）",U201="新加算Ⅴ（３）",U201="新加算Ⅴ（８）"),IF(AL201="○","","未入力"),"")</f>
        <v/>
      </c>
      <c r="BC201" s="1480" t="str">
        <f t="shared" ref="BC201" si="321">IF(OR(U201="新加算Ⅰ",U201="新加算Ⅱ",U201="新加算Ⅴ（１）",U201="新加算Ⅴ（２）",U201="新加算Ⅴ（３）",U201="新加算Ⅴ（４）",U201="新加算Ⅴ（５）",U201="新加算Ⅴ（６）",U201="新加算Ⅴ（７）",U201="新加算Ⅴ（９）",U201="新加算Ⅴ（10）",U201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1" s="1310" t="str">
        <f>IF(AND(T201&lt;&gt;"（参考）令和７年度の移行予定",OR(U201="新加算Ⅰ",U201="新加算Ⅴ（１）",U201="新加算Ⅴ（２）",U201="新加算Ⅴ（５）",U201="新加算Ⅴ（７）",U201="新加算Ⅴ（10）")),IF(AN201="","未入力",IF(AN201="いずれも取得していない","要件を満たさない","")),"")</f>
        <v/>
      </c>
      <c r="BE201" s="1310" t="str">
        <f>G198</f>
        <v/>
      </c>
      <c r="BF201" s="1310"/>
      <c r="BG201" s="1310"/>
    </row>
    <row r="202" spans="1:59" ht="30" customHeight="1">
      <c r="A202" s="1300">
        <v>48</v>
      </c>
      <c r="B202" s="1242" t="str">
        <f>IF(基本情報入力シート!C101="","",基本情報入力シート!C101)</f>
        <v/>
      </c>
      <c r="C202" s="1243"/>
      <c r="D202" s="1243"/>
      <c r="E202" s="1243"/>
      <c r="F202" s="1244"/>
      <c r="G202" s="1259" t="str">
        <f>IF(基本情報入力シート!M101="","",基本情報入力シート!M101)</f>
        <v/>
      </c>
      <c r="H202" s="1259" t="str">
        <f>IF(基本情報入力シート!R101="","",基本情報入力シート!R101)</f>
        <v/>
      </c>
      <c r="I202" s="1259" t="str">
        <f>IF(基本情報入力シート!W101="","",基本情報入力シート!W101)</f>
        <v/>
      </c>
      <c r="J202" s="1422" t="str">
        <f>IF(基本情報入力シート!X101="","",基本情報入力シート!X101)</f>
        <v/>
      </c>
      <c r="K202" s="1259" t="str">
        <f>IF(基本情報入力シート!Y101="","",基本情報入力シート!Y101)</f>
        <v/>
      </c>
      <c r="L202" s="1428" t="str">
        <f>IF(基本情報入力シート!AB101="","",基本情報入力シート!AB101)</f>
        <v/>
      </c>
      <c r="M202" s="553" t="str">
        <f>IF('別紙様式2-2（４・５月分）'!P155="","",'別紙様式2-2（４・５月分）'!P155)</f>
        <v/>
      </c>
      <c r="N202" s="1398" t="str">
        <f>IF(SUM('別紙様式2-2（４・５月分）'!Q155:Q157)=0,"",SUM('別紙様式2-2（４・５月分）'!Q155:Q157))</f>
        <v/>
      </c>
      <c r="O202" s="1402" t="str">
        <f>IFERROR(VLOOKUP('別紙様式2-2（４・５月分）'!AQ155,【参考】数式用!$AR$5:$AS$22,2,FALSE),"")</f>
        <v/>
      </c>
      <c r="P202" s="1403"/>
      <c r="Q202" s="1404"/>
      <c r="R202" s="1539" t="str">
        <f>IFERROR(VLOOKUP(K202,【参考】数式用!$A$5:$AB$37,MATCH(O202,【参考】数式用!$B$4:$AB$4,0)+1,0),"")</f>
        <v/>
      </c>
      <c r="S202" s="1410" t="s">
        <v>2102</v>
      </c>
      <c r="T202" s="1535" t="str">
        <f>IF('別紙様式2-3（６月以降分）'!T202="","",'別紙様式2-3（６月以降分）'!T202)</f>
        <v/>
      </c>
      <c r="U202" s="1537" t="str">
        <f>IFERROR(VLOOKUP(K202,【参考】数式用!$A$5:$AB$37,MATCH(T202,【参考】数式用!$B$4:$AB$4,0)+1,0),"")</f>
        <v/>
      </c>
      <c r="V202" s="1416" t="s">
        <v>15</v>
      </c>
      <c r="W202" s="1533">
        <f>'別紙様式2-3（６月以降分）'!W202</f>
        <v>6</v>
      </c>
      <c r="X202" s="1356" t="s">
        <v>10</v>
      </c>
      <c r="Y202" s="1533">
        <f>'別紙様式2-3（６月以降分）'!Y202</f>
        <v>6</v>
      </c>
      <c r="Z202" s="1356" t="s">
        <v>38</v>
      </c>
      <c r="AA202" s="1533">
        <f>'別紙様式2-3（６月以降分）'!AA202</f>
        <v>7</v>
      </c>
      <c r="AB202" s="1356" t="s">
        <v>10</v>
      </c>
      <c r="AC202" s="1533">
        <f>'別紙様式2-3（６月以降分）'!AC202</f>
        <v>3</v>
      </c>
      <c r="AD202" s="1356" t="s">
        <v>2020</v>
      </c>
      <c r="AE202" s="1356" t="s">
        <v>20</v>
      </c>
      <c r="AF202" s="1356">
        <f>IF(W202&gt;=1,(AA202*12+AC202)-(W202*12+Y202)+1,"")</f>
        <v>10</v>
      </c>
      <c r="AG202" s="1358" t="s">
        <v>33</v>
      </c>
      <c r="AH202" s="1525" t="str">
        <f>'別紙様式2-3（６月以降分）'!AH202</f>
        <v/>
      </c>
      <c r="AI202" s="1527" t="str">
        <f>'別紙様式2-3（６月以降分）'!AI202</f>
        <v/>
      </c>
      <c r="AJ202" s="1529">
        <f>'別紙様式2-3（６月以降分）'!AJ202</f>
        <v>0</v>
      </c>
      <c r="AK202" s="1531" t="str">
        <f>IF('別紙様式2-3（６月以降分）'!AK202="","",'別紙様式2-3（６月以降分）'!AK202)</f>
        <v/>
      </c>
      <c r="AL202" s="1520">
        <f>'別紙様式2-3（６月以降分）'!AL202</f>
        <v>0</v>
      </c>
      <c r="AM202" s="1522" t="str">
        <f>IF('別紙様式2-3（６月以降分）'!AM202="","",'別紙様式2-3（６月以降分）'!AM202)</f>
        <v/>
      </c>
      <c r="AN202" s="1340" t="str">
        <f>IF('別紙様式2-3（６月以降分）'!AN202="","",'別紙様式2-3（６月以降分）'!AN202)</f>
        <v/>
      </c>
      <c r="AO202" s="1338" t="str">
        <f>IF('別紙様式2-3（６月以降分）'!AO202="","",'別紙様式2-3（６月以降分）'!AO202)</f>
        <v/>
      </c>
      <c r="AP202" s="1340" t="str">
        <f>IF('別紙様式2-3（６月以降分）'!AP202="","",'別紙様式2-3（６月以降分）'!AP202)</f>
        <v/>
      </c>
      <c r="AQ202" s="1489" t="str">
        <f>IF('別紙様式2-3（６月以降分）'!AQ202="","",'別紙様式2-3（６月以降分）'!AQ202)</f>
        <v/>
      </c>
      <c r="AR202" s="1492" t="str">
        <f>IF('別紙様式2-3（６月以降分）'!AR202="","",'別紙様式2-3（６月以降分）'!AR202)</f>
        <v/>
      </c>
      <c r="AS202" s="573" t="str">
        <f t="shared" ref="AS202" si="322">IF(AU204="","",IF(U204&lt;U202,"！加算の要件上は問題ありませんが、令和６年度当初の新加算の加算率と比較して、移行後の加算率が下がる計画になっています。",""))</f>
        <v/>
      </c>
      <c r="AT202" s="580"/>
      <c r="AU202" s="1308"/>
      <c r="AV202" s="558" t="str">
        <f>IF('別紙様式2-2（４・５月分）'!N155="","",'別紙様式2-2（４・５月分）'!N155)</f>
        <v/>
      </c>
      <c r="AW202" s="1312" t="str">
        <f>IF(SUM('別紙様式2-2（４・５月分）'!O155:O157)=0,"",SUM('別紙様式2-2（４・５月分）'!O155:O157))</f>
        <v/>
      </c>
      <c r="AX202" s="1481" t="str">
        <f>IFERROR(VLOOKUP(K202,【参考】数式用!$AH$2:$AI$34,2,FALSE),"")</f>
        <v/>
      </c>
      <c r="AY202" s="494"/>
      <c r="BD202" s="341"/>
      <c r="BE202" s="1310" t="str">
        <f>G202</f>
        <v/>
      </c>
      <c r="BF202" s="1310"/>
      <c r="BG202" s="1310"/>
    </row>
    <row r="203" spans="1:59" ht="15" customHeight="1">
      <c r="A203" s="1274"/>
      <c r="B203" s="1242"/>
      <c r="C203" s="1243"/>
      <c r="D203" s="1243"/>
      <c r="E203" s="1243"/>
      <c r="F203" s="1244"/>
      <c r="G203" s="1259"/>
      <c r="H203" s="1259"/>
      <c r="I203" s="1259"/>
      <c r="J203" s="1422"/>
      <c r="K203" s="1259"/>
      <c r="L203" s="1428"/>
      <c r="M203" s="1378" t="str">
        <f>IF('別紙様式2-2（４・５月分）'!P156="","",'別紙様式2-2（４・５月分）'!P156)</f>
        <v/>
      </c>
      <c r="N203" s="1399"/>
      <c r="O203" s="1405"/>
      <c r="P203" s="1406"/>
      <c r="Q203" s="1407"/>
      <c r="R203" s="1540"/>
      <c r="S203" s="1411"/>
      <c r="T203" s="1536"/>
      <c r="U203" s="1538"/>
      <c r="V203" s="1417"/>
      <c r="W203" s="1534"/>
      <c r="X203" s="1357"/>
      <c r="Y203" s="1534"/>
      <c r="Z203" s="1357"/>
      <c r="AA203" s="1534"/>
      <c r="AB203" s="1357"/>
      <c r="AC203" s="1534"/>
      <c r="AD203" s="1357"/>
      <c r="AE203" s="1357"/>
      <c r="AF203" s="1357"/>
      <c r="AG203" s="1359"/>
      <c r="AH203" s="1526"/>
      <c r="AI203" s="1528"/>
      <c r="AJ203" s="1530"/>
      <c r="AK203" s="1532"/>
      <c r="AL203" s="1521"/>
      <c r="AM203" s="1523"/>
      <c r="AN203" s="1341"/>
      <c r="AO203" s="1524"/>
      <c r="AP203" s="1341"/>
      <c r="AQ203" s="1490"/>
      <c r="AR203" s="1493"/>
      <c r="AS203" s="1491" t="str">
        <f t="shared" ref="AS203" si="323">IF(AU204="","",IF(OR(AA204="",AA204&lt;&gt;7,AC204="",AC204&lt;&gt;3),"！算定期間の終わりが令和７年３月になっていません。年度内の廃止予定等がなければ、算定対象月を令和７年３月にしてください。",""))</f>
        <v/>
      </c>
      <c r="AT203" s="580"/>
      <c r="AU203" s="1310"/>
      <c r="AV203" s="1311" t="str">
        <f>IF('別紙様式2-2（４・５月分）'!N156="","",'別紙様式2-2（４・５月分）'!N156)</f>
        <v/>
      </c>
      <c r="AW203" s="1312"/>
      <c r="AX203" s="1482"/>
      <c r="AY203" s="431"/>
      <c r="BD203" s="341"/>
      <c r="BE203" s="1310" t="str">
        <f>G202</f>
        <v/>
      </c>
      <c r="BF203" s="1310"/>
      <c r="BG203" s="1310"/>
    </row>
    <row r="204" spans="1:59" ht="15" customHeight="1">
      <c r="A204" s="1302"/>
      <c r="B204" s="1242"/>
      <c r="C204" s="1243"/>
      <c r="D204" s="1243"/>
      <c r="E204" s="1243"/>
      <c r="F204" s="1244"/>
      <c r="G204" s="1259"/>
      <c r="H204" s="1259"/>
      <c r="I204" s="1259"/>
      <c r="J204" s="1422"/>
      <c r="K204" s="1259"/>
      <c r="L204" s="1428"/>
      <c r="M204" s="1379"/>
      <c r="N204" s="1400"/>
      <c r="O204" s="1380" t="s">
        <v>2025</v>
      </c>
      <c r="P204" s="1432" t="str">
        <f>IFERROR(VLOOKUP('別紙様式2-2（４・５月分）'!AQ155,【参考】数式用!$AR$5:$AT$22,3,FALSE),"")</f>
        <v/>
      </c>
      <c r="Q204" s="1384" t="s">
        <v>2036</v>
      </c>
      <c r="R204" s="1516" t="str">
        <f>IFERROR(VLOOKUP(K202,【参考】数式用!$A$5:$AB$37,MATCH(P204,【参考】数式用!$B$4:$AB$4,0)+1,0),"")</f>
        <v/>
      </c>
      <c r="S204" s="1388" t="s">
        <v>2109</v>
      </c>
      <c r="T204" s="1518"/>
      <c r="U204" s="1514" t="str">
        <f>IFERROR(VLOOKUP(K202,【参考】数式用!$A$5:$AB$37,MATCH(T204,【参考】数式用!$B$4:$AB$4,0)+1,0),"")</f>
        <v/>
      </c>
      <c r="V204" s="1394" t="s">
        <v>15</v>
      </c>
      <c r="W204" s="1512"/>
      <c r="X204" s="1370" t="s">
        <v>10</v>
      </c>
      <c r="Y204" s="1512"/>
      <c r="Z204" s="1370" t="s">
        <v>38</v>
      </c>
      <c r="AA204" s="1512"/>
      <c r="AB204" s="1370" t="s">
        <v>10</v>
      </c>
      <c r="AC204" s="1512"/>
      <c r="AD204" s="1370" t="s">
        <v>2020</v>
      </c>
      <c r="AE204" s="1370" t="s">
        <v>20</v>
      </c>
      <c r="AF204" s="1370" t="str">
        <f>IF(W204&gt;=1,(AA204*12+AC204)-(W204*12+Y204)+1,"")</f>
        <v/>
      </c>
      <c r="AG204" s="1366" t="s">
        <v>33</v>
      </c>
      <c r="AH204" s="1372" t="str">
        <f t="shared" ref="AH204" si="324">IFERROR(ROUNDDOWN(ROUND(L202*U204,0),0)*AF204,"")</f>
        <v/>
      </c>
      <c r="AI204" s="1506" t="str">
        <f t="shared" ref="AI204" si="325">IFERROR(ROUNDDOWN(ROUND((L202*(U204-AW202)),0),0)*AF204,"")</f>
        <v/>
      </c>
      <c r="AJ204" s="1376" t="str">
        <f>IFERROR(ROUNDDOWN(ROUNDDOWN(ROUND(L202*VLOOKUP(K202,【参考】数式用!$A$5:$AB$27,MATCH("新加算Ⅳ",【参考】数式用!$B$4:$AB$4,0)+1,0),0),0)*AF204*0.5,0),"")</f>
        <v/>
      </c>
      <c r="AK204" s="1508"/>
      <c r="AL204" s="1510" t="str">
        <f>IFERROR(IF('別紙様式2-2（４・５月分）'!P204="ベア加算","", IF(OR(T204="新加算Ⅰ",T204="新加算Ⅱ",T204="新加算Ⅲ",T204="新加算Ⅳ"),ROUNDDOWN(ROUND(L202*VLOOKUP(K202,【参考】数式用!$A$5:$I$27,MATCH("ベア加算",【参考】数式用!$B$4:$I$4,0)+1,0),0),0)*AF204,"")),"")</f>
        <v/>
      </c>
      <c r="AM204" s="1502"/>
      <c r="AN204" s="1483"/>
      <c r="AO204" s="1504"/>
      <c r="AP204" s="1483"/>
      <c r="AQ204" s="1485"/>
      <c r="AR204" s="1487"/>
      <c r="AS204" s="1491"/>
      <c r="AT204" s="452"/>
      <c r="AU204" s="1310" t="str">
        <f>IF(AND(AA202&lt;&gt;7,AC202&lt;&gt;3),"V列に色付け","")</f>
        <v/>
      </c>
      <c r="AV204" s="1311"/>
      <c r="AW204" s="1312"/>
      <c r="AX204" s="577"/>
      <c r="AY204" s="1229" t="str">
        <f>IF(AL204&lt;&gt;"",IF(AM204="○","入力済","未入力"),"")</f>
        <v/>
      </c>
      <c r="AZ204" s="1229" t="str">
        <f>IF(OR(T204="新加算Ⅰ",T204="新加算Ⅱ",T204="新加算Ⅲ",T204="新加算Ⅳ",T204="新加算Ⅴ（１）",T204="新加算Ⅴ（２）",T204="新加算Ⅴ（３）",T204="新加算ⅠⅤ（４）",T204="新加算Ⅴ（５）",T204="新加算Ⅴ（６）",T204="新加算Ⅴ（８）",T204="新加算Ⅴ（11）"),IF(OR(AN204="○",AN204="令和６年度中に満たす"),"入力済","未入力"),"")</f>
        <v/>
      </c>
      <c r="BA204" s="1229" t="str">
        <f>IF(OR(T204="新加算Ⅴ（７）",T204="新加算Ⅴ（９）",T204="新加算Ⅴ（10）",T204="新加算Ⅴ（12）",T204="新加算Ⅴ（13）",T204="新加算Ⅴ（14）"),IF(OR(AO204="○",AO204="令和６年度中に満たす"),"入力済","未入力"),"")</f>
        <v/>
      </c>
      <c r="BB204" s="1229" t="str">
        <f>IF(OR(T204="新加算Ⅰ",T204="新加算Ⅱ",T204="新加算Ⅲ",T204="新加算Ⅴ（１）",T204="新加算Ⅴ（３）",T204="新加算Ⅴ（８）"),IF(OR(AP204="○",AP204="令和６年度中に満たす"),"入力済","未入力"),"")</f>
        <v/>
      </c>
      <c r="BC204" s="1480" t="str">
        <f t="shared" ref="BC204" si="326">IF(OR(T204="新加算Ⅰ",T204="新加算Ⅱ",T204="新加算Ⅴ（１）",T204="新加算Ⅴ（２）",T204="新加算Ⅴ（３）",T204="新加算Ⅴ（４）",T204="新加算Ⅴ（５）",T204="新加算Ⅴ（６）",T204="新加算Ⅴ（７）",T204="新加算Ⅴ（９）",T204="新加算Ⅴ（10）",T204="新加算Ⅴ（12）"),IF(AQ204&lt;&gt;"",1,""),"")</f>
        <v/>
      </c>
      <c r="BD204" s="1310" t="str">
        <f>IF(OR(T204="新加算Ⅰ",T204="新加算Ⅴ（１）",T204="新加算Ⅴ（２）",T204="新加算Ⅴ（５）",T204="新加算Ⅴ（７）",T204="新加算Ⅴ（10）"),IF(AR204="","未入力","入力済"),"")</f>
        <v/>
      </c>
      <c r="BE204" s="1310" t="str">
        <f>G202</f>
        <v/>
      </c>
      <c r="BF204" s="1310"/>
      <c r="BG204" s="1310"/>
    </row>
    <row r="205" spans="1:59" ht="30" customHeight="1" thickBot="1">
      <c r="A205" s="1275"/>
      <c r="B205" s="1418"/>
      <c r="C205" s="1419"/>
      <c r="D205" s="1419"/>
      <c r="E205" s="1419"/>
      <c r="F205" s="1420"/>
      <c r="G205" s="1260"/>
      <c r="H205" s="1260"/>
      <c r="I205" s="1260"/>
      <c r="J205" s="1423"/>
      <c r="K205" s="1260"/>
      <c r="L205" s="1429"/>
      <c r="M205" s="556" t="str">
        <f>IF('別紙様式2-2（４・５月分）'!P157="","",'別紙様式2-2（４・５月分）'!P157)</f>
        <v/>
      </c>
      <c r="N205" s="1401"/>
      <c r="O205" s="1381"/>
      <c r="P205" s="1433"/>
      <c r="Q205" s="1385"/>
      <c r="R205" s="1517"/>
      <c r="S205" s="1389"/>
      <c r="T205" s="1519"/>
      <c r="U205" s="1515"/>
      <c r="V205" s="1395"/>
      <c r="W205" s="1513"/>
      <c r="X205" s="1371"/>
      <c r="Y205" s="1513"/>
      <c r="Z205" s="1371"/>
      <c r="AA205" s="1513"/>
      <c r="AB205" s="1371"/>
      <c r="AC205" s="1513"/>
      <c r="AD205" s="1371"/>
      <c r="AE205" s="1371"/>
      <c r="AF205" s="1371"/>
      <c r="AG205" s="1367"/>
      <c r="AH205" s="1373"/>
      <c r="AI205" s="1507"/>
      <c r="AJ205" s="1377"/>
      <c r="AK205" s="1509"/>
      <c r="AL205" s="1511"/>
      <c r="AM205" s="1503"/>
      <c r="AN205" s="1484"/>
      <c r="AO205" s="1505"/>
      <c r="AP205" s="1484"/>
      <c r="AQ205" s="1486"/>
      <c r="AR205" s="1488"/>
      <c r="AS205" s="578" t="str">
        <f t="shared" ref="AS205" si="327">IF(AU204="","",IF(OR(T204="",AND(M205="ベア加算なし",OR(T204="新加算Ⅰ",T204="新加算Ⅱ",T204="新加算Ⅲ",T204="新加算Ⅳ"),AM204=""),AND(OR(T204="新加算Ⅰ",T204="新加算Ⅱ",T204="新加算Ⅲ",T204="新加算Ⅳ"),AN204=""),AND(OR(T204="新加算Ⅰ",T204="新加算Ⅱ",T204="新加算Ⅲ"),AP204=""),AND(OR(T204="新加算Ⅰ",T204="新加算Ⅱ"),AQ204=""),AND(OR(T204="新加算Ⅰ"),AR204="")),"！記入が必要な欄（ピンク色のセル）に空欄があります。空欄を埋めてください。",""))</f>
        <v/>
      </c>
      <c r="AT205" s="452"/>
      <c r="AU205" s="1310"/>
      <c r="AV205" s="558" t="str">
        <f>IF('別紙様式2-2（４・５月分）'!N157="","",'別紙様式2-2（４・５月分）'!N157)</f>
        <v/>
      </c>
      <c r="AW205" s="1312"/>
      <c r="AX205" s="579"/>
      <c r="AY205" s="1229" t="str">
        <f>IF(OR(T205="新加算Ⅰ",T205="新加算Ⅱ",T205="新加算Ⅲ",T205="新加算Ⅳ",T205="新加算Ⅴ（１）",T205="新加算Ⅴ（２）",T205="新加算Ⅴ（３）",T205="新加算ⅠⅤ（４）",T205="新加算Ⅴ（５）",T205="新加算Ⅴ（６）",T205="新加算Ⅴ（８）",T205="新加算Ⅴ（11）"),IF(AI205="○","","未入力"),"")</f>
        <v/>
      </c>
      <c r="AZ205" s="1229" t="str">
        <f>IF(OR(U205="新加算Ⅰ",U205="新加算Ⅱ",U205="新加算Ⅲ",U205="新加算Ⅳ",U205="新加算Ⅴ（１）",U205="新加算Ⅴ（２）",U205="新加算Ⅴ（３）",U205="新加算ⅠⅤ（４）",U205="新加算Ⅴ（５）",U205="新加算Ⅴ（６）",U205="新加算Ⅴ（８）",U205="新加算Ⅴ（11）"),IF(AJ205="○","","未入力"),"")</f>
        <v/>
      </c>
      <c r="BA205" s="1229" t="str">
        <f>IF(OR(U205="新加算Ⅴ（７）",U205="新加算Ⅴ（９）",U205="新加算Ⅴ（10）",U205="新加算Ⅴ（12）",U205="新加算Ⅴ（13）",U205="新加算Ⅴ（14）"),IF(AK205="○","","未入力"),"")</f>
        <v/>
      </c>
      <c r="BB205" s="1229" t="str">
        <f>IF(OR(U205="新加算Ⅰ",U205="新加算Ⅱ",U205="新加算Ⅲ",U205="新加算Ⅴ（１）",U205="新加算Ⅴ（３）",U205="新加算Ⅴ（８）"),IF(AL205="○","","未入力"),"")</f>
        <v/>
      </c>
      <c r="BC205" s="1480" t="str">
        <f t="shared" ref="BC205" si="328">IF(OR(U205="新加算Ⅰ",U205="新加算Ⅱ",U205="新加算Ⅴ（１）",U205="新加算Ⅴ（２）",U205="新加算Ⅴ（３）",U205="新加算Ⅴ（４）",U205="新加算Ⅴ（５）",U205="新加算Ⅴ（６）",U205="新加算Ⅴ（７）",U205="新加算Ⅴ（９）",U205="新加算Ⅴ（10）",U205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5" s="1310" t="str">
        <f>IF(AND(T205&lt;&gt;"（参考）令和７年度の移行予定",OR(U205="新加算Ⅰ",U205="新加算Ⅴ（１）",U205="新加算Ⅴ（２）",U205="新加算Ⅴ（５）",U205="新加算Ⅴ（７）",U205="新加算Ⅴ（10）")),IF(AN205="","未入力",IF(AN205="いずれも取得していない","要件を満たさない","")),"")</f>
        <v/>
      </c>
      <c r="BE205" s="1310" t="str">
        <f>G202</f>
        <v/>
      </c>
      <c r="BF205" s="1310"/>
      <c r="BG205" s="1310"/>
    </row>
    <row r="206" spans="1:59" ht="30" customHeight="1">
      <c r="A206" s="1273">
        <v>49</v>
      </c>
      <c r="B206" s="1239" t="str">
        <f>IF(基本情報入力シート!C102="","",基本情報入力シート!C102)</f>
        <v/>
      </c>
      <c r="C206" s="1240"/>
      <c r="D206" s="1240"/>
      <c r="E206" s="1240"/>
      <c r="F206" s="1241"/>
      <c r="G206" s="1258" t="str">
        <f>IF(基本情報入力シート!M102="","",基本情報入力シート!M102)</f>
        <v/>
      </c>
      <c r="H206" s="1258" t="str">
        <f>IF(基本情報入力シート!R102="","",基本情報入力シート!R102)</f>
        <v/>
      </c>
      <c r="I206" s="1258" t="str">
        <f>IF(基本情報入力シート!W102="","",基本情報入力シート!W102)</f>
        <v/>
      </c>
      <c r="J206" s="1421" t="str">
        <f>IF(基本情報入力シート!X102="","",基本情報入力シート!X102)</f>
        <v/>
      </c>
      <c r="K206" s="1258" t="str">
        <f>IF(基本情報入力シート!Y102="","",基本情報入力シート!Y102)</f>
        <v/>
      </c>
      <c r="L206" s="1434" t="str">
        <f>IF(基本情報入力シート!AB102="","",基本情報入力シート!AB102)</f>
        <v/>
      </c>
      <c r="M206" s="553" t="str">
        <f>IF('別紙様式2-2（４・５月分）'!P158="","",'別紙様式2-2（４・５月分）'!P158)</f>
        <v/>
      </c>
      <c r="N206" s="1398" t="str">
        <f>IF(SUM('別紙様式2-2（４・５月分）'!Q158:Q160)=0,"",SUM('別紙様式2-2（４・５月分）'!Q158:Q160))</f>
        <v/>
      </c>
      <c r="O206" s="1402" t="str">
        <f>IFERROR(VLOOKUP('別紙様式2-2（４・５月分）'!AQ158,【参考】数式用!$AR$5:$AS$22,2,FALSE),"")</f>
        <v/>
      </c>
      <c r="P206" s="1403"/>
      <c r="Q206" s="1404"/>
      <c r="R206" s="1539" t="str">
        <f>IFERROR(VLOOKUP(K206,【参考】数式用!$A$5:$AB$37,MATCH(O206,【参考】数式用!$B$4:$AB$4,0)+1,0),"")</f>
        <v/>
      </c>
      <c r="S206" s="1410" t="s">
        <v>2102</v>
      </c>
      <c r="T206" s="1535" t="str">
        <f>IF('別紙様式2-3（６月以降分）'!T206="","",'別紙様式2-3（６月以降分）'!T206)</f>
        <v/>
      </c>
      <c r="U206" s="1537" t="str">
        <f>IFERROR(VLOOKUP(K206,【参考】数式用!$A$5:$AB$37,MATCH(T206,【参考】数式用!$B$4:$AB$4,0)+1,0),"")</f>
        <v/>
      </c>
      <c r="V206" s="1416" t="s">
        <v>15</v>
      </c>
      <c r="W206" s="1533">
        <f>'別紙様式2-3（６月以降分）'!W206</f>
        <v>6</v>
      </c>
      <c r="X206" s="1356" t="s">
        <v>10</v>
      </c>
      <c r="Y206" s="1533">
        <f>'別紙様式2-3（６月以降分）'!Y206</f>
        <v>6</v>
      </c>
      <c r="Z206" s="1356" t="s">
        <v>38</v>
      </c>
      <c r="AA206" s="1533">
        <f>'別紙様式2-3（６月以降分）'!AA206</f>
        <v>7</v>
      </c>
      <c r="AB206" s="1356" t="s">
        <v>10</v>
      </c>
      <c r="AC206" s="1533">
        <f>'別紙様式2-3（６月以降分）'!AC206</f>
        <v>3</v>
      </c>
      <c r="AD206" s="1356" t="s">
        <v>2020</v>
      </c>
      <c r="AE206" s="1356" t="s">
        <v>20</v>
      </c>
      <c r="AF206" s="1356">
        <f>IF(W206&gt;=1,(AA206*12+AC206)-(W206*12+Y206)+1,"")</f>
        <v>10</v>
      </c>
      <c r="AG206" s="1358" t="s">
        <v>33</v>
      </c>
      <c r="AH206" s="1525" t="str">
        <f>'別紙様式2-3（６月以降分）'!AH206</f>
        <v/>
      </c>
      <c r="AI206" s="1527" t="str">
        <f>'別紙様式2-3（６月以降分）'!AI206</f>
        <v/>
      </c>
      <c r="AJ206" s="1529">
        <f>'別紙様式2-3（６月以降分）'!AJ206</f>
        <v>0</v>
      </c>
      <c r="AK206" s="1531" t="str">
        <f>IF('別紙様式2-3（６月以降分）'!AK206="","",'別紙様式2-3（６月以降分）'!AK206)</f>
        <v/>
      </c>
      <c r="AL206" s="1520">
        <f>'別紙様式2-3（６月以降分）'!AL206</f>
        <v>0</v>
      </c>
      <c r="AM206" s="1522" t="str">
        <f>IF('別紙様式2-3（６月以降分）'!AM206="","",'別紙様式2-3（６月以降分）'!AM206)</f>
        <v/>
      </c>
      <c r="AN206" s="1340" t="str">
        <f>IF('別紙様式2-3（６月以降分）'!AN206="","",'別紙様式2-3（６月以降分）'!AN206)</f>
        <v/>
      </c>
      <c r="AO206" s="1338" t="str">
        <f>IF('別紙様式2-3（６月以降分）'!AO206="","",'別紙様式2-3（６月以降分）'!AO206)</f>
        <v/>
      </c>
      <c r="AP206" s="1340" t="str">
        <f>IF('別紙様式2-3（６月以降分）'!AP206="","",'別紙様式2-3（６月以降分）'!AP206)</f>
        <v/>
      </c>
      <c r="AQ206" s="1489" t="str">
        <f>IF('別紙様式2-3（６月以降分）'!AQ206="","",'別紙様式2-3（６月以降分）'!AQ206)</f>
        <v/>
      </c>
      <c r="AR206" s="1492" t="str">
        <f>IF('別紙様式2-3（６月以降分）'!AR206="","",'別紙様式2-3（６月以降分）'!AR206)</f>
        <v/>
      </c>
      <c r="AS206" s="573" t="str">
        <f t="shared" ref="AS206" si="329">IF(AU208="","",IF(U208&lt;U206,"！加算の要件上は問題ありませんが、令和６年度当初の新加算の加算率と比較して、移行後の加算率が下がる計画になっています。",""))</f>
        <v/>
      </c>
      <c r="AT206" s="580"/>
      <c r="AU206" s="1308"/>
      <c r="AV206" s="558" t="str">
        <f>IF('別紙様式2-2（４・５月分）'!N158="","",'別紙様式2-2（４・５月分）'!N158)</f>
        <v/>
      </c>
      <c r="AW206" s="1312" t="str">
        <f>IF(SUM('別紙様式2-2（４・５月分）'!O158:O160)=0,"",SUM('別紙様式2-2（４・５月分）'!O158:O160))</f>
        <v/>
      </c>
      <c r="AX206" s="1481" t="str">
        <f>IFERROR(VLOOKUP(K206,【参考】数式用!$AH$2:$AI$34,2,FALSE),"")</f>
        <v/>
      </c>
      <c r="AY206" s="494"/>
      <c r="BD206" s="341"/>
      <c r="BE206" s="1310" t="str">
        <f>G206</f>
        <v/>
      </c>
      <c r="BF206" s="1310"/>
      <c r="BG206" s="1310"/>
    </row>
    <row r="207" spans="1:59" ht="15" customHeight="1">
      <c r="A207" s="1274"/>
      <c r="B207" s="1242"/>
      <c r="C207" s="1243"/>
      <c r="D207" s="1243"/>
      <c r="E207" s="1243"/>
      <c r="F207" s="1244"/>
      <c r="G207" s="1259"/>
      <c r="H207" s="1259"/>
      <c r="I207" s="1259"/>
      <c r="J207" s="1422"/>
      <c r="K207" s="1259"/>
      <c r="L207" s="1428"/>
      <c r="M207" s="1378" t="str">
        <f>IF('別紙様式2-2（４・５月分）'!P159="","",'別紙様式2-2（４・５月分）'!P159)</f>
        <v/>
      </c>
      <c r="N207" s="1399"/>
      <c r="O207" s="1405"/>
      <c r="P207" s="1406"/>
      <c r="Q207" s="1407"/>
      <c r="R207" s="1540"/>
      <c r="S207" s="1411"/>
      <c r="T207" s="1536"/>
      <c r="U207" s="1538"/>
      <c r="V207" s="1417"/>
      <c r="W207" s="1534"/>
      <c r="X207" s="1357"/>
      <c r="Y207" s="1534"/>
      <c r="Z207" s="1357"/>
      <c r="AA207" s="1534"/>
      <c r="AB207" s="1357"/>
      <c r="AC207" s="1534"/>
      <c r="AD207" s="1357"/>
      <c r="AE207" s="1357"/>
      <c r="AF207" s="1357"/>
      <c r="AG207" s="1359"/>
      <c r="AH207" s="1526"/>
      <c r="AI207" s="1528"/>
      <c r="AJ207" s="1530"/>
      <c r="AK207" s="1532"/>
      <c r="AL207" s="1521"/>
      <c r="AM207" s="1523"/>
      <c r="AN207" s="1341"/>
      <c r="AO207" s="1524"/>
      <c r="AP207" s="1341"/>
      <c r="AQ207" s="1490"/>
      <c r="AR207" s="1493"/>
      <c r="AS207" s="1491" t="str">
        <f t="shared" ref="AS207" si="330">IF(AU208="","",IF(OR(AA208="",AA208&lt;&gt;7,AC208="",AC208&lt;&gt;3),"！算定期間の終わりが令和７年３月になっていません。年度内の廃止予定等がなければ、算定対象月を令和７年３月にしてください。",""))</f>
        <v/>
      </c>
      <c r="AT207" s="580"/>
      <c r="AU207" s="1310"/>
      <c r="AV207" s="1311" t="str">
        <f>IF('別紙様式2-2（４・５月分）'!N159="","",'別紙様式2-2（４・５月分）'!N159)</f>
        <v/>
      </c>
      <c r="AW207" s="1312"/>
      <c r="AX207" s="1482"/>
      <c r="AY207" s="431"/>
      <c r="BD207" s="341"/>
      <c r="BE207" s="1310" t="str">
        <f>G206</f>
        <v/>
      </c>
      <c r="BF207" s="1310"/>
      <c r="BG207" s="1310"/>
    </row>
    <row r="208" spans="1:59" ht="15" customHeight="1">
      <c r="A208" s="1302"/>
      <c r="B208" s="1242"/>
      <c r="C208" s="1243"/>
      <c r="D208" s="1243"/>
      <c r="E208" s="1243"/>
      <c r="F208" s="1244"/>
      <c r="G208" s="1259"/>
      <c r="H208" s="1259"/>
      <c r="I208" s="1259"/>
      <c r="J208" s="1422"/>
      <c r="K208" s="1259"/>
      <c r="L208" s="1428"/>
      <c r="M208" s="1379"/>
      <c r="N208" s="1400"/>
      <c r="O208" s="1380" t="s">
        <v>2025</v>
      </c>
      <c r="P208" s="1432" t="str">
        <f>IFERROR(VLOOKUP('別紙様式2-2（４・５月分）'!AQ158,【参考】数式用!$AR$5:$AT$22,3,FALSE),"")</f>
        <v/>
      </c>
      <c r="Q208" s="1384" t="s">
        <v>2036</v>
      </c>
      <c r="R208" s="1516" t="str">
        <f>IFERROR(VLOOKUP(K206,【参考】数式用!$A$5:$AB$37,MATCH(P208,【参考】数式用!$B$4:$AB$4,0)+1,0),"")</f>
        <v/>
      </c>
      <c r="S208" s="1388" t="s">
        <v>2109</v>
      </c>
      <c r="T208" s="1518"/>
      <c r="U208" s="1514" t="str">
        <f>IFERROR(VLOOKUP(K206,【参考】数式用!$A$5:$AB$37,MATCH(T208,【参考】数式用!$B$4:$AB$4,0)+1,0),"")</f>
        <v/>
      </c>
      <c r="V208" s="1394" t="s">
        <v>15</v>
      </c>
      <c r="W208" s="1512"/>
      <c r="X208" s="1370" t="s">
        <v>10</v>
      </c>
      <c r="Y208" s="1512"/>
      <c r="Z208" s="1370" t="s">
        <v>38</v>
      </c>
      <c r="AA208" s="1512"/>
      <c r="AB208" s="1370" t="s">
        <v>10</v>
      </c>
      <c r="AC208" s="1512"/>
      <c r="AD208" s="1370" t="s">
        <v>2020</v>
      </c>
      <c r="AE208" s="1370" t="s">
        <v>20</v>
      </c>
      <c r="AF208" s="1370" t="str">
        <f>IF(W208&gt;=1,(AA208*12+AC208)-(W208*12+Y208)+1,"")</f>
        <v/>
      </c>
      <c r="AG208" s="1366" t="s">
        <v>33</v>
      </c>
      <c r="AH208" s="1372" t="str">
        <f t="shared" ref="AH208" si="331">IFERROR(ROUNDDOWN(ROUND(L206*U208,0),0)*AF208,"")</f>
        <v/>
      </c>
      <c r="AI208" s="1506" t="str">
        <f t="shared" ref="AI208" si="332">IFERROR(ROUNDDOWN(ROUND((L206*(U208-AW206)),0),0)*AF208,"")</f>
        <v/>
      </c>
      <c r="AJ208" s="1376" t="str">
        <f>IFERROR(ROUNDDOWN(ROUNDDOWN(ROUND(L206*VLOOKUP(K206,【参考】数式用!$A$5:$AB$27,MATCH("新加算Ⅳ",【参考】数式用!$B$4:$AB$4,0)+1,0),0),0)*AF208*0.5,0),"")</f>
        <v/>
      </c>
      <c r="AK208" s="1508"/>
      <c r="AL208" s="1510" t="str">
        <f>IFERROR(IF('別紙様式2-2（４・５月分）'!P208="ベア加算","", IF(OR(T208="新加算Ⅰ",T208="新加算Ⅱ",T208="新加算Ⅲ",T208="新加算Ⅳ"),ROUNDDOWN(ROUND(L206*VLOOKUP(K206,【参考】数式用!$A$5:$I$27,MATCH("ベア加算",【参考】数式用!$B$4:$I$4,0)+1,0),0),0)*AF208,"")),"")</f>
        <v/>
      </c>
      <c r="AM208" s="1502"/>
      <c r="AN208" s="1483"/>
      <c r="AO208" s="1504"/>
      <c r="AP208" s="1483"/>
      <c r="AQ208" s="1485"/>
      <c r="AR208" s="1487"/>
      <c r="AS208" s="1491"/>
      <c r="AT208" s="452"/>
      <c r="AU208" s="1310" t="str">
        <f>IF(AND(AA206&lt;&gt;7,AC206&lt;&gt;3),"V列に色付け","")</f>
        <v/>
      </c>
      <c r="AV208" s="1311"/>
      <c r="AW208" s="1312"/>
      <c r="AX208" s="577"/>
      <c r="AY208" s="1229" t="str">
        <f>IF(AL208&lt;&gt;"",IF(AM208="○","入力済","未入力"),"")</f>
        <v/>
      </c>
      <c r="AZ208" s="1229" t="str">
        <f>IF(OR(T208="新加算Ⅰ",T208="新加算Ⅱ",T208="新加算Ⅲ",T208="新加算Ⅳ",T208="新加算Ⅴ（１）",T208="新加算Ⅴ（２）",T208="新加算Ⅴ（３）",T208="新加算ⅠⅤ（４）",T208="新加算Ⅴ（５）",T208="新加算Ⅴ（６）",T208="新加算Ⅴ（８）",T208="新加算Ⅴ（11）"),IF(OR(AN208="○",AN208="令和６年度中に満たす"),"入力済","未入力"),"")</f>
        <v/>
      </c>
      <c r="BA208" s="1229" t="str">
        <f>IF(OR(T208="新加算Ⅴ（７）",T208="新加算Ⅴ（９）",T208="新加算Ⅴ（10）",T208="新加算Ⅴ（12）",T208="新加算Ⅴ（13）",T208="新加算Ⅴ（14）"),IF(OR(AO208="○",AO208="令和６年度中に満たす"),"入力済","未入力"),"")</f>
        <v/>
      </c>
      <c r="BB208" s="1229" t="str">
        <f>IF(OR(T208="新加算Ⅰ",T208="新加算Ⅱ",T208="新加算Ⅲ",T208="新加算Ⅴ（１）",T208="新加算Ⅴ（３）",T208="新加算Ⅴ（８）"),IF(OR(AP208="○",AP208="令和６年度中に満たす"),"入力済","未入力"),"")</f>
        <v/>
      </c>
      <c r="BC208" s="1480" t="str">
        <f t="shared" ref="BC208" si="333">IF(OR(T208="新加算Ⅰ",T208="新加算Ⅱ",T208="新加算Ⅴ（１）",T208="新加算Ⅴ（２）",T208="新加算Ⅴ（３）",T208="新加算Ⅴ（４）",T208="新加算Ⅴ（５）",T208="新加算Ⅴ（６）",T208="新加算Ⅴ（７）",T208="新加算Ⅴ（９）",T208="新加算Ⅴ（10）",T208="新加算Ⅴ（12）"),IF(AQ208&lt;&gt;"",1,""),"")</f>
        <v/>
      </c>
      <c r="BD208" s="1310" t="str">
        <f>IF(OR(T208="新加算Ⅰ",T208="新加算Ⅴ（１）",T208="新加算Ⅴ（２）",T208="新加算Ⅴ（５）",T208="新加算Ⅴ（７）",T208="新加算Ⅴ（10）"),IF(AR208="","未入力","入力済"),"")</f>
        <v/>
      </c>
      <c r="BE208" s="1310" t="str">
        <f>G206</f>
        <v/>
      </c>
      <c r="BF208" s="1310"/>
      <c r="BG208" s="1310"/>
    </row>
    <row r="209" spans="1:59" ht="30" customHeight="1" thickBot="1">
      <c r="A209" s="1275"/>
      <c r="B209" s="1418"/>
      <c r="C209" s="1419"/>
      <c r="D209" s="1419"/>
      <c r="E209" s="1419"/>
      <c r="F209" s="1420"/>
      <c r="G209" s="1260"/>
      <c r="H209" s="1260"/>
      <c r="I209" s="1260"/>
      <c r="J209" s="1423"/>
      <c r="K209" s="1260"/>
      <c r="L209" s="1429"/>
      <c r="M209" s="556" t="str">
        <f>IF('別紙様式2-2（４・５月分）'!P160="","",'別紙様式2-2（４・５月分）'!P160)</f>
        <v/>
      </c>
      <c r="N209" s="1401"/>
      <c r="O209" s="1381"/>
      <c r="P209" s="1433"/>
      <c r="Q209" s="1385"/>
      <c r="R209" s="1517"/>
      <c r="S209" s="1389"/>
      <c r="T209" s="1519"/>
      <c r="U209" s="1515"/>
      <c r="V209" s="1395"/>
      <c r="W209" s="1513"/>
      <c r="X209" s="1371"/>
      <c r="Y209" s="1513"/>
      <c r="Z209" s="1371"/>
      <c r="AA209" s="1513"/>
      <c r="AB209" s="1371"/>
      <c r="AC209" s="1513"/>
      <c r="AD209" s="1371"/>
      <c r="AE209" s="1371"/>
      <c r="AF209" s="1371"/>
      <c r="AG209" s="1367"/>
      <c r="AH209" s="1373"/>
      <c r="AI209" s="1507"/>
      <c r="AJ209" s="1377"/>
      <c r="AK209" s="1509"/>
      <c r="AL209" s="1511"/>
      <c r="AM209" s="1503"/>
      <c r="AN209" s="1484"/>
      <c r="AO209" s="1505"/>
      <c r="AP209" s="1484"/>
      <c r="AQ209" s="1486"/>
      <c r="AR209" s="1488"/>
      <c r="AS209" s="578" t="str">
        <f t="shared" ref="AS209" si="334">IF(AU208="","",IF(OR(T208="",AND(M209="ベア加算なし",OR(T208="新加算Ⅰ",T208="新加算Ⅱ",T208="新加算Ⅲ",T208="新加算Ⅳ"),AM208=""),AND(OR(T208="新加算Ⅰ",T208="新加算Ⅱ",T208="新加算Ⅲ",T208="新加算Ⅳ"),AN208=""),AND(OR(T208="新加算Ⅰ",T208="新加算Ⅱ",T208="新加算Ⅲ"),AP208=""),AND(OR(T208="新加算Ⅰ",T208="新加算Ⅱ"),AQ208=""),AND(OR(T208="新加算Ⅰ"),AR208="")),"！記入が必要な欄（ピンク色のセル）に空欄があります。空欄を埋めてください。",""))</f>
        <v/>
      </c>
      <c r="AT209" s="452"/>
      <c r="AU209" s="1310"/>
      <c r="AV209" s="558" t="str">
        <f>IF('別紙様式2-2（４・５月分）'!N160="","",'別紙様式2-2（４・５月分）'!N160)</f>
        <v/>
      </c>
      <c r="AW209" s="1312"/>
      <c r="AX209" s="579"/>
      <c r="AY209" s="1229" t="str">
        <f>IF(OR(T209="新加算Ⅰ",T209="新加算Ⅱ",T209="新加算Ⅲ",T209="新加算Ⅳ",T209="新加算Ⅴ（１）",T209="新加算Ⅴ（２）",T209="新加算Ⅴ（３）",T209="新加算ⅠⅤ（４）",T209="新加算Ⅴ（５）",T209="新加算Ⅴ（６）",T209="新加算Ⅴ（８）",T209="新加算Ⅴ（11）"),IF(AI209="○","","未入力"),"")</f>
        <v/>
      </c>
      <c r="AZ209" s="1229" t="str">
        <f>IF(OR(U209="新加算Ⅰ",U209="新加算Ⅱ",U209="新加算Ⅲ",U209="新加算Ⅳ",U209="新加算Ⅴ（１）",U209="新加算Ⅴ（２）",U209="新加算Ⅴ（３）",U209="新加算ⅠⅤ（４）",U209="新加算Ⅴ（５）",U209="新加算Ⅴ（６）",U209="新加算Ⅴ（８）",U209="新加算Ⅴ（11）"),IF(AJ209="○","","未入力"),"")</f>
        <v/>
      </c>
      <c r="BA209" s="1229" t="str">
        <f>IF(OR(U209="新加算Ⅴ（７）",U209="新加算Ⅴ（９）",U209="新加算Ⅴ（10）",U209="新加算Ⅴ（12）",U209="新加算Ⅴ（13）",U209="新加算Ⅴ（14）"),IF(AK209="○","","未入力"),"")</f>
        <v/>
      </c>
      <c r="BB209" s="1229" t="str">
        <f>IF(OR(U209="新加算Ⅰ",U209="新加算Ⅱ",U209="新加算Ⅲ",U209="新加算Ⅴ（１）",U209="新加算Ⅴ（３）",U209="新加算Ⅴ（８）"),IF(AL209="○","","未入力"),"")</f>
        <v/>
      </c>
      <c r="BC209" s="1480" t="str">
        <f t="shared" ref="BC209" si="335">IF(OR(U209="新加算Ⅰ",U209="新加算Ⅱ",U209="新加算Ⅴ（１）",U209="新加算Ⅴ（２）",U209="新加算Ⅴ（３）",U209="新加算Ⅴ（４）",U209="新加算Ⅴ（５）",U209="新加算Ⅴ（６）",U209="新加算Ⅴ（７）",U209="新加算Ⅴ（９）",U209="新加算Ⅴ（10）",U209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9" s="1310" t="str">
        <f>IF(AND(T209&lt;&gt;"（参考）令和７年度の移行予定",OR(U209="新加算Ⅰ",U209="新加算Ⅴ（１）",U209="新加算Ⅴ（２）",U209="新加算Ⅴ（５）",U209="新加算Ⅴ（７）",U209="新加算Ⅴ（10）")),IF(AN209="","未入力",IF(AN209="いずれも取得していない","要件を満たさない","")),"")</f>
        <v/>
      </c>
      <c r="BE209" s="1310" t="str">
        <f>G206</f>
        <v/>
      </c>
      <c r="BF209" s="1310"/>
      <c r="BG209" s="1310"/>
    </row>
    <row r="210" spans="1:59" ht="30" customHeight="1">
      <c r="A210" s="1300">
        <v>50</v>
      </c>
      <c r="B210" s="1242" t="str">
        <f>IF(基本情報入力シート!C103="","",基本情報入力シート!C103)</f>
        <v/>
      </c>
      <c r="C210" s="1243"/>
      <c r="D210" s="1243"/>
      <c r="E210" s="1243"/>
      <c r="F210" s="1244"/>
      <c r="G210" s="1259" t="str">
        <f>IF(基本情報入力シート!M103="","",基本情報入力シート!M103)</f>
        <v/>
      </c>
      <c r="H210" s="1259" t="str">
        <f>IF(基本情報入力シート!R103="","",基本情報入力シート!R103)</f>
        <v/>
      </c>
      <c r="I210" s="1259" t="str">
        <f>IF(基本情報入力シート!W103="","",基本情報入力シート!W103)</f>
        <v/>
      </c>
      <c r="J210" s="1422" t="str">
        <f>IF(基本情報入力シート!X103="","",基本情報入力シート!X103)</f>
        <v/>
      </c>
      <c r="K210" s="1259" t="str">
        <f>IF(基本情報入力シート!Y103="","",基本情報入力シート!Y103)</f>
        <v/>
      </c>
      <c r="L210" s="1428" t="str">
        <f>IF(基本情報入力シート!AB103="","",基本情報入力シート!AB103)</f>
        <v/>
      </c>
      <c r="M210" s="553" t="str">
        <f>IF('別紙様式2-2（４・５月分）'!P161="","",'別紙様式2-2（４・５月分）'!P161)</f>
        <v/>
      </c>
      <c r="N210" s="1398" t="str">
        <f>IF(SUM('別紙様式2-2（４・５月分）'!Q161:Q163)=0,"",SUM('別紙様式2-2（４・５月分）'!Q161:Q163))</f>
        <v/>
      </c>
      <c r="O210" s="1402" t="str">
        <f>IFERROR(VLOOKUP('別紙様式2-2（４・５月分）'!AQ161,【参考】数式用!$AR$5:$AS$22,2,FALSE),"")</f>
        <v/>
      </c>
      <c r="P210" s="1403"/>
      <c r="Q210" s="1404"/>
      <c r="R210" s="1539" t="str">
        <f>IFERROR(VLOOKUP(K210,【参考】数式用!$A$5:$AB$37,MATCH(O210,【参考】数式用!$B$4:$AB$4,0)+1,0),"")</f>
        <v/>
      </c>
      <c r="S210" s="1410" t="s">
        <v>2102</v>
      </c>
      <c r="T210" s="1535" t="str">
        <f>IF('別紙様式2-3（６月以降分）'!T210="","",'別紙様式2-3（６月以降分）'!T210)</f>
        <v/>
      </c>
      <c r="U210" s="1537" t="str">
        <f>IFERROR(VLOOKUP(K210,【参考】数式用!$A$5:$AB$37,MATCH(T210,【参考】数式用!$B$4:$AB$4,0)+1,0),"")</f>
        <v/>
      </c>
      <c r="V210" s="1416" t="s">
        <v>15</v>
      </c>
      <c r="W210" s="1533">
        <f>'別紙様式2-3（６月以降分）'!W210</f>
        <v>6</v>
      </c>
      <c r="X210" s="1356" t="s">
        <v>10</v>
      </c>
      <c r="Y210" s="1533">
        <f>'別紙様式2-3（６月以降分）'!Y210</f>
        <v>6</v>
      </c>
      <c r="Z210" s="1356" t="s">
        <v>38</v>
      </c>
      <c r="AA210" s="1533">
        <f>'別紙様式2-3（６月以降分）'!AA210</f>
        <v>7</v>
      </c>
      <c r="AB210" s="1356" t="s">
        <v>10</v>
      </c>
      <c r="AC210" s="1533">
        <f>'別紙様式2-3（６月以降分）'!AC210</f>
        <v>3</v>
      </c>
      <c r="AD210" s="1356" t="s">
        <v>2020</v>
      </c>
      <c r="AE210" s="1356" t="s">
        <v>20</v>
      </c>
      <c r="AF210" s="1356">
        <f>IF(W210&gt;=1,(AA210*12+AC210)-(W210*12+Y210)+1,"")</f>
        <v>10</v>
      </c>
      <c r="AG210" s="1358" t="s">
        <v>33</v>
      </c>
      <c r="AH210" s="1525" t="str">
        <f>'別紙様式2-3（６月以降分）'!AH210</f>
        <v/>
      </c>
      <c r="AI210" s="1527" t="str">
        <f>'別紙様式2-3（６月以降分）'!AI210</f>
        <v/>
      </c>
      <c r="AJ210" s="1529">
        <f>'別紙様式2-3（６月以降分）'!AJ210</f>
        <v>0</v>
      </c>
      <c r="AK210" s="1531" t="str">
        <f>IF('別紙様式2-3（６月以降分）'!AK210="","",'別紙様式2-3（６月以降分）'!AK210)</f>
        <v/>
      </c>
      <c r="AL210" s="1520">
        <f>'別紙様式2-3（６月以降分）'!AL210</f>
        <v>0</v>
      </c>
      <c r="AM210" s="1522" t="str">
        <f>IF('別紙様式2-3（６月以降分）'!AM210="","",'別紙様式2-3（６月以降分）'!AM210)</f>
        <v/>
      </c>
      <c r="AN210" s="1340" t="str">
        <f>IF('別紙様式2-3（６月以降分）'!AN210="","",'別紙様式2-3（６月以降分）'!AN210)</f>
        <v/>
      </c>
      <c r="AO210" s="1338" t="str">
        <f>IF('別紙様式2-3（６月以降分）'!AO210="","",'別紙様式2-3（６月以降分）'!AO210)</f>
        <v/>
      </c>
      <c r="AP210" s="1340" t="str">
        <f>IF('別紙様式2-3（６月以降分）'!AP210="","",'別紙様式2-3（６月以降分）'!AP210)</f>
        <v/>
      </c>
      <c r="AQ210" s="1489" t="str">
        <f>IF('別紙様式2-3（６月以降分）'!AQ210="","",'別紙様式2-3（６月以降分）'!AQ210)</f>
        <v/>
      </c>
      <c r="AR210" s="1492" t="str">
        <f>IF('別紙様式2-3（６月以降分）'!AR210="","",'別紙様式2-3（６月以降分）'!AR210)</f>
        <v/>
      </c>
      <c r="AS210" s="573" t="str">
        <f t="shared" ref="AS210" si="336">IF(AU212="","",IF(U212&lt;U210,"！加算の要件上は問題ありませんが、令和６年度当初の新加算の加算率と比較して、移行後の加算率が下がる計画になっています。",""))</f>
        <v/>
      </c>
      <c r="AT210" s="580"/>
      <c r="AU210" s="1308"/>
      <c r="AV210" s="558" t="str">
        <f>IF('別紙様式2-2（４・５月分）'!N161="","",'別紙様式2-2（４・５月分）'!N161)</f>
        <v/>
      </c>
      <c r="AW210" s="1312" t="str">
        <f>IF(SUM('別紙様式2-2（４・５月分）'!O161:O163)=0,"",SUM('別紙様式2-2（４・５月分）'!O161:O163))</f>
        <v/>
      </c>
      <c r="AX210" s="1481" t="str">
        <f>IFERROR(VLOOKUP(K210,【参考】数式用!$AH$2:$AI$34,2,FALSE),"")</f>
        <v/>
      </c>
      <c r="AY210" s="494"/>
      <c r="BD210" s="341"/>
      <c r="BE210" s="1310" t="str">
        <f>G210</f>
        <v/>
      </c>
      <c r="BF210" s="1310"/>
      <c r="BG210" s="1310"/>
    </row>
    <row r="211" spans="1:59" ht="15" customHeight="1">
      <c r="A211" s="1274"/>
      <c r="B211" s="1242"/>
      <c r="C211" s="1243"/>
      <c r="D211" s="1243"/>
      <c r="E211" s="1243"/>
      <c r="F211" s="1244"/>
      <c r="G211" s="1259"/>
      <c r="H211" s="1259"/>
      <c r="I211" s="1259"/>
      <c r="J211" s="1422"/>
      <c r="K211" s="1259"/>
      <c r="L211" s="1428"/>
      <c r="M211" s="1378" t="str">
        <f>IF('別紙様式2-2（４・５月分）'!P162="","",'別紙様式2-2（４・５月分）'!P162)</f>
        <v/>
      </c>
      <c r="N211" s="1399"/>
      <c r="O211" s="1405"/>
      <c r="P211" s="1406"/>
      <c r="Q211" s="1407"/>
      <c r="R211" s="1540"/>
      <c r="S211" s="1411"/>
      <c r="T211" s="1536"/>
      <c r="U211" s="1538"/>
      <c r="V211" s="1417"/>
      <c r="W211" s="1534"/>
      <c r="X211" s="1357"/>
      <c r="Y211" s="1534"/>
      <c r="Z211" s="1357"/>
      <c r="AA211" s="1534"/>
      <c r="AB211" s="1357"/>
      <c r="AC211" s="1534"/>
      <c r="AD211" s="1357"/>
      <c r="AE211" s="1357"/>
      <c r="AF211" s="1357"/>
      <c r="AG211" s="1359"/>
      <c r="AH211" s="1526"/>
      <c r="AI211" s="1528"/>
      <c r="AJ211" s="1530"/>
      <c r="AK211" s="1532"/>
      <c r="AL211" s="1521"/>
      <c r="AM211" s="1523"/>
      <c r="AN211" s="1341"/>
      <c r="AO211" s="1524"/>
      <c r="AP211" s="1341"/>
      <c r="AQ211" s="1490"/>
      <c r="AR211" s="1493"/>
      <c r="AS211" s="1491" t="str">
        <f t="shared" ref="AS211" si="337">IF(AU212="","",IF(OR(AA212="",AA212&lt;&gt;7,AC212="",AC212&lt;&gt;3),"！算定期間の終わりが令和７年３月になっていません。年度内の廃止予定等がなければ、算定対象月を令和７年３月にしてください。",""))</f>
        <v/>
      </c>
      <c r="AT211" s="580"/>
      <c r="AU211" s="1310"/>
      <c r="AV211" s="1311" t="str">
        <f>IF('別紙様式2-2（４・５月分）'!N162="","",'別紙様式2-2（４・５月分）'!N162)</f>
        <v/>
      </c>
      <c r="AW211" s="1312"/>
      <c r="AX211" s="1482"/>
      <c r="AY211" s="431"/>
      <c r="BD211" s="341"/>
      <c r="BE211" s="1310" t="str">
        <f>G210</f>
        <v/>
      </c>
      <c r="BF211" s="1310"/>
      <c r="BG211" s="1310"/>
    </row>
    <row r="212" spans="1:59" ht="15" customHeight="1">
      <c r="A212" s="1302"/>
      <c r="B212" s="1242"/>
      <c r="C212" s="1243"/>
      <c r="D212" s="1243"/>
      <c r="E212" s="1243"/>
      <c r="F212" s="1244"/>
      <c r="G212" s="1259"/>
      <c r="H212" s="1259"/>
      <c r="I212" s="1259"/>
      <c r="J212" s="1422"/>
      <c r="K212" s="1259"/>
      <c r="L212" s="1428"/>
      <c r="M212" s="1379"/>
      <c r="N212" s="1400"/>
      <c r="O212" s="1380" t="s">
        <v>2025</v>
      </c>
      <c r="P212" s="1432" t="str">
        <f>IFERROR(VLOOKUP('別紙様式2-2（４・５月分）'!AQ161,【参考】数式用!$AR$5:$AT$22,3,FALSE),"")</f>
        <v/>
      </c>
      <c r="Q212" s="1384" t="s">
        <v>2036</v>
      </c>
      <c r="R212" s="1516" t="str">
        <f>IFERROR(VLOOKUP(K210,【参考】数式用!$A$5:$AB$37,MATCH(P212,【参考】数式用!$B$4:$AB$4,0)+1,0),"")</f>
        <v/>
      </c>
      <c r="S212" s="1388" t="s">
        <v>2109</v>
      </c>
      <c r="T212" s="1518"/>
      <c r="U212" s="1514" t="str">
        <f>IFERROR(VLOOKUP(K210,【参考】数式用!$A$5:$AB$37,MATCH(T212,【参考】数式用!$B$4:$AB$4,0)+1,0),"")</f>
        <v/>
      </c>
      <c r="V212" s="1394" t="s">
        <v>15</v>
      </c>
      <c r="W212" s="1512"/>
      <c r="X212" s="1370" t="s">
        <v>10</v>
      </c>
      <c r="Y212" s="1512"/>
      <c r="Z212" s="1370" t="s">
        <v>38</v>
      </c>
      <c r="AA212" s="1512"/>
      <c r="AB212" s="1370" t="s">
        <v>10</v>
      </c>
      <c r="AC212" s="1512"/>
      <c r="AD212" s="1370" t="s">
        <v>2020</v>
      </c>
      <c r="AE212" s="1370" t="s">
        <v>20</v>
      </c>
      <c r="AF212" s="1370" t="str">
        <f>IF(W212&gt;=1,(AA212*12+AC212)-(W212*12+Y212)+1,"")</f>
        <v/>
      </c>
      <c r="AG212" s="1366" t="s">
        <v>33</v>
      </c>
      <c r="AH212" s="1372" t="str">
        <f t="shared" ref="AH212" si="338">IFERROR(ROUNDDOWN(ROUND(L210*U212,0),0)*AF212,"")</f>
        <v/>
      </c>
      <c r="AI212" s="1506" t="str">
        <f t="shared" ref="AI212" si="339">IFERROR(ROUNDDOWN(ROUND((L210*(U212-AW210)),0),0)*AF212,"")</f>
        <v/>
      </c>
      <c r="AJ212" s="1376" t="str">
        <f>IFERROR(ROUNDDOWN(ROUNDDOWN(ROUND(L210*VLOOKUP(K210,【参考】数式用!$A$5:$AB$27,MATCH("新加算Ⅳ",【参考】数式用!$B$4:$AB$4,0)+1,0),0),0)*AF212*0.5,0),"")</f>
        <v/>
      </c>
      <c r="AK212" s="1508"/>
      <c r="AL212" s="1510" t="str">
        <f>IFERROR(IF('別紙様式2-2（４・５月分）'!P212="ベア加算","", IF(OR(T212="新加算Ⅰ",T212="新加算Ⅱ",T212="新加算Ⅲ",T212="新加算Ⅳ"),ROUNDDOWN(ROUND(L210*VLOOKUP(K210,【参考】数式用!$A$5:$I$27,MATCH("ベア加算",【参考】数式用!$B$4:$I$4,0)+1,0),0),0)*AF212,"")),"")</f>
        <v/>
      </c>
      <c r="AM212" s="1502"/>
      <c r="AN212" s="1483"/>
      <c r="AO212" s="1504"/>
      <c r="AP212" s="1483"/>
      <c r="AQ212" s="1485"/>
      <c r="AR212" s="1487"/>
      <c r="AS212" s="1491"/>
      <c r="AT212" s="452"/>
      <c r="AU212" s="1310" t="str">
        <f>IF(AND(AA210&lt;&gt;7,AC210&lt;&gt;3),"V列に色付け","")</f>
        <v/>
      </c>
      <c r="AV212" s="1311"/>
      <c r="AW212" s="1312"/>
      <c r="AX212" s="577"/>
      <c r="AY212" s="1229" t="str">
        <f>IF(AL212&lt;&gt;"",IF(AM212="○","入力済","未入力"),"")</f>
        <v/>
      </c>
      <c r="AZ212" s="1229" t="str">
        <f>IF(OR(T212="新加算Ⅰ",T212="新加算Ⅱ",T212="新加算Ⅲ",T212="新加算Ⅳ",T212="新加算Ⅴ（１）",T212="新加算Ⅴ（２）",T212="新加算Ⅴ（３）",T212="新加算ⅠⅤ（４）",T212="新加算Ⅴ（５）",T212="新加算Ⅴ（６）",T212="新加算Ⅴ（８）",T212="新加算Ⅴ（11）"),IF(OR(AN212="○",AN212="令和６年度中に満たす"),"入力済","未入力"),"")</f>
        <v/>
      </c>
      <c r="BA212" s="1229" t="str">
        <f>IF(OR(T212="新加算Ⅴ（７）",T212="新加算Ⅴ（９）",T212="新加算Ⅴ（10）",T212="新加算Ⅴ（12）",T212="新加算Ⅴ（13）",T212="新加算Ⅴ（14）"),IF(OR(AO212="○",AO212="令和６年度中に満たす"),"入力済","未入力"),"")</f>
        <v/>
      </c>
      <c r="BB212" s="1229" t="str">
        <f>IF(OR(T212="新加算Ⅰ",T212="新加算Ⅱ",T212="新加算Ⅲ",T212="新加算Ⅴ（１）",T212="新加算Ⅴ（３）",T212="新加算Ⅴ（８）"),IF(OR(AP212="○",AP212="令和６年度中に満たす"),"入力済","未入力"),"")</f>
        <v/>
      </c>
      <c r="BC212" s="1480" t="str">
        <f t="shared" ref="BC212" si="340">IF(OR(T212="新加算Ⅰ",T212="新加算Ⅱ",T212="新加算Ⅴ（１）",T212="新加算Ⅴ（２）",T212="新加算Ⅴ（３）",T212="新加算Ⅴ（４）",T212="新加算Ⅴ（５）",T212="新加算Ⅴ（６）",T212="新加算Ⅴ（７）",T212="新加算Ⅴ（９）",T212="新加算Ⅴ（10）",T212="新加算Ⅴ（12）"),IF(AQ212&lt;&gt;"",1,""),"")</f>
        <v/>
      </c>
      <c r="BD212" s="1310" t="str">
        <f>IF(OR(T212="新加算Ⅰ",T212="新加算Ⅴ（１）",T212="新加算Ⅴ（２）",T212="新加算Ⅴ（５）",T212="新加算Ⅴ（７）",T212="新加算Ⅴ（10）"),IF(AR212="","未入力","入力済"),"")</f>
        <v/>
      </c>
      <c r="BE212" s="1310" t="str">
        <f>G210</f>
        <v/>
      </c>
      <c r="BF212" s="1310"/>
      <c r="BG212" s="1310"/>
    </row>
    <row r="213" spans="1:59" ht="30" customHeight="1" thickBot="1">
      <c r="A213" s="1275"/>
      <c r="B213" s="1418"/>
      <c r="C213" s="1419"/>
      <c r="D213" s="1419"/>
      <c r="E213" s="1419"/>
      <c r="F213" s="1420"/>
      <c r="G213" s="1260"/>
      <c r="H213" s="1260"/>
      <c r="I213" s="1260"/>
      <c r="J213" s="1423"/>
      <c r="K213" s="1260"/>
      <c r="L213" s="1429"/>
      <c r="M213" s="556" t="str">
        <f>IF('別紙様式2-2（４・５月分）'!P163="","",'別紙様式2-2（４・５月分）'!P163)</f>
        <v/>
      </c>
      <c r="N213" s="1401"/>
      <c r="O213" s="1381"/>
      <c r="P213" s="1433"/>
      <c r="Q213" s="1385"/>
      <c r="R213" s="1517"/>
      <c r="S213" s="1389"/>
      <c r="T213" s="1519"/>
      <c r="U213" s="1515"/>
      <c r="V213" s="1395"/>
      <c r="W213" s="1513"/>
      <c r="X213" s="1371"/>
      <c r="Y213" s="1513"/>
      <c r="Z213" s="1371"/>
      <c r="AA213" s="1513"/>
      <c r="AB213" s="1371"/>
      <c r="AC213" s="1513"/>
      <c r="AD213" s="1371"/>
      <c r="AE213" s="1371"/>
      <c r="AF213" s="1371"/>
      <c r="AG213" s="1367"/>
      <c r="AH213" s="1373"/>
      <c r="AI213" s="1507"/>
      <c r="AJ213" s="1377"/>
      <c r="AK213" s="1509"/>
      <c r="AL213" s="1511"/>
      <c r="AM213" s="1503"/>
      <c r="AN213" s="1484"/>
      <c r="AO213" s="1505"/>
      <c r="AP213" s="1484"/>
      <c r="AQ213" s="1486"/>
      <c r="AR213" s="1488"/>
      <c r="AS213" s="578" t="str">
        <f t="shared" ref="AS213" si="341">IF(AU212="","",IF(OR(T212="",AND(M213="ベア加算なし",OR(T212="新加算Ⅰ",T212="新加算Ⅱ",T212="新加算Ⅲ",T212="新加算Ⅳ"),AM212=""),AND(OR(T212="新加算Ⅰ",T212="新加算Ⅱ",T212="新加算Ⅲ",T212="新加算Ⅳ"),AN212=""),AND(OR(T212="新加算Ⅰ",T212="新加算Ⅱ",T212="新加算Ⅲ"),AP212=""),AND(OR(T212="新加算Ⅰ",T212="新加算Ⅱ"),AQ212=""),AND(OR(T212="新加算Ⅰ"),AR212="")),"！記入が必要な欄（ピンク色のセル）に空欄があります。空欄を埋めてください。",""))</f>
        <v/>
      </c>
      <c r="AT213" s="452"/>
      <c r="AU213" s="1310"/>
      <c r="AV213" s="558" t="str">
        <f>IF('別紙様式2-2（４・５月分）'!N163="","",'別紙様式2-2（４・５月分）'!N163)</f>
        <v/>
      </c>
      <c r="AW213" s="1312"/>
      <c r="AX213" s="579"/>
      <c r="AY213" s="1229" t="str">
        <f>IF(OR(T213="新加算Ⅰ",T213="新加算Ⅱ",T213="新加算Ⅲ",T213="新加算Ⅳ",T213="新加算Ⅴ（１）",T213="新加算Ⅴ（２）",T213="新加算Ⅴ（３）",T213="新加算ⅠⅤ（４）",T213="新加算Ⅴ（５）",T213="新加算Ⅴ（６）",T213="新加算Ⅴ（８）",T213="新加算Ⅴ（11）"),IF(AI213="○","","未入力"),"")</f>
        <v/>
      </c>
      <c r="AZ213" s="1229" t="str">
        <f>IF(OR(U213="新加算Ⅰ",U213="新加算Ⅱ",U213="新加算Ⅲ",U213="新加算Ⅳ",U213="新加算Ⅴ（１）",U213="新加算Ⅴ（２）",U213="新加算Ⅴ（３）",U213="新加算ⅠⅤ（４）",U213="新加算Ⅴ（５）",U213="新加算Ⅴ（６）",U213="新加算Ⅴ（８）",U213="新加算Ⅴ（11）"),IF(AJ213="○","","未入力"),"")</f>
        <v/>
      </c>
      <c r="BA213" s="1229" t="str">
        <f>IF(OR(U213="新加算Ⅴ（７）",U213="新加算Ⅴ（９）",U213="新加算Ⅴ（10）",U213="新加算Ⅴ（12）",U213="新加算Ⅴ（13）",U213="新加算Ⅴ（14）"),IF(AK213="○","","未入力"),"")</f>
        <v/>
      </c>
      <c r="BB213" s="1229" t="str">
        <f>IF(OR(U213="新加算Ⅰ",U213="新加算Ⅱ",U213="新加算Ⅲ",U213="新加算Ⅴ（１）",U213="新加算Ⅴ（３）",U213="新加算Ⅴ（８）"),IF(AL213="○","","未入力"),"")</f>
        <v/>
      </c>
      <c r="BC213" s="1480" t="str">
        <f t="shared" ref="BC213" si="342">IF(OR(U213="新加算Ⅰ",U213="新加算Ⅱ",U213="新加算Ⅴ（１）",U213="新加算Ⅴ（２）",U213="新加算Ⅴ（３）",U213="新加算Ⅴ（４）",U213="新加算Ⅴ（５）",U213="新加算Ⅴ（６）",U213="新加算Ⅴ（７）",U213="新加算Ⅴ（９）",U213="新加算Ⅴ（10）",U213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3" s="1310" t="str">
        <f>IF(AND(T213&lt;&gt;"（参考）令和７年度の移行予定",OR(U213="新加算Ⅰ",U213="新加算Ⅴ（１）",U213="新加算Ⅴ（２）",U213="新加算Ⅴ（５）",U213="新加算Ⅴ（７）",U213="新加算Ⅴ（10）")),IF(AN213="","未入力",IF(AN213="いずれも取得していない","要件を満たさない","")),"")</f>
        <v/>
      </c>
      <c r="BE213" s="1310" t="str">
        <f>G210</f>
        <v/>
      </c>
      <c r="BF213" s="1310"/>
      <c r="BG213" s="1310"/>
    </row>
    <row r="214" spans="1:59" ht="30" customHeight="1">
      <c r="A214" s="1273">
        <v>51</v>
      </c>
      <c r="B214" s="1239" t="str">
        <f>IF(基本情報入力シート!C104="","",基本情報入力シート!C104)</f>
        <v/>
      </c>
      <c r="C214" s="1240"/>
      <c r="D214" s="1240"/>
      <c r="E214" s="1240"/>
      <c r="F214" s="1241"/>
      <c r="G214" s="1258" t="str">
        <f>IF(基本情報入力シート!M104="","",基本情報入力シート!M104)</f>
        <v/>
      </c>
      <c r="H214" s="1258" t="str">
        <f>IF(基本情報入力シート!R104="","",基本情報入力シート!R104)</f>
        <v/>
      </c>
      <c r="I214" s="1258" t="str">
        <f>IF(基本情報入力シート!W104="","",基本情報入力シート!W104)</f>
        <v/>
      </c>
      <c r="J214" s="1421" t="str">
        <f>IF(基本情報入力シート!X104="","",基本情報入力シート!X104)</f>
        <v/>
      </c>
      <c r="K214" s="1258" t="str">
        <f>IF(基本情報入力シート!Y104="","",基本情報入力シート!Y104)</f>
        <v/>
      </c>
      <c r="L214" s="1434" t="str">
        <f>IF(基本情報入力シート!AB104="","",基本情報入力シート!AB104)</f>
        <v/>
      </c>
      <c r="M214" s="553" t="str">
        <f>IF('別紙様式2-2（４・５月分）'!P164="","",'別紙様式2-2（４・５月分）'!P164)</f>
        <v/>
      </c>
      <c r="N214" s="1398" t="str">
        <f>IF(SUM('別紙様式2-2（４・５月分）'!Q164:Q166)=0,"",SUM('別紙様式2-2（４・５月分）'!Q164:Q166))</f>
        <v/>
      </c>
      <c r="O214" s="1402" t="str">
        <f>IFERROR(VLOOKUP('別紙様式2-2（４・５月分）'!AQ164,【参考】数式用!$AR$5:$AS$22,2,FALSE),"")</f>
        <v/>
      </c>
      <c r="P214" s="1403"/>
      <c r="Q214" s="1404"/>
      <c r="R214" s="1539" t="str">
        <f>IFERROR(VLOOKUP(K214,【参考】数式用!$A$5:$AB$37,MATCH(O214,【参考】数式用!$B$4:$AB$4,0)+1,0),"")</f>
        <v/>
      </c>
      <c r="S214" s="1410" t="s">
        <v>2102</v>
      </c>
      <c r="T214" s="1535" t="str">
        <f>IF('別紙様式2-3（６月以降分）'!T214="","",'別紙様式2-3（６月以降分）'!T214)</f>
        <v/>
      </c>
      <c r="U214" s="1537" t="str">
        <f>IFERROR(VLOOKUP(K214,【参考】数式用!$A$5:$AB$37,MATCH(T214,【参考】数式用!$B$4:$AB$4,0)+1,0),"")</f>
        <v/>
      </c>
      <c r="V214" s="1416" t="s">
        <v>15</v>
      </c>
      <c r="W214" s="1533">
        <f>'別紙様式2-3（６月以降分）'!W214</f>
        <v>6</v>
      </c>
      <c r="X214" s="1356" t="s">
        <v>10</v>
      </c>
      <c r="Y214" s="1533">
        <f>'別紙様式2-3（６月以降分）'!Y214</f>
        <v>6</v>
      </c>
      <c r="Z214" s="1356" t="s">
        <v>38</v>
      </c>
      <c r="AA214" s="1533">
        <f>'別紙様式2-3（６月以降分）'!AA214</f>
        <v>7</v>
      </c>
      <c r="AB214" s="1356" t="s">
        <v>10</v>
      </c>
      <c r="AC214" s="1533">
        <f>'別紙様式2-3（６月以降分）'!AC214</f>
        <v>3</v>
      </c>
      <c r="AD214" s="1356" t="s">
        <v>2020</v>
      </c>
      <c r="AE214" s="1356" t="s">
        <v>20</v>
      </c>
      <c r="AF214" s="1356">
        <f>IF(W214&gt;=1,(AA214*12+AC214)-(W214*12+Y214)+1,"")</f>
        <v>10</v>
      </c>
      <c r="AG214" s="1358" t="s">
        <v>33</v>
      </c>
      <c r="AH214" s="1525" t="str">
        <f>'別紙様式2-3（６月以降分）'!AH214</f>
        <v/>
      </c>
      <c r="AI214" s="1527" t="str">
        <f>'別紙様式2-3（６月以降分）'!AI214</f>
        <v/>
      </c>
      <c r="AJ214" s="1529">
        <f>'別紙様式2-3（６月以降分）'!AJ214</f>
        <v>0</v>
      </c>
      <c r="AK214" s="1531" t="str">
        <f>IF('別紙様式2-3（６月以降分）'!AK214="","",'別紙様式2-3（６月以降分）'!AK214)</f>
        <v/>
      </c>
      <c r="AL214" s="1520">
        <f>'別紙様式2-3（６月以降分）'!AL214</f>
        <v>0</v>
      </c>
      <c r="AM214" s="1522" t="str">
        <f>IF('別紙様式2-3（６月以降分）'!AM214="","",'別紙様式2-3（６月以降分）'!AM214)</f>
        <v/>
      </c>
      <c r="AN214" s="1340" t="str">
        <f>IF('別紙様式2-3（６月以降分）'!AN214="","",'別紙様式2-3（６月以降分）'!AN214)</f>
        <v/>
      </c>
      <c r="AO214" s="1338" t="str">
        <f>IF('別紙様式2-3（６月以降分）'!AO214="","",'別紙様式2-3（６月以降分）'!AO214)</f>
        <v/>
      </c>
      <c r="AP214" s="1340" t="str">
        <f>IF('別紙様式2-3（６月以降分）'!AP214="","",'別紙様式2-3（６月以降分）'!AP214)</f>
        <v/>
      </c>
      <c r="AQ214" s="1489" t="str">
        <f>IF('別紙様式2-3（６月以降分）'!AQ214="","",'別紙様式2-3（６月以降分）'!AQ214)</f>
        <v/>
      </c>
      <c r="AR214" s="1492" t="str">
        <f>IF('別紙様式2-3（６月以降分）'!AR214="","",'別紙様式2-3（６月以降分）'!AR214)</f>
        <v/>
      </c>
      <c r="AS214" s="573" t="str">
        <f t="shared" ref="AS214" si="343">IF(AU216="","",IF(U216&lt;U214,"！加算の要件上は問題ありませんが、令和６年度当初の新加算の加算率と比較して、移行後の加算率が下がる計画になっています。",""))</f>
        <v/>
      </c>
      <c r="AT214" s="580"/>
      <c r="AU214" s="1308"/>
      <c r="AV214" s="558" t="str">
        <f>IF('別紙様式2-2（４・５月分）'!N164="","",'別紙様式2-2（４・５月分）'!N164)</f>
        <v/>
      </c>
      <c r="AW214" s="1312" t="str">
        <f>IF(SUM('別紙様式2-2（４・５月分）'!O164:O166)=0,"",SUM('別紙様式2-2（４・５月分）'!O164:O166))</f>
        <v/>
      </c>
      <c r="AX214" s="1481" t="str">
        <f>IFERROR(VLOOKUP(K214,【参考】数式用!$AH$2:$AI$34,2,FALSE),"")</f>
        <v/>
      </c>
      <c r="AY214" s="494"/>
      <c r="BD214" s="341"/>
      <c r="BE214" s="1310" t="str">
        <f>G214</f>
        <v/>
      </c>
      <c r="BF214" s="1310"/>
      <c r="BG214" s="1310"/>
    </row>
    <row r="215" spans="1:59" ht="15" customHeight="1">
      <c r="A215" s="1274"/>
      <c r="B215" s="1242"/>
      <c r="C215" s="1243"/>
      <c r="D215" s="1243"/>
      <c r="E215" s="1243"/>
      <c r="F215" s="1244"/>
      <c r="G215" s="1259"/>
      <c r="H215" s="1259"/>
      <c r="I215" s="1259"/>
      <c r="J215" s="1422"/>
      <c r="K215" s="1259"/>
      <c r="L215" s="1428"/>
      <c r="M215" s="1378" t="str">
        <f>IF('別紙様式2-2（４・５月分）'!P165="","",'別紙様式2-2（４・５月分）'!P165)</f>
        <v/>
      </c>
      <c r="N215" s="1399"/>
      <c r="O215" s="1405"/>
      <c r="P215" s="1406"/>
      <c r="Q215" s="1407"/>
      <c r="R215" s="1540"/>
      <c r="S215" s="1411"/>
      <c r="T215" s="1536"/>
      <c r="U215" s="1538"/>
      <c r="V215" s="1417"/>
      <c r="W215" s="1534"/>
      <c r="X215" s="1357"/>
      <c r="Y215" s="1534"/>
      <c r="Z215" s="1357"/>
      <c r="AA215" s="1534"/>
      <c r="AB215" s="1357"/>
      <c r="AC215" s="1534"/>
      <c r="AD215" s="1357"/>
      <c r="AE215" s="1357"/>
      <c r="AF215" s="1357"/>
      <c r="AG215" s="1359"/>
      <c r="AH215" s="1526"/>
      <c r="AI215" s="1528"/>
      <c r="AJ215" s="1530"/>
      <c r="AK215" s="1532"/>
      <c r="AL215" s="1521"/>
      <c r="AM215" s="1523"/>
      <c r="AN215" s="1341"/>
      <c r="AO215" s="1524"/>
      <c r="AP215" s="1341"/>
      <c r="AQ215" s="1490"/>
      <c r="AR215" s="1493"/>
      <c r="AS215" s="1491" t="str">
        <f t="shared" ref="AS215" si="344">IF(AU216="","",IF(OR(AA216="",AA216&lt;&gt;7,AC216="",AC216&lt;&gt;3),"！算定期間の終わりが令和７年３月になっていません。年度内の廃止予定等がなければ、算定対象月を令和７年３月にしてください。",""))</f>
        <v/>
      </c>
      <c r="AT215" s="580"/>
      <c r="AU215" s="1310"/>
      <c r="AV215" s="1311" t="str">
        <f>IF('別紙様式2-2（４・５月分）'!N165="","",'別紙様式2-2（４・５月分）'!N165)</f>
        <v/>
      </c>
      <c r="AW215" s="1312"/>
      <c r="AX215" s="1482"/>
      <c r="AY215" s="431"/>
      <c r="BD215" s="341"/>
      <c r="BE215" s="1310" t="str">
        <f>G214</f>
        <v/>
      </c>
      <c r="BF215" s="1310"/>
      <c r="BG215" s="1310"/>
    </row>
    <row r="216" spans="1:59" ht="15" customHeight="1">
      <c r="A216" s="1302"/>
      <c r="B216" s="1242"/>
      <c r="C216" s="1243"/>
      <c r="D216" s="1243"/>
      <c r="E216" s="1243"/>
      <c r="F216" s="1244"/>
      <c r="G216" s="1259"/>
      <c r="H216" s="1259"/>
      <c r="I216" s="1259"/>
      <c r="J216" s="1422"/>
      <c r="K216" s="1259"/>
      <c r="L216" s="1428"/>
      <c r="M216" s="1379"/>
      <c r="N216" s="1400"/>
      <c r="O216" s="1380" t="s">
        <v>2025</v>
      </c>
      <c r="P216" s="1432" t="str">
        <f>IFERROR(VLOOKUP('別紙様式2-2（４・５月分）'!AQ164,【参考】数式用!$AR$5:$AT$22,3,FALSE),"")</f>
        <v/>
      </c>
      <c r="Q216" s="1384" t="s">
        <v>2036</v>
      </c>
      <c r="R216" s="1516" t="str">
        <f>IFERROR(VLOOKUP(K214,【参考】数式用!$A$5:$AB$37,MATCH(P216,【参考】数式用!$B$4:$AB$4,0)+1,0),"")</f>
        <v/>
      </c>
      <c r="S216" s="1388" t="s">
        <v>2109</v>
      </c>
      <c r="T216" s="1518"/>
      <c r="U216" s="1514" t="str">
        <f>IFERROR(VLOOKUP(K214,【参考】数式用!$A$5:$AB$37,MATCH(T216,【参考】数式用!$B$4:$AB$4,0)+1,0),"")</f>
        <v/>
      </c>
      <c r="V216" s="1394" t="s">
        <v>15</v>
      </c>
      <c r="W216" s="1512"/>
      <c r="X216" s="1370" t="s">
        <v>10</v>
      </c>
      <c r="Y216" s="1512"/>
      <c r="Z216" s="1370" t="s">
        <v>38</v>
      </c>
      <c r="AA216" s="1512"/>
      <c r="AB216" s="1370" t="s">
        <v>10</v>
      </c>
      <c r="AC216" s="1512"/>
      <c r="AD216" s="1370" t="s">
        <v>2020</v>
      </c>
      <c r="AE216" s="1370" t="s">
        <v>20</v>
      </c>
      <c r="AF216" s="1370" t="str">
        <f>IF(W216&gt;=1,(AA216*12+AC216)-(W216*12+Y216)+1,"")</f>
        <v/>
      </c>
      <c r="AG216" s="1366" t="s">
        <v>33</v>
      </c>
      <c r="AH216" s="1372" t="str">
        <f t="shared" ref="AH216" si="345">IFERROR(ROUNDDOWN(ROUND(L214*U216,0),0)*AF216,"")</f>
        <v/>
      </c>
      <c r="AI216" s="1506" t="str">
        <f t="shared" ref="AI216" si="346">IFERROR(ROUNDDOWN(ROUND((L214*(U216-AW214)),0),0)*AF216,"")</f>
        <v/>
      </c>
      <c r="AJ216" s="1376" t="str">
        <f>IFERROR(ROUNDDOWN(ROUNDDOWN(ROUND(L214*VLOOKUP(K214,【参考】数式用!$A$5:$AB$27,MATCH("新加算Ⅳ",【参考】数式用!$B$4:$AB$4,0)+1,0),0),0)*AF216*0.5,0),"")</f>
        <v/>
      </c>
      <c r="AK216" s="1508"/>
      <c r="AL216" s="1510" t="str">
        <f>IFERROR(IF('別紙様式2-2（４・５月分）'!P216="ベア加算","", IF(OR(T216="新加算Ⅰ",T216="新加算Ⅱ",T216="新加算Ⅲ",T216="新加算Ⅳ"),ROUNDDOWN(ROUND(L214*VLOOKUP(K214,【参考】数式用!$A$5:$I$27,MATCH("ベア加算",【参考】数式用!$B$4:$I$4,0)+1,0),0),0)*AF216,"")),"")</f>
        <v/>
      </c>
      <c r="AM216" s="1502"/>
      <c r="AN216" s="1483"/>
      <c r="AO216" s="1504"/>
      <c r="AP216" s="1483"/>
      <c r="AQ216" s="1485"/>
      <c r="AR216" s="1487"/>
      <c r="AS216" s="1491"/>
      <c r="AT216" s="452"/>
      <c r="AU216" s="1310" t="str">
        <f>IF(AND(AA214&lt;&gt;7,AC214&lt;&gt;3),"V列に色付け","")</f>
        <v/>
      </c>
      <c r="AV216" s="1311"/>
      <c r="AW216" s="1312"/>
      <c r="AX216" s="577"/>
      <c r="AY216" s="1229" t="str">
        <f>IF(AL216&lt;&gt;"",IF(AM216="○","入力済","未入力"),"")</f>
        <v/>
      </c>
      <c r="AZ216" s="1229" t="str">
        <f>IF(OR(T216="新加算Ⅰ",T216="新加算Ⅱ",T216="新加算Ⅲ",T216="新加算Ⅳ",T216="新加算Ⅴ（１）",T216="新加算Ⅴ（２）",T216="新加算Ⅴ（３）",T216="新加算ⅠⅤ（４）",T216="新加算Ⅴ（５）",T216="新加算Ⅴ（６）",T216="新加算Ⅴ（８）",T216="新加算Ⅴ（11）"),IF(OR(AN216="○",AN216="令和６年度中に満たす"),"入力済","未入力"),"")</f>
        <v/>
      </c>
      <c r="BA216" s="1229" t="str">
        <f>IF(OR(T216="新加算Ⅴ（７）",T216="新加算Ⅴ（９）",T216="新加算Ⅴ（10）",T216="新加算Ⅴ（12）",T216="新加算Ⅴ（13）",T216="新加算Ⅴ（14）"),IF(OR(AO216="○",AO216="令和６年度中に満たす"),"入力済","未入力"),"")</f>
        <v/>
      </c>
      <c r="BB216" s="1229" t="str">
        <f>IF(OR(T216="新加算Ⅰ",T216="新加算Ⅱ",T216="新加算Ⅲ",T216="新加算Ⅴ（１）",T216="新加算Ⅴ（３）",T216="新加算Ⅴ（８）"),IF(OR(AP216="○",AP216="令和６年度中に満たす"),"入力済","未入力"),"")</f>
        <v/>
      </c>
      <c r="BC216" s="1480" t="str">
        <f t="shared" ref="BC216" si="347">IF(OR(T216="新加算Ⅰ",T216="新加算Ⅱ",T216="新加算Ⅴ（１）",T216="新加算Ⅴ（２）",T216="新加算Ⅴ（３）",T216="新加算Ⅴ（４）",T216="新加算Ⅴ（５）",T216="新加算Ⅴ（６）",T216="新加算Ⅴ（７）",T216="新加算Ⅴ（９）",T216="新加算Ⅴ（10）",T216="新加算Ⅴ（12）"),IF(AQ216&lt;&gt;"",1,""),"")</f>
        <v/>
      </c>
      <c r="BD216" s="1310" t="str">
        <f>IF(OR(T216="新加算Ⅰ",T216="新加算Ⅴ（１）",T216="新加算Ⅴ（２）",T216="新加算Ⅴ（５）",T216="新加算Ⅴ（７）",T216="新加算Ⅴ（10）"),IF(AR216="","未入力","入力済"),"")</f>
        <v/>
      </c>
      <c r="BE216" s="1310" t="str">
        <f>G214</f>
        <v/>
      </c>
      <c r="BF216" s="1310"/>
      <c r="BG216" s="1310"/>
    </row>
    <row r="217" spans="1:59" ht="30" customHeight="1" thickBot="1">
      <c r="A217" s="1275"/>
      <c r="B217" s="1418"/>
      <c r="C217" s="1419"/>
      <c r="D217" s="1419"/>
      <c r="E217" s="1419"/>
      <c r="F217" s="1420"/>
      <c r="G217" s="1260"/>
      <c r="H217" s="1260"/>
      <c r="I217" s="1260"/>
      <c r="J217" s="1423"/>
      <c r="K217" s="1260"/>
      <c r="L217" s="1429"/>
      <c r="M217" s="556" t="str">
        <f>IF('別紙様式2-2（４・５月分）'!P166="","",'別紙様式2-2（４・５月分）'!P166)</f>
        <v/>
      </c>
      <c r="N217" s="1401"/>
      <c r="O217" s="1381"/>
      <c r="P217" s="1433"/>
      <c r="Q217" s="1385"/>
      <c r="R217" s="1517"/>
      <c r="S217" s="1389"/>
      <c r="T217" s="1519"/>
      <c r="U217" s="1515"/>
      <c r="V217" s="1395"/>
      <c r="W217" s="1513"/>
      <c r="X217" s="1371"/>
      <c r="Y217" s="1513"/>
      <c r="Z217" s="1371"/>
      <c r="AA217" s="1513"/>
      <c r="AB217" s="1371"/>
      <c r="AC217" s="1513"/>
      <c r="AD217" s="1371"/>
      <c r="AE217" s="1371"/>
      <c r="AF217" s="1371"/>
      <c r="AG217" s="1367"/>
      <c r="AH217" s="1373"/>
      <c r="AI217" s="1507"/>
      <c r="AJ217" s="1377"/>
      <c r="AK217" s="1509"/>
      <c r="AL217" s="1511"/>
      <c r="AM217" s="1503"/>
      <c r="AN217" s="1484"/>
      <c r="AO217" s="1505"/>
      <c r="AP217" s="1484"/>
      <c r="AQ217" s="1486"/>
      <c r="AR217" s="1488"/>
      <c r="AS217" s="578" t="str">
        <f t="shared" ref="AS217" si="348">IF(AU216="","",IF(OR(T216="",AND(M217="ベア加算なし",OR(T216="新加算Ⅰ",T216="新加算Ⅱ",T216="新加算Ⅲ",T216="新加算Ⅳ"),AM216=""),AND(OR(T216="新加算Ⅰ",T216="新加算Ⅱ",T216="新加算Ⅲ",T216="新加算Ⅳ"),AN216=""),AND(OR(T216="新加算Ⅰ",T216="新加算Ⅱ",T216="新加算Ⅲ"),AP216=""),AND(OR(T216="新加算Ⅰ",T216="新加算Ⅱ"),AQ216=""),AND(OR(T216="新加算Ⅰ"),AR216="")),"！記入が必要な欄（ピンク色のセル）に空欄があります。空欄を埋めてください。",""))</f>
        <v/>
      </c>
      <c r="AT217" s="452"/>
      <c r="AU217" s="1310"/>
      <c r="AV217" s="558" t="str">
        <f>IF('別紙様式2-2（４・５月分）'!N166="","",'別紙様式2-2（４・５月分）'!N166)</f>
        <v/>
      </c>
      <c r="AW217" s="1312"/>
      <c r="AX217" s="579"/>
      <c r="AY217" s="1229" t="str">
        <f>IF(OR(T217="新加算Ⅰ",T217="新加算Ⅱ",T217="新加算Ⅲ",T217="新加算Ⅳ",T217="新加算Ⅴ（１）",T217="新加算Ⅴ（２）",T217="新加算Ⅴ（３）",T217="新加算ⅠⅤ（４）",T217="新加算Ⅴ（５）",T217="新加算Ⅴ（６）",T217="新加算Ⅴ（８）",T217="新加算Ⅴ（11）"),IF(AI217="○","","未入力"),"")</f>
        <v/>
      </c>
      <c r="AZ217" s="1229" t="str">
        <f>IF(OR(U217="新加算Ⅰ",U217="新加算Ⅱ",U217="新加算Ⅲ",U217="新加算Ⅳ",U217="新加算Ⅴ（１）",U217="新加算Ⅴ（２）",U217="新加算Ⅴ（３）",U217="新加算ⅠⅤ（４）",U217="新加算Ⅴ（５）",U217="新加算Ⅴ（６）",U217="新加算Ⅴ（８）",U217="新加算Ⅴ（11）"),IF(AJ217="○","","未入力"),"")</f>
        <v/>
      </c>
      <c r="BA217" s="1229" t="str">
        <f>IF(OR(U217="新加算Ⅴ（７）",U217="新加算Ⅴ（９）",U217="新加算Ⅴ（10）",U217="新加算Ⅴ（12）",U217="新加算Ⅴ（13）",U217="新加算Ⅴ（14）"),IF(AK217="○","","未入力"),"")</f>
        <v/>
      </c>
      <c r="BB217" s="1229" t="str">
        <f>IF(OR(U217="新加算Ⅰ",U217="新加算Ⅱ",U217="新加算Ⅲ",U217="新加算Ⅴ（１）",U217="新加算Ⅴ（３）",U217="新加算Ⅴ（８）"),IF(AL217="○","","未入力"),"")</f>
        <v/>
      </c>
      <c r="BC217" s="1480" t="str">
        <f t="shared" ref="BC217" si="349">IF(OR(U217="新加算Ⅰ",U217="新加算Ⅱ",U217="新加算Ⅴ（１）",U217="新加算Ⅴ（２）",U217="新加算Ⅴ（３）",U217="新加算Ⅴ（４）",U217="新加算Ⅴ（５）",U217="新加算Ⅴ（６）",U217="新加算Ⅴ（７）",U217="新加算Ⅴ（９）",U217="新加算Ⅴ（10）",U217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7" s="1310" t="str">
        <f>IF(AND(T217&lt;&gt;"（参考）令和７年度の移行予定",OR(U217="新加算Ⅰ",U217="新加算Ⅴ（１）",U217="新加算Ⅴ（２）",U217="新加算Ⅴ（５）",U217="新加算Ⅴ（７）",U217="新加算Ⅴ（10）")),IF(AN217="","未入力",IF(AN217="いずれも取得していない","要件を満たさない","")),"")</f>
        <v/>
      </c>
      <c r="BE217" s="1310" t="str">
        <f>G214</f>
        <v/>
      </c>
      <c r="BF217" s="1310"/>
      <c r="BG217" s="1310"/>
    </row>
    <row r="218" spans="1:59" ht="30" customHeight="1">
      <c r="A218" s="1300">
        <v>52</v>
      </c>
      <c r="B218" s="1242" t="str">
        <f>IF(基本情報入力シート!C105="","",基本情報入力シート!C105)</f>
        <v/>
      </c>
      <c r="C218" s="1243"/>
      <c r="D218" s="1243"/>
      <c r="E218" s="1243"/>
      <c r="F218" s="1244"/>
      <c r="G218" s="1259" t="str">
        <f>IF(基本情報入力シート!M105="","",基本情報入力シート!M105)</f>
        <v/>
      </c>
      <c r="H218" s="1259" t="str">
        <f>IF(基本情報入力シート!R105="","",基本情報入力シート!R105)</f>
        <v/>
      </c>
      <c r="I218" s="1259" t="str">
        <f>IF(基本情報入力シート!W105="","",基本情報入力シート!W105)</f>
        <v/>
      </c>
      <c r="J218" s="1422" t="str">
        <f>IF(基本情報入力シート!X105="","",基本情報入力シート!X105)</f>
        <v/>
      </c>
      <c r="K218" s="1259" t="str">
        <f>IF(基本情報入力シート!Y105="","",基本情報入力シート!Y105)</f>
        <v/>
      </c>
      <c r="L218" s="1428" t="str">
        <f>IF(基本情報入力シート!AB105="","",基本情報入力シート!AB105)</f>
        <v/>
      </c>
      <c r="M218" s="553" t="str">
        <f>IF('別紙様式2-2（４・５月分）'!P167="","",'別紙様式2-2（４・５月分）'!P167)</f>
        <v/>
      </c>
      <c r="N218" s="1398" t="str">
        <f>IF(SUM('別紙様式2-2（４・５月分）'!Q167:Q169)=0,"",SUM('別紙様式2-2（４・５月分）'!Q167:Q169))</f>
        <v/>
      </c>
      <c r="O218" s="1402" t="str">
        <f>IFERROR(VLOOKUP('別紙様式2-2（４・５月分）'!AQ167,【参考】数式用!$AR$5:$AS$22,2,FALSE),"")</f>
        <v/>
      </c>
      <c r="P218" s="1403"/>
      <c r="Q218" s="1404"/>
      <c r="R218" s="1539" t="str">
        <f>IFERROR(VLOOKUP(K218,【参考】数式用!$A$5:$AB$37,MATCH(O218,【参考】数式用!$B$4:$AB$4,0)+1,0),"")</f>
        <v/>
      </c>
      <c r="S218" s="1410" t="s">
        <v>2102</v>
      </c>
      <c r="T218" s="1535" t="str">
        <f>IF('別紙様式2-3（６月以降分）'!T218="","",'別紙様式2-3（６月以降分）'!T218)</f>
        <v/>
      </c>
      <c r="U218" s="1537" t="str">
        <f>IFERROR(VLOOKUP(K218,【参考】数式用!$A$5:$AB$37,MATCH(T218,【参考】数式用!$B$4:$AB$4,0)+1,0),"")</f>
        <v/>
      </c>
      <c r="V218" s="1416" t="s">
        <v>15</v>
      </c>
      <c r="W218" s="1533">
        <f>'別紙様式2-3（６月以降分）'!W218</f>
        <v>6</v>
      </c>
      <c r="X218" s="1356" t="s">
        <v>10</v>
      </c>
      <c r="Y218" s="1533">
        <f>'別紙様式2-3（６月以降分）'!Y218</f>
        <v>6</v>
      </c>
      <c r="Z218" s="1356" t="s">
        <v>38</v>
      </c>
      <c r="AA218" s="1533">
        <f>'別紙様式2-3（６月以降分）'!AA218</f>
        <v>7</v>
      </c>
      <c r="AB218" s="1356" t="s">
        <v>10</v>
      </c>
      <c r="AC218" s="1533">
        <f>'別紙様式2-3（６月以降分）'!AC218</f>
        <v>3</v>
      </c>
      <c r="AD218" s="1356" t="s">
        <v>2020</v>
      </c>
      <c r="AE218" s="1356" t="s">
        <v>20</v>
      </c>
      <c r="AF218" s="1356">
        <f>IF(W218&gt;=1,(AA218*12+AC218)-(W218*12+Y218)+1,"")</f>
        <v>10</v>
      </c>
      <c r="AG218" s="1358" t="s">
        <v>33</v>
      </c>
      <c r="AH218" s="1525" t="str">
        <f>'別紙様式2-3（６月以降分）'!AH218</f>
        <v/>
      </c>
      <c r="AI218" s="1527" t="str">
        <f>'別紙様式2-3（６月以降分）'!AI218</f>
        <v/>
      </c>
      <c r="AJ218" s="1529">
        <f>'別紙様式2-3（６月以降分）'!AJ218</f>
        <v>0</v>
      </c>
      <c r="AK218" s="1531" t="str">
        <f>IF('別紙様式2-3（６月以降分）'!AK218="","",'別紙様式2-3（６月以降分）'!AK218)</f>
        <v/>
      </c>
      <c r="AL218" s="1520">
        <f>'別紙様式2-3（６月以降分）'!AL218</f>
        <v>0</v>
      </c>
      <c r="AM218" s="1522" t="str">
        <f>IF('別紙様式2-3（６月以降分）'!AM218="","",'別紙様式2-3（６月以降分）'!AM218)</f>
        <v/>
      </c>
      <c r="AN218" s="1340" t="str">
        <f>IF('別紙様式2-3（６月以降分）'!AN218="","",'別紙様式2-3（６月以降分）'!AN218)</f>
        <v/>
      </c>
      <c r="AO218" s="1338" t="str">
        <f>IF('別紙様式2-3（６月以降分）'!AO218="","",'別紙様式2-3（６月以降分）'!AO218)</f>
        <v/>
      </c>
      <c r="AP218" s="1340" t="str">
        <f>IF('別紙様式2-3（６月以降分）'!AP218="","",'別紙様式2-3（６月以降分）'!AP218)</f>
        <v/>
      </c>
      <c r="AQ218" s="1489" t="str">
        <f>IF('別紙様式2-3（６月以降分）'!AQ218="","",'別紙様式2-3（６月以降分）'!AQ218)</f>
        <v/>
      </c>
      <c r="AR218" s="1492" t="str">
        <f>IF('別紙様式2-3（６月以降分）'!AR218="","",'別紙様式2-3（６月以降分）'!AR218)</f>
        <v/>
      </c>
      <c r="AS218" s="573" t="str">
        <f t="shared" ref="AS218" si="350">IF(AU220="","",IF(U220&lt;U218,"！加算の要件上は問題ありませんが、令和６年度当初の新加算の加算率と比較して、移行後の加算率が下がる計画になっています。",""))</f>
        <v/>
      </c>
      <c r="AT218" s="580"/>
      <c r="AU218" s="1308"/>
      <c r="AV218" s="558" t="str">
        <f>IF('別紙様式2-2（４・５月分）'!N167="","",'別紙様式2-2（４・５月分）'!N167)</f>
        <v/>
      </c>
      <c r="AW218" s="1312" t="str">
        <f>IF(SUM('別紙様式2-2（４・５月分）'!O167:O169)=0,"",SUM('別紙様式2-2（４・５月分）'!O167:O169))</f>
        <v/>
      </c>
      <c r="AX218" s="1481" t="str">
        <f>IFERROR(VLOOKUP(K218,【参考】数式用!$AH$2:$AI$34,2,FALSE),"")</f>
        <v/>
      </c>
      <c r="AY218" s="494"/>
      <c r="BD218" s="341"/>
      <c r="BE218" s="1310" t="str">
        <f>G218</f>
        <v/>
      </c>
      <c r="BF218" s="1310"/>
      <c r="BG218" s="1310"/>
    </row>
    <row r="219" spans="1:59" ht="15" customHeight="1">
      <c r="A219" s="1274"/>
      <c r="B219" s="1242"/>
      <c r="C219" s="1243"/>
      <c r="D219" s="1243"/>
      <c r="E219" s="1243"/>
      <c r="F219" s="1244"/>
      <c r="G219" s="1259"/>
      <c r="H219" s="1259"/>
      <c r="I219" s="1259"/>
      <c r="J219" s="1422"/>
      <c r="K219" s="1259"/>
      <c r="L219" s="1428"/>
      <c r="M219" s="1378" t="str">
        <f>IF('別紙様式2-2（４・５月分）'!P168="","",'別紙様式2-2（４・５月分）'!P168)</f>
        <v/>
      </c>
      <c r="N219" s="1399"/>
      <c r="O219" s="1405"/>
      <c r="P219" s="1406"/>
      <c r="Q219" s="1407"/>
      <c r="R219" s="1540"/>
      <c r="S219" s="1411"/>
      <c r="T219" s="1536"/>
      <c r="U219" s="1538"/>
      <c r="V219" s="1417"/>
      <c r="W219" s="1534"/>
      <c r="X219" s="1357"/>
      <c r="Y219" s="1534"/>
      <c r="Z219" s="1357"/>
      <c r="AA219" s="1534"/>
      <c r="AB219" s="1357"/>
      <c r="AC219" s="1534"/>
      <c r="AD219" s="1357"/>
      <c r="AE219" s="1357"/>
      <c r="AF219" s="1357"/>
      <c r="AG219" s="1359"/>
      <c r="AH219" s="1526"/>
      <c r="AI219" s="1528"/>
      <c r="AJ219" s="1530"/>
      <c r="AK219" s="1532"/>
      <c r="AL219" s="1521"/>
      <c r="AM219" s="1523"/>
      <c r="AN219" s="1341"/>
      <c r="AO219" s="1524"/>
      <c r="AP219" s="1341"/>
      <c r="AQ219" s="1490"/>
      <c r="AR219" s="1493"/>
      <c r="AS219" s="1491" t="str">
        <f t="shared" ref="AS219" si="351">IF(AU220="","",IF(OR(AA220="",AA220&lt;&gt;7,AC220="",AC220&lt;&gt;3),"！算定期間の終わりが令和７年３月になっていません。年度内の廃止予定等がなければ、算定対象月を令和７年３月にしてください。",""))</f>
        <v/>
      </c>
      <c r="AT219" s="580"/>
      <c r="AU219" s="1310"/>
      <c r="AV219" s="1311" t="str">
        <f>IF('別紙様式2-2（４・５月分）'!N168="","",'別紙様式2-2（４・５月分）'!N168)</f>
        <v/>
      </c>
      <c r="AW219" s="1312"/>
      <c r="AX219" s="1482"/>
      <c r="AY219" s="431"/>
      <c r="BD219" s="341"/>
      <c r="BE219" s="1310" t="str">
        <f>G218</f>
        <v/>
      </c>
      <c r="BF219" s="1310"/>
      <c r="BG219" s="1310"/>
    </row>
    <row r="220" spans="1:59" ht="15" customHeight="1">
      <c r="A220" s="1302"/>
      <c r="B220" s="1242"/>
      <c r="C220" s="1243"/>
      <c r="D220" s="1243"/>
      <c r="E220" s="1243"/>
      <c r="F220" s="1244"/>
      <c r="G220" s="1259"/>
      <c r="H220" s="1259"/>
      <c r="I220" s="1259"/>
      <c r="J220" s="1422"/>
      <c r="K220" s="1259"/>
      <c r="L220" s="1428"/>
      <c r="M220" s="1379"/>
      <c r="N220" s="1400"/>
      <c r="O220" s="1380" t="s">
        <v>2025</v>
      </c>
      <c r="P220" s="1432" t="str">
        <f>IFERROR(VLOOKUP('別紙様式2-2（４・５月分）'!AQ167,【参考】数式用!$AR$5:$AT$22,3,FALSE),"")</f>
        <v/>
      </c>
      <c r="Q220" s="1384" t="s">
        <v>2036</v>
      </c>
      <c r="R220" s="1516" t="str">
        <f>IFERROR(VLOOKUP(K218,【参考】数式用!$A$5:$AB$37,MATCH(P220,【参考】数式用!$B$4:$AB$4,0)+1,0),"")</f>
        <v/>
      </c>
      <c r="S220" s="1388" t="s">
        <v>2109</v>
      </c>
      <c r="T220" s="1518"/>
      <c r="U220" s="1514" t="str">
        <f>IFERROR(VLOOKUP(K218,【参考】数式用!$A$5:$AB$37,MATCH(T220,【参考】数式用!$B$4:$AB$4,0)+1,0),"")</f>
        <v/>
      </c>
      <c r="V220" s="1394" t="s">
        <v>15</v>
      </c>
      <c r="W220" s="1512"/>
      <c r="X220" s="1370" t="s">
        <v>10</v>
      </c>
      <c r="Y220" s="1512"/>
      <c r="Z220" s="1370" t="s">
        <v>38</v>
      </c>
      <c r="AA220" s="1512"/>
      <c r="AB220" s="1370" t="s">
        <v>10</v>
      </c>
      <c r="AC220" s="1512"/>
      <c r="AD220" s="1370" t="s">
        <v>2020</v>
      </c>
      <c r="AE220" s="1370" t="s">
        <v>20</v>
      </c>
      <c r="AF220" s="1370" t="str">
        <f>IF(W220&gt;=1,(AA220*12+AC220)-(W220*12+Y220)+1,"")</f>
        <v/>
      </c>
      <c r="AG220" s="1366" t="s">
        <v>33</v>
      </c>
      <c r="AH220" s="1372" t="str">
        <f t="shared" ref="AH220" si="352">IFERROR(ROUNDDOWN(ROUND(L218*U220,0),0)*AF220,"")</f>
        <v/>
      </c>
      <c r="AI220" s="1506" t="str">
        <f t="shared" ref="AI220" si="353">IFERROR(ROUNDDOWN(ROUND((L218*(U220-AW218)),0),0)*AF220,"")</f>
        <v/>
      </c>
      <c r="AJ220" s="1376" t="str">
        <f>IFERROR(ROUNDDOWN(ROUNDDOWN(ROUND(L218*VLOOKUP(K218,【参考】数式用!$A$5:$AB$27,MATCH("新加算Ⅳ",【参考】数式用!$B$4:$AB$4,0)+1,0),0),0)*AF220*0.5,0),"")</f>
        <v/>
      </c>
      <c r="AK220" s="1508"/>
      <c r="AL220" s="1510" t="str">
        <f>IFERROR(IF('別紙様式2-2（４・５月分）'!P220="ベア加算","", IF(OR(T220="新加算Ⅰ",T220="新加算Ⅱ",T220="新加算Ⅲ",T220="新加算Ⅳ"),ROUNDDOWN(ROUND(L218*VLOOKUP(K218,【参考】数式用!$A$5:$I$27,MATCH("ベア加算",【参考】数式用!$B$4:$I$4,0)+1,0),0),0)*AF220,"")),"")</f>
        <v/>
      </c>
      <c r="AM220" s="1502"/>
      <c r="AN220" s="1483"/>
      <c r="AO220" s="1504"/>
      <c r="AP220" s="1483"/>
      <c r="AQ220" s="1485"/>
      <c r="AR220" s="1487"/>
      <c r="AS220" s="1491"/>
      <c r="AT220" s="452"/>
      <c r="AU220" s="1310" t="str">
        <f>IF(AND(AA218&lt;&gt;7,AC218&lt;&gt;3),"V列に色付け","")</f>
        <v/>
      </c>
      <c r="AV220" s="1311"/>
      <c r="AW220" s="1312"/>
      <c r="AX220" s="577"/>
      <c r="AY220" s="1229" t="str">
        <f>IF(AL220&lt;&gt;"",IF(AM220="○","入力済","未入力"),"")</f>
        <v/>
      </c>
      <c r="AZ220" s="1229" t="str">
        <f>IF(OR(T220="新加算Ⅰ",T220="新加算Ⅱ",T220="新加算Ⅲ",T220="新加算Ⅳ",T220="新加算Ⅴ（１）",T220="新加算Ⅴ（２）",T220="新加算Ⅴ（３）",T220="新加算ⅠⅤ（４）",T220="新加算Ⅴ（５）",T220="新加算Ⅴ（６）",T220="新加算Ⅴ（８）",T220="新加算Ⅴ（11）"),IF(OR(AN220="○",AN220="令和６年度中に満たす"),"入力済","未入力"),"")</f>
        <v/>
      </c>
      <c r="BA220" s="1229" t="str">
        <f>IF(OR(T220="新加算Ⅴ（７）",T220="新加算Ⅴ（９）",T220="新加算Ⅴ（10）",T220="新加算Ⅴ（12）",T220="新加算Ⅴ（13）",T220="新加算Ⅴ（14）"),IF(OR(AO220="○",AO220="令和６年度中に満たす"),"入力済","未入力"),"")</f>
        <v/>
      </c>
      <c r="BB220" s="1229" t="str">
        <f>IF(OR(T220="新加算Ⅰ",T220="新加算Ⅱ",T220="新加算Ⅲ",T220="新加算Ⅴ（１）",T220="新加算Ⅴ（３）",T220="新加算Ⅴ（８）"),IF(OR(AP220="○",AP220="令和６年度中に満たす"),"入力済","未入力"),"")</f>
        <v/>
      </c>
      <c r="BC220" s="1480" t="str">
        <f t="shared" ref="BC220" si="354">IF(OR(T220="新加算Ⅰ",T220="新加算Ⅱ",T220="新加算Ⅴ（１）",T220="新加算Ⅴ（２）",T220="新加算Ⅴ（３）",T220="新加算Ⅴ（４）",T220="新加算Ⅴ（５）",T220="新加算Ⅴ（６）",T220="新加算Ⅴ（７）",T220="新加算Ⅴ（９）",T220="新加算Ⅴ（10）",T220="新加算Ⅴ（12）"),IF(AQ220&lt;&gt;"",1,""),"")</f>
        <v/>
      </c>
      <c r="BD220" s="1310" t="str">
        <f>IF(OR(T220="新加算Ⅰ",T220="新加算Ⅴ（１）",T220="新加算Ⅴ（２）",T220="新加算Ⅴ（５）",T220="新加算Ⅴ（７）",T220="新加算Ⅴ（10）"),IF(AR220="","未入力","入力済"),"")</f>
        <v/>
      </c>
      <c r="BE220" s="1310" t="str">
        <f>G218</f>
        <v/>
      </c>
      <c r="BF220" s="1310"/>
      <c r="BG220" s="1310"/>
    </row>
    <row r="221" spans="1:59" ht="30" customHeight="1" thickBot="1">
      <c r="A221" s="1275"/>
      <c r="B221" s="1418"/>
      <c r="C221" s="1419"/>
      <c r="D221" s="1419"/>
      <c r="E221" s="1419"/>
      <c r="F221" s="1420"/>
      <c r="G221" s="1260"/>
      <c r="H221" s="1260"/>
      <c r="I221" s="1260"/>
      <c r="J221" s="1423"/>
      <c r="K221" s="1260"/>
      <c r="L221" s="1429"/>
      <c r="M221" s="556" t="str">
        <f>IF('別紙様式2-2（４・５月分）'!P169="","",'別紙様式2-2（４・５月分）'!P169)</f>
        <v/>
      </c>
      <c r="N221" s="1401"/>
      <c r="O221" s="1381"/>
      <c r="P221" s="1433"/>
      <c r="Q221" s="1385"/>
      <c r="R221" s="1517"/>
      <c r="S221" s="1389"/>
      <c r="T221" s="1519"/>
      <c r="U221" s="1515"/>
      <c r="V221" s="1395"/>
      <c r="W221" s="1513"/>
      <c r="X221" s="1371"/>
      <c r="Y221" s="1513"/>
      <c r="Z221" s="1371"/>
      <c r="AA221" s="1513"/>
      <c r="AB221" s="1371"/>
      <c r="AC221" s="1513"/>
      <c r="AD221" s="1371"/>
      <c r="AE221" s="1371"/>
      <c r="AF221" s="1371"/>
      <c r="AG221" s="1367"/>
      <c r="AH221" s="1373"/>
      <c r="AI221" s="1507"/>
      <c r="AJ221" s="1377"/>
      <c r="AK221" s="1509"/>
      <c r="AL221" s="1511"/>
      <c r="AM221" s="1503"/>
      <c r="AN221" s="1484"/>
      <c r="AO221" s="1505"/>
      <c r="AP221" s="1484"/>
      <c r="AQ221" s="1486"/>
      <c r="AR221" s="1488"/>
      <c r="AS221" s="578" t="str">
        <f t="shared" ref="AS221" si="355">IF(AU220="","",IF(OR(T220="",AND(M221="ベア加算なし",OR(T220="新加算Ⅰ",T220="新加算Ⅱ",T220="新加算Ⅲ",T220="新加算Ⅳ"),AM220=""),AND(OR(T220="新加算Ⅰ",T220="新加算Ⅱ",T220="新加算Ⅲ",T220="新加算Ⅳ"),AN220=""),AND(OR(T220="新加算Ⅰ",T220="新加算Ⅱ",T220="新加算Ⅲ"),AP220=""),AND(OR(T220="新加算Ⅰ",T220="新加算Ⅱ"),AQ220=""),AND(OR(T220="新加算Ⅰ"),AR220="")),"！記入が必要な欄（ピンク色のセル）に空欄があります。空欄を埋めてください。",""))</f>
        <v/>
      </c>
      <c r="AT221" s="452"/>
      <c r="AU221" s="1310"/>
      <c r="AV221" s="558" t="str">
        <f>IF('別紙様式2-2（４・５月分）'!N169="","",'別紙様式2-2（４・５月分）'!N169)</f>
        <v/>
      </c>
      <c r="AW221" s="1312"/>
      <c r="AX221" s="579"/>
      <c r="AY221" s="1229" t="str">
        <f>IF(OR(T221="新加算Ⅰ",T221="新加算Ⅱ",T221="新加算Ⅲ",T221="新加算Ⅳ",T221="新加算Ⅴ（１）",T221="新加算Ⅴ（２）",T221="新加算Ⅴ（３）",T221="新加算ⅠⅤ（４）",T221="新加算Ⅴ（５）",T221="新加算Ⅴ（６）",T221="新加算Ⅴ（８）",T221="新加算Ⅴ（11）"),IF(AI221="○","","未入力"),"")</f>
        <v/>
      </c>
      <c r="AZ221" s="1229" t="str">
        <f>IF(OR(U221="新加算Ⅰ",U221="新加算Ⅱ",U221="新加算Ⅲ",U221="新加算Ⅳ",U221="新加算Ⅴ（１）",U221="新加算Ⅴ（２）",U221="新加算Ⅴ（３）",U221="新加算ⅠⅤ（４）",U221="新加算Ⅴ（５）",U221="新加算Ⅴ（６）",U221="新加算Ⅴ（８）",U221="新加算Ⅴ（11）"),IF(AJ221="○","","未入力"),"")</f>
        <v/>
      </c>
      <c r="BA221" s="1229" t="str">
        <f>IF(OR(U221="新加算Ⅴ（７）",U221="新加算Ⅴ（９）",U221="新加算Ⅴ（10）",U221="新加算Ⅴ（12）",U221="新加算Ⅴ（13）",U221="新加算Ⅴ（14）"),IF(AK221="○","","未入力"),"")</f>
        <v/>
      </c>
      <c r="BB221" s="1229" t="str">
        <f>IF(OR(U221="新加算Ⅰ",U221="新加算Ⅱ",U221="新加算Ⅲ",U221="新加算Ⅴ（１）",U221="新加算Ⅴ（３）",U221="新加算Ⅴ（８）"),IF(AL221="○","","未入力"),"")</f>
        <v/>
      </c>
      <c r="BC221" s="1480" t="str">
        <f t="shared" ref="BC221" si="356">IF(OR(U221="新加算Ⅰ",U221="新加算Ⅱ",U221="新加算Ⅴ（１）",U221="新加算Ⅴ（２）",U221="新加算Ⅴ（３）",U221="新加算Ⅴ（４）",U221="新加算Ⅴ（５）",U221="新加算Ⅴ（６）",U221="新加算Ⅴ（７）",U221="新加算Ⅴ（９）",U221="新加算Ⅴ（10）",U221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1" s="1310" t="str">
        <f>IF(AND(T221&lt;&gt;"（参考）令和７年度の移行予定",OR(U221="新加算Ⅰ",U221="新加算Ⅴ（１）",U221="新加算Ⅴ（２）",U221="新加算Ⅴ（５）",U221="新加算Ⅴ（７）",U221="新加算Ⅴ（10）")),IF(AN221="","未入力",IF(AN221="いずれも取得していない","要件を満たさない","")),"")</f>
        <v/>
      </c>
      <c r="BE221" s="1310" t="str">
        <f>G218</f>
        <v/>
      </c>
      <c r="BF221" s="1310"/>
      <c r="BG221" s="1310"/>
    </row>
    <row r="222" spans="1:59" ht="30" customHeight="1">
      <c r="A222" s="1273">
        <v>53</v>
      </c>
      <c r="B222" s="1239" t="str">
        <f>IF(基本情報入力シート!C106="","",基本情報入力シート!C106)</f>
        <v/>
      </c>
      <c r="C222" s="1240"/>
      <c r="D222" s="1240"/>
      <c r="E222" s="1240"/>
      <c r="F222" s="1241"/>
      <c r="G222" s="1258" t="str">
        <f>IF(基本情報入力シート!M106="","",基本情報入力シート!M106)</f>
        <v/>
      </c>
      <c r="H222" s="1258" t="str">
        <f>IF(基本情報入力シート!R106="","",基本情報入力シート!R106)</f>
        <v/>
      </c>
      <c r="I222" s="1258" t="str">
        <f>IF(基本情報入力シート!W106="","",基本情報入力シート!W106)</f>
        <v/>
      </c>
      <c r="J222" s="1421" t="str">
        <f>IF(基本情報入力シート!X106="","",基本情報入力シート!X106)</f>
        <v/>
      </c>
      <c r="K222" s="1258" t="str">
        <f>IF(基本情報入力シート!Y106="","",基本情報入力シート!Y106)</f>
        <v/>
      </c>
      <c r="L222" s="1434" t="str">
        <f>IF(基本情報入力シート!AB106="","",基本情報入力シート!AB106)</f>
        <v/>
      </c>
      <c r="M222" s="553" t="str">
        <f>IF('別紙様式2-2（４・５月分）'!P170="","",'別紙様式2-2（４・５月分）'!P170)</f>
        <v/>
      </c>
      <c r="N222" s="1398" t="str">
        <f>IF(SUM('別紙様式2-2（４・５月分）'!Q170:Q172)=0,"",SUM('別紙様式2-2（４・５月分）'!Q170:Q172))</f>
        <v/>
      </c>
      <c r="O222" s="1402" t="str">
        <f>IFERROR(VLOOKUP('別紙様式2-2（４・５月分）'!AQ170,【参考】数式用!$AR$5:$AS$22,2,FALSE),"")</f>
        <v/>
      </c>
      <c r="P222" s="1403"/>
      <c r="Q222" s="1404"/>
      <c r="R222" s="1539" t="str">
        <f>IFERROR(VLOOKUP(K222,【参考】数式用!$A$5:$AB$37,MATCH(O222,【参考】数式用!$B$4:$AB$4,0)+1,0),"")</f>
        <v/>
      </c>
      <c r="S222" s="1410" t="s">
        <v>2102</v>
      </c>
      <c r="T222" s="1535" t="str">
        <f>IF('別紙様式2-3（６月以降分）'!T222="","",'別紙様式2-3（６月以降分）'!T222)</f>
        <v/>
      </c>
      <c r="U222" s="1537" t="str">
        <f>IFERROR(VLOOKUP(K222,【参考】数式用!$A$5:$AB$37,MATCH(T222,【参考】数式用!$B$4:$AB$4,0)+1,0),"")</f>
        <v/>
      </c>
      <c r="V222" s="1416" t="s">
        <v>15</v>
      </c>
      <c r="W222" s="1533">
        <f>'別紙様式2-3（６月以降分）'!W222</f>
        <v>6</v>
      </c>
      <c r="X222" s="1356" t="s">
        <v>10</v>
      </c>
      <c r="Y222" s="1533">
        <f>'別紙様式2-3（６月以降分）'!Y222</f>
        <v>6</v>
      </c>
      <c r="Z222" s="1356" t="s">
        <v>38</v>
      </c>
      <c r="AA222" s="1533">
        <f>'別紙様式2-3（６月以降分）'!AA222</f>
        <v>7</v>
      </c>
      <c r="AB222" s="1356" t="s">
        <v>10</v>
      </c>
      <c r="AC222" s="1533">
        <f>'別紙様式2-3（６月以降分）'!AC222</f>
        <v>3</v>
      </c>
      <c r="AD222" s="1356" t="s">
        <v>2020</v>
      </c>
      <c r="AE222" s="1356" t="s">
        <v>20</v>
      </c>
      <c r="AF222" s="1356">
        <f>IF(W222&gt;=1,(AA222*12+AC222)-(W222*12+Y222)+1,"")</f>
        <v>10</v>
      </c>
      <c r="AG222" s="1358" t="s">
        <v>33</v>
      </c>
      <c r="AH222" s="1525" t="str">
        <f>'別紙様式2-3（６月以降分）'!AH222</f>
        <v/>
      </c>
      <c r="AI222" s="1527" t="str">
        <f>'別紙様式2-3（６月以降分）'!AI222</f>
        <v/>
      </c>
      <c r="AJ222" s="1529">
        <f>'別紙様式2-3（６月以降分）'!AJ222</f>
        <v>0</v>
      </c>
      <c r="AK222" s="1531" t="str">
        <f>IF('別紙様式2-3（６月以降分）'!AK222="","",'別紙様式2-3（６月以降分）'!AK222)</f>
        <v/>
      </c>
      <c r="AL222" s="1520">
        <f>'別紙様式2-3（６月以降分）'!AL222</f>
        <v>0</v>
      </c>
      <c r="AM222" s="1522" t="str">
        <f>IF('別紙様式2-3（６月以降分）'!AM222="","",'別紙様式2-3（６月以降分）'!AM222)</f>
        <v/>
      </c>
      <c r="AN222" s="1340" t="str">
        <f>IF('別紙様式2-3（６月以降分）'!AN222="","",'別紙様式2-3（６月以降分）'!AN222)</f>
        <v/>
      </c>
      <c r="AO222" s="1338" t="str">
        <f>IF('別紙様式2-3（６月以降分）'!AO222="","",'別紙様式2-3（６月以降分）'!AO222)</f>
        <v/>
      </c>
      <c r="AP222" s="1340" t="str">
        <f>IF('別紙様式2-3（６月以降分）'!AP222="","",'別紙様式2-3（６月以降分）'!AP222)</f>
        <v/>
      </c>
      <c r="AQ222" s="1489" t="str">
        <f>IF('別紙様式2-3（６月以降分）'!AQ222="","",'別紙様式2-3（６月以降分）'!AQ222)</f>
        <v/>
      </c>
      <c r="AR222" s="1492" t="str">
        <f>IF('別紙様式2-3（６月以降分）'!AR222="","",'別紙様式2-3（６月以降分）'!AR222)</f>
        <v/>
      </c>
      <c r="AS222" s="573" t="str">
        <f t="shared" ref="AS222" si="357">IF(AU224="","",IF(U224&lt;U222,"！加算の要件上は問題ありませんが、令和６年度当初の新加算の加算率と比較して、移行後の加算率が下がる計画になっています。",""))</f>
        <v/>
      </c>
      <c r="AT222" s="580"/>
      <c r="AU222" s="1308"/>
      <c r="AV222" s="558" t="str">
        <f>IF('別紙様式2-2（４・５月分）'!N170="","",'別紙様式2-2（４・５月分）'!N170)</f>
        <v/>
      </c>
      <c r="AW222" s="1312" t="str">
        <f>IF(SUM('別紙様式2-2（４・５月分）'!O170:O172)=0,"",SUM('別紙様式2-2（４・５月分）'!O170:O172))</f>
        <v/>
      </c>
      <c r="AX222" s="1481" t="str">
        <f>IFERROR(VLOOKUP(K222,【参考】数式用!$AH$2:$AI$34,2,FALSE),"")</f>
        <v/>
      </c>
      <c r="AY222" s="494"/>
      <c r="BD222" s="341"/>
      <c r="BE222" s="1310" t="str">
        <f>G222</f>
        <v/>
      </c>
      <c r="BF222" s="1310"/>
      <c r="BG222" s="1310"/>
    </row>
    <row r="223" spans="1:59" ht="15" customHeight="1">
      <c r="A223" s="1274"/>
      <c r="B223" s="1242"/>
      <c r="C223" s="1243"/>
      <c r="D223" s="1243"/>
      <c r="E223" s="1243"/>
      <c r="F223" s="1244"/>
      <c r="G223" s="1259"/>
      <c r="H223" s="1259"/>
      <c r="I223" s="1259"/>
      <c r="J223" s="1422"/>
      <c r="K223" s="1259"/>
      <c r="L223" s="1428"/>
      <c r="M223" s="1378" t="str">
        <f>IF('別紙様式2-2（４・５月分）'!P171="","",'別紙様式2-2（４・５月分）'!P171)</f>
        <v/>
      </c>
      <c r="N223" s="1399"/>
      <c r="O223" s="1405"/>
      <c r="P223" s="1406"/>
      <c r="Q223" s="1407"/>
      <c r="R223" s="1540"/>
      <c r="S223" s="1411"/>
      <c r="T223" s="1536"/>
      <c r="U223" s="1538"/>
      <c r="V223" s="1417"/>
      <c r="W223" s="1534"/>
      <c r="X223" s="1357"/>
      <c r="Y223" s="1534"/>
      <c r="Z223" s="1357"/>
      <c r="AA223" s="1534"/>
      <c r="AB223" s="1357"/>
      <c r="AC223" s="1534"/>
      <c r="AD223" s="1357"/>
      <c r="AE223" s="1357"/>
      <c r="AF223" s="1357"/>
      <c r="AG223" s="1359"/>
      <c r="AH223" s="1526"/>
      <c r="AI223" s="1528"/>
      <c r="AJ223" s="1530"/>
      <c r="AK223" s="1532"/>
      <c r="AL223" s="1521"/>
      <c r="AM223" s="1523"/>
      <c r="AN223" s="1341"/>
      <c r="AO223" s="1524"/>
      <c r="AP223" s="1341"/>
      <c r="AQ223" s="1490"/>
      <c r="AR223" s="1493"/>
      <c r="AS223" s="1491" t="str">
        <f t="shared" ref="AS223" si="358">IF(AU224="","",IF(OR(AA224="",AA224&lt;&gt;7,AC224="",AC224&lt;&gt;3),"！算定期間の終わりが令和７年３月になっていません。年度内の廃止予定等がなければ、算定対象月を令和７年３月にしてください。",""))</f>
        <v/>
      </c>
      <c r="AT223" s="580"/>
      <c r="AU223" s="1310"/>
      <c r="AV223" s="1311" t="str">
        <f>IF('別紙様式2-2（４・５月分）'!N171="","",'別紙様式2-2（４・５月分）'!N171)</f>
        <v/>
      </c>
      <c r="AW223" s="1312"/>
      <c r="AX223" s="1482"/>
      <c r="AY223" s="431"/>
      <c r="BD223" s="341"/>
      <c r="BE223" s="1310" t="str">
        <f>G222</f>
        <v/>
      </c>
      <c r="BF223" s="1310"/>
      <c r="BG223" s="1310"/>
    </row>
    <row r="224" spans="1:59" ht="15" customHeight="1">
      <c r="A224" s="1302"/>
      <c r="B224" s="1242"/>
      <c r="C224" s="1243"/>
      <c r="D224" s="1243"/>
      <c r="E224" s="1243"/>
      <c r="F224" s="1244"/>
      <c r="G224" s="1259"/>
      <c r="H224" s="1259"/>
      <c r="I224" s="1259"/>
      <c r="J224" s="1422"/>
      <c r="K224" s="1259"/>
      <c r="L224" s="1428"/>
      <c r="M224" s="1379"/>
      <c r="N224" s="1400"/>
      <c r="O224" s="1380" t="s">
        <v>2025</v>
      </c>
      <c r="P224" s="1432" t="str">
        <f>IFERROR(VLOOKUP('別紙様式2-2（４・５月分）'!AQ170,【参考】数式用!$AR$5:$AT$22,3,FALSE),"")</f>
        <v/>
      </c>
      <c r="Q224" s="1384" t="s">
        <v>2036</v>
      </c>
      <c r="R224" s="1516" t="str">
        <f>IFERROR(VLOOKUP(K222,【参考】数式用!$A$5:$AB$37,MATCH(P224,【参考】数式用!$B$4:$AB$4,0)+1,0),"")</f>
        <v/>
      </c>
      <c r="S224" s="1388" t="s">
        <v>2109</v>
      </c>
      <c r="T224" s="1518"/>
      <c r="U224" s="1514" t="str">
        <f>IFERROR(VLOOKUP(K222,【参考】数式用!$A$5:$AB$37,MATCH(T224,【参考】数式用!$B$4:$AB$4,0)+1,0),"")</f>
        <v/>
      </c>
      <c r="V224" s="1394" t="s">
        <v>15</v>
      </c>
      <c r="W224" s="1512"/>
      <c r="X224" s="1370" t="s">
        <v>10</v>
      </c>
      <c r="Y224" s="1512"/>
      <c r="Z224" s="1370" t="s">
        <v>38</v>
      </c>
      <c r="AA224" s="1512"/>
      <c r="AB224" s="1370" t="s">
        <v>10</v>
      </c>
      <c r="AC224" s="1512"/>
      <c r="AD224" s="1370" t="s">
        <v>2020</v>
      </c>
      <c r="AE224" s="1370" t="s">
        <v>20</v>
      </c>
      <c r="AF224" s="1370" t="str">
        <f>IF(W224&gt;=1,(AA224*12+AC224)-(W224*12+Y224)+1,"")</f>
        <v/>
      </c>
      <c r="AG224" s="1366" t="s">
        <v>33</v>
      </c>
      <c r="AH224" s="1372" t="str">
        <f t="shared" ref="AH224" si="359">IFERROR(ROUNDDOWN(ROUND(L222*U224,0),0)*AF224,"")</f>
        <v/>
      </c>
      <c r="AI224" s="1506" t="str">
        <f t="shared" ref="AI224" si="360">IFERROR(ROUNDDOWN(ROUND((L222*(U224-AW222)),0),0)*AF224,"")</f>
        <v/>
      </c>
      <c r="AJ224" s="1376" t="str">
        <f>IFERROR(ROUNDDOWN(ROUNDDOWN(ROUND(L222*VLOOKUP(K222,【参考】数式用!$A$5:$AB$27,MATCH("新加算Ⅳ",【参考】数式用!$B$4:$AB$4,0)+1,0),0),0)*AF224*0.5,0),"")</f>
        <v/>
      </c>
      <c r="AK224" s="1508"/>
      <c r="AL224" s="1510" t="str">
        <f>IFERROR(IF('別紙様式2-2（４・５月分）'!P224="ベア加算","", IF(OR(T224="新加算Ⅰ",T224="新加算Ⅱ",T224="新加算Ⅲ",T224="新加算Ⅳ"),ROUNDDOWN(ROUND(L222*VLOOKUP(K222,【参考】数式用!$A$5:$I$27,MATCH("ベア加算",【参考】数式用!$B$4:$I$4,0)+1,0),0),0)*AF224,"")),"")</f>
        <v/>
      </c>
      <c r="AM224" s="1502"/>
      <c r="AN224" s="1483"/>
      <c r="AO224" s="1504"/>
      <c r="AP224" s="1483"/>
      <c r="AQ224" s="1485"/>
      <c r="AR224" s="1487"/>
      <c r="AS224" s="1491"/>
      <c r="AT224" s="452"/>
      <c r="AU224" s="1310" t="str">
        <f>IF(AND(AA222&lt;&gt;7,AC222&lt;&gt;3),"V列に色付け","")</f>
        <v/>
      </c>
      <c r="AV224" s="1311"/>
      <c r="AW224" s="1312"/>
      <c r="AX224" s="577"/>
      <c r="AY224" s="1229" t="str">
        <f>IF(AL224&lt;&gt;"",IF(AM224="○","入力済","未入力"),"")</f>
        <v/>
      </c>
      <c r="AZ224" s="1229" t="str">
        <f>IF(OR(T224="新加算Ⅰ",T224="新加算Ⅱ",T224="新加算Ⅲ",T224="新加算Ⅳ",T224="新加算Ⅴ（１）",T224="新加算Ⅴ（２）",T224="新加算Ⅴ（３）",T224="新加算ⅠⅤ（４）",T224="新加算Ⅴ（５）",T224="新加算Ⅴ（６）",T224="新加算Ⅴ（８）",T224="新加算Ⅴ（11）"),IF(OR(AN224="○",AN224="令和６年度中に満たす"),"入力済","未入力"),"")</f>
        <v/>
      </c>
      <c r="BA224" s="1229" t="str">
        <f>IF(OR(T224="新加算Ⅴ（７）",T224="新加算Ⅴ（９）",T224="新加算Ⅴ（10）",T224="新加算Ⅴ（12）",T224="新加算Ⅴ（13）",T224="新加算Ⅴ（14）"),IF(OR(AO224="○",AO224="令和６年度中に満たす"),"入力済","未入力"),"")</f>
        <v/>
      </c>
      <c r="BB224" s="1229" t="str">
        <f>IF(OR(T224="新加算Ⅰ",T224="新加算Ⅱ",T224="新加算Ⅲ",T224="新加算Ⅴ（１）",T224="新加算Ⅴ（３）",T224="新加算Ⅴ（８）"),IF(OR(AP224="○",AP224="令和６年度中に満たす"),"入力済","未入力"),"")</f>
        <v/>
      </c>
      <c r="BC224" s="1480" t="str">
        <f t="shared" ref="BC224" si="361">IF(OR(T224="新加算Ⅰ",T224="新加算Ⅱ",T224="新加算Ⅴ（１）",T224="新加算Ⅴ（２）",T224="新加算Ⅴ（３）",T224="新加算Ⅴ（４）",T224="新加算Ⅴ（５）",T224="新加算Ⅴ（６）",T224="新加算Ⅴ（７）",T224="新加算Ⅴ（９）",T224="新加算Ⅴ（10）",T224="新加算Ⅴ（12）"),IF(AQ224&lt;&gt;"",1,""),"")</f>
        <v/>
      </c>
      <c r="BD224" s="1310" t="str">
        <f>IF(OR(T224="新加算Ⅰ",T224="新加算Ⅴ（１）",T224="新加算Ⅴ（２）",T224="新加算Ⅴ（５）",T224="新加算Ⅴ（７）",T224="新加算Ⅴ（10）"),IF(AR224="","未入力","入力済"),"")</f>
        <v/>
      </c>
      <c r="BE224" s="1310" t="str">
        <f>G222</f>
        <v/>
      </c>
      <c r="BF224" s="1310"/>
      <c r="BG224" s="1310"/>
    </row>
    <row r="225" spans="1:59" ht="30" customHeight="1" thickBot="1">
      <c r="A225" s="1275"/>
      <c r="B225" s="1418"/>
      <c r="C225" s="1419"/>
      <c r="D225" s="1419"/>
      <c r="E225" s="1419"/>
      <c r="F225" s="1420"/>
      <c r="G225" s="1260"/>
      <c r="H225" s="1260"/>
      <c r="I225" s="1260"/>
      <c r="J225" s="1423"/>
      <c r="K225" s="1260"/>
      <c r="L225" s="1429"/>
      <c r="M225" s="556" t="str">
        <f>IF('別紙様式2-2（４・５月分）'!P172="","",'別紙様式2-2（４・５月分）'!P172)</f>
        <v/>
      </c>
      <c r="N225" s="1401"/>
      <c r="O225" s="1381"/>
      <c r="P225" s="1433"/>
      <c r="Q225" s="1385"/>
      <c r="R225" s="1517"/>
      <c r="S225" s="1389"/>
      <c r="T225" s="1519"/>
      <c r="U225" s="1515"/>
      <c r="V225" s="1395"/>
      <c r="W225" s="1513"/>
      <c r="X225" s="1371"/>
      <c r="Y225" s="1513"/>
      <c r="Z225" s="1371"/>
      <c r="AA225" s="1513"/>
      <c r="AB225" s="1371"/>
      <c r="AC225" s="1513"/>
      <c r="AD225" s="1371"/>
      <c r="AE225" s="1371"/>
      <c r="AF225" s="1371"/>
      <c r="AG225" s="1367"/>
      <c r="AH225" s="1373"/>
      <c r="AI225" s="1507"/>
      <c r="AJ225" s="1377"/>
      <c r="AK225" s="1509"/>
      <c r="AL225" s="1511"/>
      <c r="AM225" s="1503"/>
      <c r="AN225" s="1484"/>
      <c r="AO225" s="1505"/>
      <c r="AP225" s="1484"/>
      <c r="AQ225" s="1486"/>
      <c r="AR225" s="1488"/>
      <c r="AS225" s="578" t="str">
        <f t="shared" ref="AS225" si="362">IF(AU224="","",IF(OR(T224="",AND(M225="ベア加算なし",OR(T224="新加算Ⅰ",T224="新加算Ⅱ",T224="新加算Ⅲ",T224="新加算Ⅳ"),AM224=""),AND(OR(T224="新加算Ⅰ",T224="新加算Ⅱ",T224="新加算Ⅲ",T224="新加算Ⅳ"),AN224=""),AND(OR(T224="新加算Ⅰ",T224="新加算Ⅱ",T224="新加算Ⅲ"),AP224=""),AND(OR(T224="新加算Ⅰ",T224="新加算Ⅱ"),AQ224=""),AND(OR(T224="新加算Ⅰ"),AR224="")),"！記入が必要な欄（ピンク色のセル）に空欄があります。空欄を埋めてください。",""))</f>
        <v/>
      </c>
      <c r="AT225" s="452"/>
      <c r="AU225" s="1310"/>
      <c r="AV225" s="558" t="str">
        <f>IF('別紙様式2-2（４・５月分）'!N172="","",'別紙様式2-2（４・５月分）'!N172)</f>
        <v/>
      </c>
      <c r="AW225" s="1312"/>
      <c r="AX225" s="579"/>
      <c r="AY225" s="1229" t="str">
        <f>IF(OR(T225="新加算Ⅰ",T225="新加算Ⅱ",T225="新加算Ⅲ",T225="新加算Ⅳ",T225="新加算Ⅴ（１）",T225="新加算Ⅴ（２）",T225="新加算Ⅴ（３）",T225="新加算ⅠⅤ（４）",T225="新加算Ⅴ（５）",T225="新加算Ⅴ（６）",T225="新加算Ⅴ（８）",T225="新加算Ⅴ（11）"),IF(AI225="○","","未入力"),"")</f>
        <v/>
      </c>
      <c r="AZ225" s="1229" t="str">
        <f>IF(OR(U225="新加算Ⅰ",U225="新加算Ⅱ",U225="新加算Ⅲ",U225="新加算Ⅳ",U225="新加算Ⅴ（１）",U225="新加算Ⅴ（２）",U225="新加算Ⅴ（３）",U225="新加算ⅠⅤ（４）",U225="新加算Ⅴ（５）",U225="新加算Ⅴ（６）",U225="新加算Ⅴ（８）",U225="新加算Ⅴ（11）"),IF(AJ225="○","","未入力"),"")</f>
        <v/>
      </c>
      <c r="BA225" s="1229" t="str">
        <f>IF(OR(U225="新加算Ⅴ（７）",U225="新加算Ⅴ（９）",U225="新加算Ⅴ（10）",U225="新加算Ⅴ（12）",U225="新加算Ⅴ（13）",U225="新加算Ⅴ（14）"),IF(AK225="○","","未入力"),"")</f>
        <v/>
      </c>
      <c r="BB225" s="1229" t="str">
        <f>IF(OR(U225="新加算Ⅰ",U225="新加算Ⅱ",U225="新加算Ⅲ",U225="新加算Ⅴ（１）",U225="新加算Ⅴ（３）",U225="新加算Ⅴ（８）"),IF(AL225="○","","未入力"),"")</f>
        <v/>
      </c>
      <c r="BC225" s="1480" t="str">
        <f t="shared" ref="BC225" si="363">IF(OR(U225="新加算Ⅰ",U225="新加算Ⅱ",U225="新加算Ⅴ（１）",U225="新加算Ⅴ（２）",U225="新加算Ⅴ（３）",U225="新加算Ⅴ（４）",U225="新加算Ⅴ（５）",U225="新加算Ⅴ（６）",U225="新加算Ⅴ（７）",U225="新加算Ⅴ（９）",U225="新加算Ⅴ（10）",U225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5" s="1310" t="str">
        <f>IF(AND(T225&lt;&gt;"（参考）令和７年度の移行予定",OR(U225="新加算Ⅰ",U225="新加算Ⅴ（１）",U225="新加算Ⅴ（２）",U225="新加算Ⅴ（５）",U225="新加算Ⅴ（７）",U225="新加算Ⅴ（10）")),IF(AN225="","未入力",IF(AN225="いずれも取得していない","要件を満たさない","")),"")</f>
        <v/>
      </c>
      <c r="BE225" s="1310" t="str">
        <f>G222</f>
        <v/>
      </c>
      <c r="BF225" s="1310"/>
      <c r="BG225" s="1310"/>
    </row>
    <row r="226" spans="1:59" ht="30" customHeight="1">
      <c r="A226" s="1300">
        <v>54</v>
      </c>
      <c r="B226" s="1242" t="str">
        <f>IF(基本情報入力シート!C107="","",基本情報入力シート!C107)</f>
        <v/>
      </c>
      <c r="C226" s="1243"/>
      <c r="D226" s="1243"/>
      <c r="E226" s="1243"/>
      <c r="F226" s="1244"/>
      <c r="G226" s="1259" t="str">
        <f>IF(基本情報入力シート!M107="","",基本情報入力シート!M107)</f>
        <v/>
      </c>
      <c r="H226" s="1259" t="str">
        <f>IF(基本情報入力シート!R107="","",基本情報入力シート!R107)</f>
        <v/>
      </c>
      <c r="I226" s="1259" t="str">
        <f>IF(基本情報入力シート!W107="","",基本情報入力シート!W107)</f>
        <v/>
      </c>
      <c r="J226" s="1422" t="str">
        <f>IF(基本情報入力シート!X107="","",基本情報入力シート!X107)</f>
        <v/>
      </c>
      <c r="K226" s="1259" t="str">
        <f>IF(基本情報入力シート!Y107="","",基本情報入力シート!Y107)</f>
        <v/>
      </c>
      <c r="L226" s="1428" t="str">
        <f>IF(基本情報入力シート!AB107="","",基本情報入力シート!AB107)</f>
        <v/>
      </c>
      <c r="M226" s="553" t="str">
        <f>IF('別紙様式2-2（４・５月分）'!P173="","",'別紙様式2-2（４・５月分）'!P173)</f>
        <v/>
      </c>
      <c r="N226" s="1398" t="str">
        <f>IF(SUM('別紙様式2-2（４・５月分）'!Q173:Q175)=0,"",SUM('別紙様式2-2（４・５月分）'!Q173:Q175))</f>
        <v/>
      </c>
      <c r="O226" s="1402" t="str">
        <f>IFERROR(VLOOKUP('別紙様式2-2（４・５月分）'!AQ173,【参考】数式用!$AR$5:$AS$22,2,FALSE),"")</f>
        <v/>
      </c>
      <c r="P226" s="1403"/>
      <c r="Q226" s="1404"/>
      <c r="R226" s="1539" t="str">
        <f>IFERROR(VLOOKUP(K226,【参考】数式用!$A$5:$AB$37,MATCH(O226,【参考】数式用!$B$4:$AB$4,0)+1,0),"")</f>
        <v/>
      </c>
      <c r="S226" s="1410" t="s">
        <v>2102</v>
      </c>
      <c r="T226" s="1535" t="str">
        <f>IF('別紙様式2-3（６月以降分）'!T226="","",'別紙様式2-3（６月以降分）'!T226)</f>
        <v/>
      </c>
      <c r="U226" s="1537" t="str">
        <f>IFERROR(VLOOKUP(K226,【参考】数式用!$A$5:$AB$37,MATCH(T226,【参考】数式用!$B$4:$AB$4,0)+1,0),"")</f>
        <v/>
      </c>
      <c r="V226" s="1416" t="s">
        <v>15</v>
      </c>
      <c r="W226" s="1533">
        <f>'別紙様式2-3（６月以降分）'!W226</f>
        <v>6</v>
      </c>
      <c r="X226" s="1356" t="s">
        <v>10</v>
      </c>
      <c r="Y226" s="1533">
        <f>'別紙様式2-3（６月以降分）'!Y226</f>
        <v>6</v>
      </c>
      <c r="Z226" s="1356" t="s">
        <v>38</v>
      </c>
      <c r="AA226" s="1533">
        <f>'別紙様式2-3（６月以降分）'!AA226</f>
        <v>7</v>
      </c>
      <c r="AB226" s="1356" t="s">
        <v>10</v>
      </c>
      <c r="AC226" s="1533">
        <f>'別紙様式2-3（６月以降分）'!AC226</f>
        <v>3</v>
      </c>
      <c r="AD226" s="1356" t="s">
        <v>2020</v>
      </c>
      <c r="AE226" s="1356" t="s">
        <v>20</v>
      </c>
      <c r="AF226" s="1356">
        <f>IF(W226&gt;=1,(AA226*12+AC226)-(W226*12+Y226)+1,"")</f>
        <v>10</v>
      </c>
      <c r="AG226" s="1358" t="s">
        <v>33</v>
      </c>
      <c r="AH226" s="1525" t="str">
        <f>'別紙様式2-3（６月以降分）'!AH226</f>
        <v/>
      </c>
      <c r="AI226" s="1527" t="str">
        <f>'別紙様式2-3（６月以降分）'!AI226</f>
        <v/>
      </c>
      <c r="AJ226" s="1529">
        <f>'別紙様式2-3（６月以降分）'!AJ226</f>
        <v>0</v>
      </c>
      <c r="AK226" s="1531" t="str">
        <f>IF('別紙様式2-3（６月以降分）'!AK226="","",'別紙様式2-3（６月以降分）'!AK226)</f>
        <v/>
      </c>
      <c r="AL226" s="1520">
        <f>'別紙様式2-3（６月以降分）'!AL226</f>
        <v>0</v>
      </c>
      <c r="AM226" s="1522" t="str">
        <f>IF('別紙様式2-3（６月以降分）'!AM226="","",'別紙様式2-3（６月以降分）'!AM226)</f>
        <v/>
      </c>
      <c r="AN226" s="1340" t="str">
        <f>IF('別紙様式2-3（６月以降分）'!AN226="","",'別紙様式2-3（６月以降分）'!AN226)</f>
        <v/>
      </c>
      <c r="AO226" s="1338" t="str">
        <f>IF('別紙様式2-3（６月以降分）'!AO226="","",'別紙様式2-3（６月以降分）'!AO226)</f>
        <v/>
      </c>
      <c r="AP226" s="1340" t="str">
        <f>IF('別紙様式2-3（６月以降分）'!AP226="","",'別紙様式2-3（６月以降分）'!AP226)</f>
        <v/>
      </c>
      <c r="AQ226" s="1489" t="str">
        <f>IF('別紙様式2-3（６月以降分）'!AQ226="","",'別紙様式2-3（６月以降分）'!AQ226)</f>
        <v/>
      </c>
      <c r="AR226" s="1492" t="str">
        <f>IF('別紙様式2-3（６月以降分）'!AR226="","",'別紙様式2-3（６月以降分）'!AR226)</f>
        <v/>
      </c>
      <c r="AS226" s="573" t="str">
        <f t="shared" ref="AS226" si="364">IF(AU228="","",IF(U228&lt;U226,"！加算の要件上は問題ありませんが、令和６年度当初の新加算の加算率と比較して、移行後の加算率が下がる計画になっています。",""))</f>
        <v/>
      </c>
      <c r="AT226" s="580"/>
      <c r="AU226" s="1308"/>
      <c r="AV226" s="558" t="str">
        <f>IF('別紙様式2-2（４・５月分）'!N173="","",'別紙様式2-2（４・５月分）'!N173)</f>
        <v/>
      </c>
      <c r="AW226" s="1312" t="str">
        <f>IF(SUM('別紙様式2-2（４・５月分）'!O173:O175)=0,"",SUM('別紙様式2-2（４・５月分）'!O173:O175))</f>
        <v/>
      </c>
      <c r="AX226" s="1481" t="str">
        <f>IFERROR(VLOOKUP(K226,【参考】数式用!$AH$2:$AI$34,2,FALSE),"")</f>
        <v/>
      </c>
      <c r="AY226" s="494"/>
      <c r="BD226" s="341"/>
      <c r="BE226" s="1310" t="str">
        <f>G226</f>
        <v/>
      </c>
      <c r="BF226" s="1310"/>
      <c r="BG226" s="1310"/>
    </row>
    <row r="227" spans="1:59" ht="15" customHeight="1">
      <c r="A227" s="1274"/>
      <c r="B227" s="1242"/>
      <c r="C227" s="1243"/>
      <c r="D227" s="1243"/>
      <c r="E227" s="1243"/>
      <c r="F227" s="1244"/>
      <c r="G227" s="1259"/>
      <c r="H227" s="1259"/>
      <c r="I227" s="1259"/>
      <c r="J227" s="1422"/>
      <c r="K227" s="1259"/>
      <c r="L227" s="1428"/>
      <c r="M227" s="1378" t="str">
        <f>IF('別紙様式2-2（４・５月分）'!P174="","",'別紙様式2-2（４・５月分）'!P174)</f>
        <v/>
      </c>
      <c r="N227" s="1399"/>
      <c r="O227" s="1405"/>
      <c r="P227" s="1406"/>
      <c r="Q227" s="1407"/>
      <c r="R227" s="1540"/>
      <c r="S227" s="1411"/>
      <c r="T227" s="1536"/>
      <c r="U227" s="1538"/>
      <c r="V227" s="1417"/>
      <c r="W227" s="1534"/>
      <c r="X227" s="1357"/>
      <c r="Y227" s="1534"/>
      <c r="Z227" s="1357"/>
      <c r="AA227" s="1534"/>
      <c r="AB227" s="1357"/>
      <c r="AC227" s="1534"/>
      <c r="AD227" s="1357"/>
      <c r="AE227" s="1357"/>
      <c r="AF227" s="1357"/>
      <c r="AG227" s="1359"/>
      <c r="AH227" s="1526"/>
      <c r="AI227" s="1528"/>
      <c r="AJ227" s="1530"/>
      <c r="AK227" s="1532"/>
      <c r="AL227" s="1521"/>
      <c r="AM227" s="1523"/>
      <c r="AN227" s="1341"/>
      <c r="AO227" s="1524"/>
      <c r="AP227" s="1341"/>
      <c r="AQ227" s="1490"/>
      <c r="AR227" s="1493"/>
      <c r="AS227" s="1491" t="str">
        <f t="shared" ref="AS227" si="365">IF(AU228="","",IF(OR(AA228="",AA228&lt;&gt;7,AC228="",AC228&lt;&gt;3),"！算定期間の終わりが令和７年３月になっていません。年度内の廃止予定等がなければ、算定対象月を令和７年３月にしてください。",""))</f>
        <v/>
      </c>
      <c r="AT227" s="580"/>
      <c r="AU227" s="1310"/>
      <c r="AV227" s="1311" t="str">
        <f>IF('別紙様式2-2（４・５月分）'!N174="","",'別紙様式2-2（４・５月分）'!N174)</f>
        <v/>
      </c>
      <c r="AW227" s="1312"/>
      <c r="AX227" s="1482"/>
      <c r="AY227" s="431"/>
      <c r="BD227" s="341"/>
      <c r="BE227" s="1310" t="str">
        <f>G226</f>
        <v/>
      </c>
      <c r="BF227" s="1310"/>
      <c r="BG227" s="1310"/>
    </row>
    <row r="228" spans="1:59" ht="15" customHeight="1">
      <c r="A228" s="1302"/>
      <c r="B228" s="1242"/>
      <c r="C228" s="1243"/>
      <c r="D228" s="1243"/>
      <c r="E228" s="1243"/>
      <c r="F228" s="1244"/>
      <c r="G228" s="1259"/>
      <c r="H228" s="1259"/>
      <c r="I228" s="1259"/>
      <c r="J228" s="1422"/>
      <c r="K228" s="1259"/>
      <c r="L228" s="1428"/>
      <c r="M228" s="1379"/>
      <c r="N228" s="1400"/>
      <c r="O228" s="1380" t="s">
        <v>2025</v>
      </c>
      <c r="P228" s="1432" t="str">
        <f>IFERROR(VLOOKUP('別紙様式2-2（４・５月分）'!AQ173,【参考】数式用!$AR$5:$AT$22,3,FALSE),"")</f>
        <v/>
      </c>
      <c r="Q228" s="1384" t="s">
        <v>2036</v>
      </c>
      <c r="R228" s="1516" t="str">
        <f>IFERROR(VLOOKUP(K226,【参考】数式用!$A$5:$AB$37,MATCH(P228,【参考】数式用!$B$4:$AB$4,0)+1,0),"")</f>
        <v/>
      </c>
      <c r="S228" s="1388" t="s">
        <v>2109</v>
      </c>
      <c r="T228" s="1518"/>
      <c r="U228" s="1514" t="str">
        <f>IFERROR(VLOOKUP(K226,【参考】数式用!$A$5:$AB$37,MATCH(T228,【参考】数式用!$B$4:$AB$4,0)+1,0),"")</f>
        <v/>
      </c>
      <c r="V228" s="1394" t="s">
        <v>15</v>
      </c>
      <c r="W228" s="1512"/>
      <c r="X228" s="1370" t="s">
        <v>10</v>
      </c>
      <c r="Y228" s="1512"/>
      <c r="Z228" s="1370" t="s">
        <v>38</v>
      </c>
      <c r="AA228" s="1512"/>
      <c r="AB228" s="1370" t="s">
        <v>10</v>
      </c>
      <c r="AC228" s="1512"/>
      <c r="AD228" s="1370" t="s">
        <v>2020</v>
      </c>
      <c r="AE228" s="1370" t="s">
        <v>20</v>
      </c>
      <c r="AF228" s="1370" t="str">
        <f>IF(W228&gt;=1,(AA228*12+AC228)-(W228*12+Y228)+1,"")</f>
        <v/>
      </c>
      <c r="AG228" s="1366" t="s">
        <v>33</v>
      </c>
      <c r="AH228" s="1372" t="str">
        <f t="shared" ref="AH228" si="366">IFERROR(ROUNDDOWN(ROUND(L226*U228,0),0)*AF228,"")</f>
        <v/>
      </c>
      <c r="AI228" s="1506" t="str">
        <f t="shared" ref="AI228" si="367">IFERROR(ROUNDDOWN(ROUND((L226*(U228-AW226)),0),0)*AF228,"")</f>
        <v/>
      </c>
      <c r="AJ228" s="1376" t="str">
        <f>IFERROR(ROUNDDOWN(ROUNDDOWN(ROUND(L226*VLOOKUP(K226,【参考】数式用!$A$5:$AB$27,MATCH("新加算Ⅳ",【参考】数式用!$B$4:$AB$4,0)+1,0),0),0)*AF228*0.5,0),"")</f>
        <v/>
      </c>
      <c r="AK228" s="1508"/>
      <c r="AL228" s="1510" t="str">
        <f>IFERROR(IF('別紙様式2-2（４・５月分）'!P228="ベア加算","", IF(OR(T228="新加算Ⅰ",T228="新加算Ⅱ",T228="新加算Ⅲ",T228="新加算Ⅳ"),ROUNDDOWN(ROUND(L226*VLOOKUP(K226,【参考】数式用!$A$5:$I$27,MATCH("ベア加算",【参考】数式用!$B$4:$I$4,0)+1,0),0),0)*AF228,"")),"")</f>
        <v/>
      </c>
      <c r="AM228" s="1502"/>
      <c r="AN228" s="1483"/>
      <c r="AO228" s="1504"/>
      <c r="AP228" s="1483"/>
      <c r="AQ228" s="1485"/>
      <c r="AR228" s="1487"/>
      <c r="AS228" s="1491"/>
      <c r="AT228" s="452"/>
      <c r="AU228" s="1310" t="str">
        <f>IF(AND(AA226&lt;&gt;7,AC226&lt;&gt;3),"V列に色付け","")</f>
        <v/>
      </c>
      <c r="AV228" s="1311"/>
      <c r="AW228" s="1312"/>
      <c r="AX228" s="577"/>
      <c r="AY228" s="1229" t="str">
        <f>IF(AL228&lt;&gt;"",IF(AM228="○","入力済","未入力"),"")</f>
        <v/>
      </c>
      <c r="AZ228" s="1229" t="str">
        <f>IF(OR(T228="新加算Ⅰ",T228="新加算Ⅱ",T228="新加算Ⅲ",T228="新加算Ⅳ",T228="新加算Ⅴ（１）",T228="新加算Ⅴ（２）",T228="新加算Ⅴ（３）",T228="新加算ⅠⅤ（４）",T228="新加算Ⅴ（５）",T228="新加算Ⅴ（６）",T228="新加算Ⅴ（８）",T228="新加算Ⅴ（11）"),IF(OR(AN228="○",AN228="令和６年度中に満たす"),"入力済","未入力"),"")</f>
        <v/>
      </c>
      <c r="BA228" s="1229" t="str">
        <f>IF(OR(T228="新加算Ⅴ（７）",T228="新加算Ⅴ（９）",T228="新加算Ⅴ（10）",T228="新加算Ⅴ（12）",T228="新加算Ⅴ（13）",T228="新加算Ⅴ（14）"),IF(OR(AO228="○",AO228="令和６年度中に満たす"),"入力済","未入力"),"")</f>
        <v/>
      </c>
      <c r="BB228" s="1229" t="str">
        <f>IF(OR(T228="新加算Ⅰ",T228="新加算Ⅱ",T228="新加算Ⅲ",T228="新加算Ⅴ（１）",T228="新加算Ⅴ（３）",T228="新加算Ⅴ（８）"),IF(OR(AP228="○",AP228="令和６年度中に満たす"),"入力済","未入力"),"")</f>
        <v/>
      </c>
      <c r="BC228" s="1480" t="str">
        <f t="shared" ref="BC228" si="368">IF(OR(T228="新加算Ⅰ",T228="新加算Ⅱ",T228="新加算Ⅴ（１）",T228="新加算Ⅴ（２）",T228="新加算Ⅴ（３）",T228="新加算Ⅴ（４）",T228="新加算Ⅴ（５）",T228="新加算Ⅴ（６）",T228="新加算Ⅴ（７）",T228="新加算Ⅴ（９）",T228="新加算Ⅴ（10）",T228="新加算Ⅴ（12）"),IF(AQ228&lt;&gt;"",1,""),"")</f>
        <v/>
      </c>
      <c r="BD228" s="1310" t="str">
        <f>IF(OR(T228="新加算Ⅰ",T228="新加算Ⅴ（１）",T228="新加算Ⅴ（２）",T228="新加算Ⅴ（５）",T228="新加算Ⅴ（７）",T228="新加算Ⅴ（10）"),IF(AR228="","未入力","入力済"),"")</f>
        <v/>
      </c>
      <c r="BE228" s="1310" t="str">
        <f>G226</f>
        <v/>
      </c>
      <c r="BF228" s="1310"/>
      <c r="BG228" s="1310"/>
    </row>
    <row r="229" spans="1:59" ht="30" customHeight="1" thickBot="1">
      <c r="A229" s="1275"/>
      <c r="B229" s="1418"/>
      <c r="C229" s="1419"/>
      <c r="D229" s="1419"/>
      <c r="E229" s="1419"/>
      <c r="F229" s="1420"/>
      <c r="G229" s="1260"/>
      <c r="H229" s="1260"/>
      <c r="I229" s="1260"/>
      <c r="J229" s="1423"/>
      <c r="K229" s="1260"/>
      <c r="L229" s="1429"/>
      <c r="M229" s="556" t="str">
        <f>IF('別紙様式2-2（４・５月分）'!P175="","",'別紙様式2-2（４・５月分）'!P175)</f>
        <v/>
      </c>
      <c r="N229" s="1401"/>
      <c r="O229" s="1381"/>
      <c r="P229" s="1433"/>
      <c r="Q229" s="1385"/>
      <c r="R229" s="1517"/>
      <c r="S229" s="1389"/>
      <c r="T229" s="1519"/>
      <c r="U229" s="1515"/>
      <c r="V229" s="1395"/>
      <c r="W229" s="1513"/>
      <c r="X229" s="1371"/>
      <c r="Y229" s="1513"/>
      <c r="Z229" s="1371"/>
      <c r="AA229" s="1513"/>
      <c r="AB229" s="1371"/>
      <c r="AC229" s="1513"/>
      <c r="AD229" s="1371"/>
      <c r="AE229" s="1371"/>
      <c r="AF229" s="1371"/>
      <c r="AG229" s="1367"/>
      <c r="AH229" s="1373"/>
      <c r="AI229" s="1507"/>
      <c r="AJ229" s="1377"/>
      <c r="AK229" s="1509"/>
      <c r="AL229" s="1511"/>
      <c r="AM229" s="1503"/>
      <c r="AN229" s="1484"/>
      <c r="AO229" s="1505"/>
      <c r="AP229" s="1484"/>
      <c r="AQ229" s="1486"/>
      <c r="AR229" s="1488"/>
      <c r="AS229" s="578" t="str">
        <f t="shared" ref="AS229" si="369">IF(AU228="","",IF(OR(T228="",AND(M229="ベア加算なし",OR(T228="新加算Ⅰ",T228="新加算Ⅱ",T228="新加算Ⅲ",T228="新加算Ⅳ"),AM228=""),AND(OR(T228="新加算Ⅰ",T228="新加算Ⅱ",T228="新加算Ⅲ",T228="新加算Ⅳ"),AN228=""),AND(OR(T228="新加算Ⅰ",T228="新加算Ⅱ",T228="新加算Ⅲ"),AP228=""),AND(OR(T228="新加算Ⅰ",T228="新加算Ⅱ"),AQ228=""),AND(OR(T228="新加算Ⅰ"),AR228="")),"！記入が必要な欄（ピンク色のセル）に空欄があります。空欄を埋めてください。",""))</f>
        <v/>
      </c>
      <c r="AT229" s="452"/>
      <c r="AU229" s="1310"/>
      <c r="AV229" s="558" t="str">
        <f>IF('別紙様式2-2（４・５月分）'!N175="","",'別紙様式2-2（４・５月分）'!N175)</f>
        <v/>
      </c>
      <c r="AW229" s="1312"/>
      <c r="AX229" s="579"/>
      <c r="AY229" s="1229" t="str">
        <f>IF(OR(T229="新加算Ⅰ",T229="新加算Ⅱ",T229="新加算Ⅲ",T229="新加算Ⅳ",T229="新加算Ⅴ（１）",T229="新加算Ⅴ（２）",T229="新加算Ⅴ（３）",T229="新加算ⅠⅤ（４）",T229="新加算Ⅴ（５）",T229="新加算Ⅴ（６）",T229="新加算Ⅴ（８）",T229="新加算Ⅴ（11）"),IF(AI229="○","","未入力"),"")</f>
        <v/>
      </c>
      <c r="AZ229" s="1229" t="str">
        <f>IF(OR(U229="新加算Ⅰ",U229="新加算Ⅱ",U229="新加算Ⅲ",U229="新加算Ⅳ",U229="新加算Ⅴ（１）",U229="新加算Ⅴ（２）",U229="新加算Ⅴ（３）",U229="新加算ⅠⅤ（４）",U229="新加算Ⅴ（５）",U229="新加算Ⅴ（６）",U229="新加算Ⅴ（８）",U229="新加算Ⅴ（11）"),IF(AJ229="○","","未入力"),"")</f>
        <v/>
      </c>
      <c r="BA229" s="1229" t="str">
        <f>IF(OR(U229="新加算Ⅴ（７）",U229="新加算Ⅴ（９）",U229="新加算Ⅴ（10）",U229="新加算Ⅴ（12）",U229="新加算Ⅴ（13）",U229="新加算Ⅴ（14）"),IF(AK229="○","","未入力"),"")</f>
        <v/>
      </c>
      <c r="BB229" s="1229" t="str">
        <f>IF(OR(U229="新加算Ⅰ",U229="新加算Ⅱ",U229="新加算Ⅲ",U229="新加算Ⅴ（１）",U229="新加算Ⅴ（３）",U229="新加算Ⅴ（８）"),IF(AL229="○","","未入力"),"")</f>
        <v/>
      </c>
      <c r="BC229" s="1480" t="str">
        <f t="shared" ref="BC229" si="370">IF(OR(U229="新加算Ⅰ",U229="新加算Ⅱ",U229="新加算Ⅴ（１）",U229="新加算Ⅴ（２）",U229="新加算Ⅴ（３）",U229="新加算Ⅴ（４）",U229="新加算Ⅴ（５）",U229="新加算Ⅴ（６）",U229="新加算Ⅴ（７）",U229="新加算Ⅴ（９）",U229="新加算Ⅴ（10）",U229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9" s="1310" t="str">
        <f>IF(AND(T229&lt;&gt;"（参考）令和７年度の移行予定",OR(U229="新加算Ⅰ",U229="新加算Ⅴ（１）",U229="新加算Ⅴ（２）",U229="新加算Ⅴ（５）",U229="新加算Ⅴ（７）",U229="新加算Ⅴ（10）")),IF(AN229="","未入力",IF(AN229="いずれも取得していない","要件を満たさない","")),"")</f>
        <v/>
      </c>
      <c r="BE229" s="1310" t="str">
        <f>G226</f>
        <v/>
      </c>
      <c r="BF229" s="1310"/>
      <c r="BG229" s="1310"/>
    </row>
    <row r="230" spans="1:59" ht="30" customHeight="1">
      <c r="A230" s="1273">
        <v>55</v>
      </c>
      <c r="B230" s="1239" t="str">
        <f>IF(基本情報入力シート!C108="","",基本情報入力シート!C108)</f>
        <v/>
      </c>
      <c r="C230" s="1240"/>
      <c r="D230" s="1240"/>
      <c r="E230" s="1240"/>
      <c r="F230" s="1241"/>
      <c r="G230" s="1258" t="str">
        <f>IF(基本情報入力シート!M108="","",基本情報入力シート!M108)</f>
        <v/>
      </c>
      <c r="H230" s="1258" t="str">
        <f>IF(基本情報入力シート!R108="","",基本情報入力シート!R108)</f>
        <v/>
      </c>
      <c r="I230" s="1258" t="str">
        <f>IF(基本情報入力シート!W108="","",基本情報入力シート!W108)</f>
        <v/>
      </c>
      <c r="J230" s="1421" t="str">
        <f>IF(基本情報入力シート!X108="","",基本情報入力シート!X108)</f>
        <v/>
      </c>
      <c r="K230" s="1258" t="str">
        <f>IF(基本情報入力シート!Y108="","",基本情報入力シート!Y108)</f>
        <v/>
      </c>
      <c r="L230" s="1434" t="str">
        <f>IF(基本情報入力シート!AB108="","",基本情報入力シート!AB108)</f>
        <v/>
      </c>
      <c r="M230" s="553" t="str">
        <f>IF('別紙様式2-2（４・５月分）'!P176="","",'別紙様式2-2（４・５月分）'!P176)</f>
        <v/>
      </c>
      <c r="N230" s="1398" t="str">
        <f>IF(SUM('別紙様式2-2（４・５月分）'!Q176:Q178)=0,"",SUM('別紙様式2-2（４・５月分）'!Q176:Q178))</f>
        <v/>
      </c>
      <c r="O230" s="1402" t="str">
        <f>IFERROR(VLOOKUP('別紙様式2-2（４・５月分）'!AQ176,【参考】数式用!$AR$5:$AS$22,2,FALSE),"")</f>
        <v/>
      </c>
      <c r="P230" s="1403"/>
      <c r="Q230" s="1404"/>
      <c r="R230" s="1539" t="str">
        <f>IFERROR(VLOOKUP(K230,【参考】数式用!$A$5:$AB$37,MATCH(O230,【参考】数式用!$B$4:$AB$4,0)+1,0),"")</f>
        <v/>
      </c>
      <c r="S230" s="1410" t="s">
        <v>2102</v>
      </c>
      <c r="T230" s="1535" t="str">
        <f>IF('別紙様式2-3（６月以降分）'!T230="","",'別紙様式2-3（６月以降分）'!T230)</f>
        <v/>
      </c>
      <c r="U230" s="1537" t="str">
        <f>IFERROR(VLOOKUP(K230,【参考】数式用!$A$5:$AB$37,MATCH(T230,【参考】数式用!$B$4:$AB$4,0)+1,0),"")</f>
        <v/>
      </c>
      <c r="V230" s="1416" t="s">
        <v>15</v>
      </c>
      <c r="W230" s="1533">
        <f>'別紙様式2-3（６月以降分）'!W230</f>
        <v>6</v>
      </c>
      <c r="X230" s="1356" t="s">
        <v>10</v>
      </c>
      <c r="Y230" s="1533">
        <f>'別紙様式2-3（６月以降分）'!Y230</f>
        <v>6</v>
      </c>
      <c r="Z230" s="1356" t="s">
        <v>38</v>
      </c>
      <c r="AA230" s="1533">
        <f>'別紙様式2-3（６月以降分）'!AA230</f>
        <v>7</v>
      </c>
      <c r="AB230" s="1356" t="s">
        <v>10</v>
      </c>
      <c r="AC230" s="1533">
        <f>'別紙様式2-3（６月以降分）'!AC230</f>
        <v>3</v>
      </c>
      <c r="AD230" s="1356" t="s">
        <v>2020</v>
      </c>
      <c r="AE230" s="1356" t="s">
        <v>20</v>
      </c>
      <c r="AF230" s="1356">
        <f>IF(W230&gt;=1,(AA230*12+AC230)-(W230*12+Y230)+1,"")</f>
        <v>10</v>
      </c>
      <c r="AG230" s="1358" t="s">
        <v>33</v>
      </c>
      <c r="AH230" s="1525" t="str">
        <f>'別紙様式2-3（６月以降分）'!AH230</f>
        <v/>
      </c>
      <c r="AI230" s="1527" t="str">
        <f>'別紙様式2-3（６月以降分）'!AI230</f>
        <v/>
      </c>
      <c r="AJ230" s="1529">
        <f>'別紙様式2-3（６月以降分）'!AJ230</f>
        <v>0</v>
      </c>
      <c r="AK230" s="1531" t="str">
        <f>IF('別紙様式2-3（６月以降分）'!AK230="","",'別紙様式2-3（６月以降分）'!AK230)</f>
        <v/>
      </c>
      <c r="AL230" s="1520">
        <f>'別紙様式2-3（６月以降分）'!AL230</f>
        <v>0</v>
      </c>
      <c r="AM230" s="1522" t="str">
        <f>IF('別紙様式2-3（６月以降分）'!AM230="","",'別紙様式2-3（６月以降分）'!AM230)</f>
        <v/>
      </c>
      <c r="AN230" s="1340" t="str">
        <f>IF('別紙様式2-3（６月以降分）'!AN230="","",'別紙様式2-3（６月以降分）'!AN230)</f>
        <v/>
      </c>
      <c r="AO230" s="1338" t="str">
        <f>IF('別紙様式2-3（６月以降分）'!AO230="","",'別紙様式2-3（６月以降分）'!AO230)</f>
        <v/>
      </c>
      <c r="AP230" s="1340" t="str">
        <f>IF('別紙様式2-3（６月以降分）'!AP230="","",'別紙様式2-3（６月以降分）'!AP230)</f>
        <v/>
      </c>
      <c r="AQ230" s="1489" t="str">
        <f>IF('別紙様式2-3（６月以降分）'!AQ230="","",'別紙様式2-3（６月以降分）'!AQ230)</f>
        <v/>
      </c>
      <c r="AR230" s="1492" t="str">
        <f>IF('別紙様式2-3（６月以降分）'!AR230="","",'別紙様式2-3（６月以降分）'!AR230)</f>
        <v/>
      </c>
      <c r="AS230" s="573" t="str">
        <f t="shared" ref="AS230" si="371">IF(AU232="","",IF(U232&lt;U230,"！加算の要件上は問題ありませんが、令和６年度当初の新加算の加算率と比較して、移行後の加算率が下がる計画になっています。",""))</f>
        <v/>
      </c>
      <c r="AT230" s="580"/>
      <c r="AU230" s="1308"/>
      <c r="AV230" s="558" t="str">
        <f>IF('別紙様式2-2（４・５月分）'!N176="","",'別紙様式2-2（４・５月分）'!N176)</f>
        <v/>
      </c>
      <c r="AW230" s="1312" t="str">
        <f>IF(SUM('別紙様式2-2（４・５月分）'!O176:O178)=0,"",SUM('別紙様式2-2（４・５月分）'!O176:O178))</f>
        <v/>
      </c>
      <c r="AX230" s="1481" t="str">
        <f>IFERROR(VLOOKUP(K230,【参考】数式用!$AH$2:$AI$34,2,FALSE),"")</f>
        <v/>
      </c>
      <c r="AY230" s="494"/>
      <c r="BD230" s="341"/>
      <c r="BE230" s="1310" t="str">
        <f>G230</f>
        <v/>
      </c>
      <c r="BF230" s="1310"/>
      <c r="BG230" s="1310"/>
    </row>
    <row r="231" spans="1:59" ht="15" customHeight="1">
      <c r="A231" s="1274"/>
      <c r="B231" s="1242"/>
      <c r="C231" s="1243"/>
      <c r="D231" s="1243"/>
      <c r="E231" s="1243"/>
      <c r="F231" s="1244"/>
      <c r="G231" s="1259"/>
      <c r="H231" s="1259"/>
      <c r="I231" s="1259"/>
      <c r="J231" s="1422"/>
      <c r="K231" s="1259"/>
      <c r="L231" s="1428"/>
      <c r="M231" s="1378" t="str">
        <f>IF('別紙様式2-2（４・５月分）'!P177="","",'別紙様式2-2（４・５月分）'!P177)</f>
        <v/>
      </c>
      <c r="N231" s="1399"/>
      <c r="O231" s="1405"/>
      <c r="P231" s="1406"/>
      <c r="Q231" s="1407"/>
      <c r="R231" s="1540"/>
      <c r="S231" s="1411"/>
      <c r="T231" s="1536"/>
      <c r="U231" s="1538"/>
      <c r="V231" s="1417"/>
      <c r="W231" s="1534"/>
      <c r="X231" s="1357"/>
      <c r="Y231" s="1534"/>
      <c r="Z231" s="1357"/>
      <c r="AA231" s="1534"/>
      <c r="AB231" s="1357"/>
      <c r="AC231" s="1534"/>
      <c r="AD231" s="1357"/>
      <c r="AE231" s="1357"/>
      <c r="AF231" s="1357"/>
      <c r="AG231" s="1359"/>
      <c r="AH231" s="1526"/>
      <c r="AI231" s="1528"/>
      <c r="AJ231" s="1530"/>
      <c r="AK231" s="1532"/>
      <c r="AL231" s="1521"/>
      <c r="AM231" s="1523"/>
      <c r="AN231" s="1341"/>
      <c r="AO231" s="1524"/>
      <c r="AP231" s="1341"/>
      <c r="AQ231" s="1490"/>
      <c r="AR231" s="1493"/>
      <c r="AS231" s="1491" t="str">
        <f t="shared" ref="AS231" si="372">IF(AU232="","",IF(OR(AA232="",AA232&lt;&gt;7,AC232="",AC232&lt;&gt;3),"！算定期間の終わりが令和７年３月になっていません。年度内の廃止予定等がなければ、算定対象月を令和７年３月にしてください。",""))</f>
        <v/>
      </c>
      <c r="AT231" s="580"/>
      <c r="AU231" s="1310"/>
      <c r="AV231" s="1311" t="str">
        <f>IF('別紙様式2-2（４・５月分）'!N177="","",'別紙様式2-2（４・５月分）'!N177)</f>
        <v/>
      </c>
      <c r="AW231" s="1312"/>
      <c r="AX231" s="1482"/>
      <c r="AY231" s="431"/>
      <c r="BD231" s="341"/>
      <c r="BE231" s="1310" t="str">
        <f>G230</f>
        <v/>
      </c>
      <c r="BF231" s="1310"/>
      <c r="BG231" s="1310"/>
    </row>
    <row r="232" spans="1:59" ht="15" customHeight="1">
      <c r="A232" s="1302"/>
      <c r="B232" s="1242"/>
      <c r="C232" s="1243"/>
      <c r="D232" s="1243"/>
      <c r="E232" s="1243"/>
      <c r="F232" s="1244"/>
      <c r="G232" s="1259"/>
      <c r="H232" s="1259"/>
      <c r="I232" s="1259"/>
      <c r="J232" s="1422"/>
      <c r="K232" s="1259"/>
      <c r="L232" s="1428"/>
      <c r="M232" s="1379"/>
      <c r="N232" s="1400"/>
      <c r="O232" s="1380" t="s">
        <v>2025</v>
      </c>
      <c r="P232" s="1432" t="str">
        <f>IFERROR(VLOOKUP('別紙様式2-2（４・５月分）'!AQ176,【参考】数式用!$AR$5:$AT$22,3,FALSE),"")</f>
        <v/>
      </c>
      <c r="Q232" s="1384" t="s">
        <v>2036</v>
      </c>
      <c r="R232" s="1516" t="str">
        <f>IFERROR(VLOOKUP(K230,【参考】数式用!$A$5:$AB$37,MATCH(P232,【参考】数式用!$B$4:$AB$4,0)+1,0),"")</f>
        <v/>
      </c>
      <c r="S232" s="1388" t="s">
        <v>2109</v>
      </c>
      <c r="T232" s="1518"/>
      <c r="U232" s="1514" t="str">
        <f>IFERROR(VLOOKUP(K230,【参考】数式用!$A$5:$AB$37,MATCH(T232,【参考】数式用!$B$4:$AB$4,0)+1,0),"")</f>
        <v/>
      </c>
      <c r="V232" s="1394" t="s">
        <v>15</v>
      </c>
      <c r="W232" s="1512"/>
      <c r="X232" s="1370" t="s">
        <v>10</v>
      </c>
      <c r="Y232" s="1512"/>
      <c r="Z232" s="1370" t="s">
        <v>38</v>
      </c>
      <c r="AA232" s="1512"/>
      <c r="AB232" s="1370" t="s">
        <v>10</v>
      </c>
      <c r="AC232" s="1512"/>
      <c r="AD232" s="1370" t="s">
        <v>2020</v>
      </c>
      <c r="AE232" s="1370" t="s">
        <v>20</v>
      </c>
      <c r="AF232" s="1370" t="str">
        <f>IF(W232&gt;=1,(AA232*12+AC232)-(W232*12+Y232)+1,"")</f>
        <v/>
      </c>
      <c r="AG232" s="1366" t="s">
        <v>33</v>
      </c>
      <c r="AH232" s="1372" t="str">
        <f t="shared" ref="AH232" si="373">IFERROR(ROUNDDOWN(ROUND(L230*U232,0),0)*AF232,"")</f>
        <v/>
      </c>
      <c r="AI232" s="1506" t="str">
        <f t="shared" ref="AI232" si="374">IFERROR(ROUNDDOWN(ROUND((L230*(U232-AW230)),0),0)*AF232,"")</f>
        <v/>
      </c>
      <c r="AJ232" s="1376" t="str">
        <f>IFERROR(ROUNDDOWN(ROUNDDOWN(ROUND(L230*VLOOKUP(K230,【参考】数式用!$A$5:$AB$27,MATCH("新加算Ⅳ",【参考】数式用!$B$4:$AB$4,0)+1,0),0),0)*AF232*0.5,0),"")</f>
        <v/>
      </c>
      <c r="AK232" s="1508"/>
      <c r="AL232" s="1510" t="str">
        <f>IFERROR(IF('別紙様式2-2（４・５月分）'!P232="ベア加算","", IF(OR(T232="新加算Ⅰ",T232="新加算Ⅱ",T232="新加算Ⅲ",T232="新加算Ⅳ"),ROUNDDOWN(ROUND(L230*VLOOKUP(K230,【参考】数式用!$A$5:$I$27,MATCH("ベア加算",【参考】数式用!$B$4:$I$4,0)+1,0),0),0)*AF232,"")),"")</f>
        <v/>
      </c>
      <c r="AM232" s="1502"/>
      <c r="AN232" s="1483"/>
      <c r="AO232" s="1504"/>
      <c r="AP232" s="1483"/>
      <c r="AQ232" s="1485"/>
      <c r="AR232" s="1487"/>
      <c r="AS232" s="1491"/>
      <c r="AT232" s="452"/>
      <c r="AU232" s="1310" t="str">
        <f>IF(AND(AA230&lt;&gt;7,AC230&lt;&gt;3),"V列に色付け","")</f>
        <v/>
      </c>
      <c r="AV232" s="1311"/>
      <c r="AW232" s="1312"/>
      <c r="AX232" s="577"/>
      <c r="AY232" s="1229" t="str">
        <f>IF(AL232&lt;&gt;"",IF(AM232="○","入力済","未入力"),"")</f>
        <v/>
      </c>
      <c r="AZ232" s="1229" t="str">
        <f>IF(OR(T232="新加算Ⅰ",T232="新加算Ⅱ",T232="新加算Ⅲ",T232="新加算Ⅳ",T232="新加算Ⅴ（１）",T232="新加算Ⅴ（２）",T232="新加算Ⅴ（３）",T232="新加算ⅠⅤ（４）",T232="新加算Ⅴ（５）",T232="新加算Ⅴ（６）",T232="新加算Ⅴ（８）",T232="新加算Ⅴ（11）"),IF(OR(AN232="○",AN232="令和６年度中に満たす"),"入力済","未入力"),"")</f>
        <v/>
      </c>
      <c r="BA232" s="1229" t="str">
        <f>IF(OR(T232="新加算Ⅴ（７）",T232="新加算Ⅴ（９）",T232="新加算Ⅴ（10）",T232="新加算Ⅴ（12）",T232="新加算Ⅴ（13）",T232="新加算Ⅴ（14）"),IF(OR(AO232="○",AO232="令和６年度中に満たす"),"入力済","未入力"),"")</f>
        <v/>
      </c>
      <c r="BB232" s="1229" t="str">
        <f>IF(OR(T232="新加算Ⅰ",T232="新加算Ⅱ",T232="新加算Ⅲ",T232="新加算Ⅴ（１）",T232="新加算Ⅴ（３）",T232="新加算Ⅴ（８）"),IF(OR(AP232="○",AP232="令和６年度中に満たす"),"入力済","未入力"),"")</f>
        <v/>
      </c>
      <c r="BC232" s="1480" t="str">
        <f t="shared" ref="BC232" si="375">IF(OR(T232="新加算Ⅰ",T232="新加算Ⅱ",T232="新加算Ⅴ（１）",T232="新加算Ⅴ（２）",T232="新加算Ⅴ（３）",T232="新加算Ⅴ（４）",T232="新加算Ⅴ（５）",T232="新加算Ⅴ（６）",T232="新加算Ⅴ（７）",T232="新加算Ⅴ（９）",T232="新加算Ⅴ（10）",T232="新加算Ⅴ（12）"),IF(AQ232&lt;&gt;"",1,""),"")</f>
        <v/>
      </c>
      <c r="BD232" s="1310" t="str">
        <f>IF(OR(T232="新加算Ⅰ",T232="新加算Ⅴ（１）",T232="新加算Ⅴ（２）",T232="新加算Ⅴ（５）",T232="新加算Ⅴ（７）",T232="新加算Ⅴ（10）"),IF(AR232="","未入力","入力済"),"")</f>
        <v/>
      </c>
      <c r="BE232" s="1310" t="str">
        <f>G230</f>
        <v/>
      </c>
      <c r="BF232" s="1310"/>
      <c r="BG232" s="1310"/>
    </row>
    <row r="233" spans="1:59" ht="30" customHeight="1" thickBot="1">
      <c r="A233" s="1275"/>
      <c r="B233" s="1418"/>
      <c r="C233" s="1419"/>
      <c r="D233" s="1419"/>
      <c r="E233" s="1419"/>
      <c r="F233" s="1420"/>
      <c r="G233" s="1260"/>
      <c r="H233" s="1260"/>
      <c r="I233" s="1260"/>
      <c r="J233" s="1423"/>
      <c r="K233" s="1260"/>
      <c r="L233" s="1429"/>
      <c r="M233" s="556" t="str">
        <f>IF('別紙様式2-2（４・５月分）'!P178="","",'別紙様式2-2（４・５月分）'!P178)</f>
        <v/>
      </c>
      <c r="N233" s="1401"/>
      <c r="O233" s="1381"/>
      <c r="P233" s="1433"/>
      <c r="Q233" s="1385"/>
      <c r="R233" s="1517"/>
      <c r="S233" s="1389"/>
      <c r="T233" s="1519"/>
      <c r="U233" s="1515"/>
      <c r="V233" s="1395"/>
      <c r="W233" s="1513"/>
      <c r="X233" s="1371"/>
      <c r="Y233" s="1513"/>
      <c r="Z233" s="1371"/>
      <c r="AA233" s="1513"/>
      <c r="AB233" s="1371"/>
      <c r="AC233" s="1513"/>
      <c r="AD233" s="1371"/>
      <c r="AE233" s="1371"/>
      <c r="AF233" s="1371"/>
      <c r="AG233" s="1367"/>
      <c r="AH233" s="1373"/>
      <c r="AI233" s="1507"/>
      <c r="AJ233" s="1377"/>
      <c r="AK233" s="1509"/>
      <c r="AL233" s="1511"/>
      <c r="AM233" s="1503"/>
      <c r="AN233" s="1484"/>
      <c r="AO233" s="1505"/>
      <c r="AP233" s="1484"/>
      <c r="AQ233" s="1486"/>
      <c r="AR233" s="1488"/>
      <c r="AS233" s="578" t="str">
        <f t="shared" ref="AS233" si="376">IF(AU232="","",IF(OR(T232="",AND(M233="ベア加算なし",OR(T232="新加算Ⅰ",T232="新加算Ⅱ",T232="新加算Ⅲ",T232="新加算Ⅳ"),AM232=""),AND(OR(T232="新加算Ⅰ",T232="新加算Ⅱ",T232="新加算Ⅲ",T232="新加算Ⅳ"),AN232=""),AND(OR(T232="新加算Ⅰ",T232="新加算Ⅱ",T232="新加算Ⅲ"),AP232=""),AND(OR(T232="新加算Ⅰ",T232="新加算Ⅱ"),AQ232=""),AND(OR(T232="新加算Ⅰ"),AR232="")),"！記入が必要な欄（ピンク色のセル）に空欄があります。空欄を埋めてください。",""))</f>
        <v/>
      </c>
      <c r="AT233" s="452"/>
      <c r="AU233" s="1310"/>
      <c r="AV233" s="558" t="str">
        <f>IF('別紙様式2-2（４・５月分）'!N178="","",'別紙様式2-2（４・５月分）'!N178)</f>
        <v/>
      </c>
      <c r="AW233" s="1312"/>
      <c r="AX233" s="579"/>
      <c r="AY233" s="1229" t="str">
        <f>IF(OR(T233="新加算Ⅰ",T233="新加算Ⅱ",T233="新加算Ⅲ",T233="新加算Ⅳ",T233="新加算Ⅴ（１）",T233="新加算Ⅴ（２）",T233="新加算Ⅴ（３）",T233="新加算ⅠⅤ（４）",T233="新加算Ⅴ（５）",T233="新加算Ⅴ（６）",T233="新加算Ⅴ（８）",T233="新加算Ⅴ（11）"),IF(AI233="○","","未入力"),"")</f>
        <v/>
      </c>
      <c r="AZ233" s="1229" t="str">
        <f>IF(OR(U233="新加算Ⅰ",U233="新加算Ⅱ",U233="新加算Ⅲ",U233="新加算Ⅳ",U233="新加算Ⅴ（１）",U233="新加算Ⅴ（２）",U233="新加算Ⅴ（３）",U233="新加算ⅠⅤ（４）",U233="新加算Ⅴ（５）",U233="新加算Ⅴ（６）",U233="新加算Ⅴ（８）",U233="新加算Ⅴ（11）"),IF(AJ233="○","","未入力"),"")</f>
        <v/>
      </c>
      <c r="BA233" s="1229" t="str">
        <f>IF(OR(U233="新加算Ⅴ（７）",U233="新加算Ⅴ（９）",U233="新加算Ⅴ（10）",U233="新加算Ⅴ（12）",U233="新加算Ⅴ（13）",U233="新加算Ⅴ（14）"),IF(AK233="○","","未入力"),"")</f>
        <v/>
      </c>
      <c r="BB233" s="1229" t="str">
        <f>IF(OR(U233="新加算Ⅰ",U233="新加算Ⅱ",U233="新加算Ⅲ",U233="新加算Ⅴ（１）",U233="新加算Ⅴ（３）",U233="新加算Ⅴ（８）"),IF(AL233="○","","未入力"),"")</f>
        <v/>
      </c>
      <c r="BC233" s="1480" t="str">
        <f t="shared" ref="BC233" si="377">IF(OR(U233="新加算Ⅰ",U233="新加算Ⅱ",U233="新加算Ⅴ（１）",U233="新加算Ⅴ（２）",U233="新加算Ⅴ（３）",U233="新加算Ⅴ（４）",U233="新加算Ⅴ（５）",U233="新加算Ⅴ（６）",U233="新加算Ⅴ（７）",U233="新加算Ⅴ（９）",U233="新加算Ⅴ（10）",U233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3" s="1310" t="str">
        <f>IF(AND(T233&lt;&gt;"（参考）令和７年度の移行予定",OR(U233="新加算Ⅰ",U233="新加算Ⅴ（１）",U233="新加算Ⅴ（２）",U233="新加算Ⅴ（５）",U233="新加算Ⅴ（７）",U233="新加算Ⅴ（10）")),IF(AN233="","未入力",IF(AN233="いずれも取得していない","要件を満たさない","")),"")</f>
        <v/>
      </c>
      <c r="BE233" s="1310" t="str">
        <f>G230</f>
        <v/>
      </c>
      <c r="BF233" s="1310"/>
      <c r="BG233" s="1310"/>
    </row>
    <row r="234" spans="1:59" ht="30" customHeight="1">
      <c r="A234" s="1300">
        <v>56</v>
      </c>
      <c r="B234" s="1242" t="str">
        <f>IF(基本情報入力シート!C109="","",基本情報入力シート!C109)</f>
        <v/>
      </c>
      <c r="C234" s="1243"/>
      <c r="D234" s="1243"/>
      <c r="E234" s="1243"/>
      <c r="F234" s="1244"/>
      <c r="G234" s="1259" t="str">
        <f>IF(基本情報入力シート!M109="","",基本情報入力シート!M109)</f>
        <v/>
      </c>
      <c r="H234" s="1259" t="str">
        <f>IF(基本情報入力シート!R109="","",基本情報入力シート!R109)</f>
        <v/>
      </c>
      <c r="I234" s="1259" t="str">
        <f>IF(基本情報入力シート!W109="","",基本情報入力シート!W109)</f>
        <v/>
      </c>
      <c r="J234" s="1422" t="str">
        <f>IF(基本情報入力シート!X109="","",基本情報入力シート!X109)</f>
        <v/>
      </c>
      <c r="K234" s="1259" t="str">
        <f>IF(基本情報入力シート!Y109="","",基本情報入力シート!Y109)</f>
        <v/>
      </c>
      <c r="L234" s="1428" t="str">
        <f>IF(基本情報入力シート!AB109="","",基本情報入力シート!AB109)</f>
        <v/>
      </c>
      <c r="M234" s="553" t="str">
        <f>IF('別紙様式2-2（４・５月分）'!P179="","",'別紙様式2-2（４・５月分）'!P179)</f>
        <v/>
      </c>
      <c r="N234" s="1398" t="str">
        <f>IF(SUM('別紙様式2-2（４・５月分）'!Q179:Q181)=0,"",SUM('別紙様式2-2（４・５月分）'!Q179:Q181))</f>
        <v/>
      </c>
      <c r="O234" s="1402" t="str">
        <f>IFERROR(VLOOKUP('別紙様式2-2（４・５月分）'!AQ179,【参考】数式用!$AR$5:$AS$22,2,FALSE),"")</f>
        <v/>
      </c>
      <c r="P234" s="1403"/>
      <c r="Q234" s="1404"/>
      <c r="R234" s="1539" t="str">
        <f>IFERROR(VLOOKUP(K234,【参考】数式用!$A$5:$AB$37,MATCH(O234,【参考】数式用!$B$4:$AB$4,0)+1,0),"")</f>
        <v/>
      </c>
      <c r="S234" s="1410" t="s">
        <v>2102</v>
      </c>
      <c r="T234" s="1535" t="str">
        <f>IF('別紙様式2-3（６月以降分）'!T234="","",'別紙様式2-3（６月以降分）'!T234)</f>
        <v/>
      </c>
      <c r="U234" s="1537" t="str">
        <f>IFERROR(VLOOKUP(K234,【参考】数式用!$A$5:$AB$37,MATCH(T234,【参考】数式用!$B$4:$AB$4,0)+1,0),"")</f>
        <v/>
      </c>
      <c r="V234" s="1416" t="s">
        <v>15</v>
      </c>
      <c r="W234" s="1533">
        <f>'別紙様式2-3（６月以降分）'!W234</f>
        <v>6</v>
      </c>
      <c r="X234" s="1356" t="s">
        <v>10</v>
      </c>
      <c r="Y234" s="1533">
        <f>'別紙様式2-3（６月以降分）'!Y234</f>
        <v>6</v>
      </c>
      <c r="Z234" s="1356" t="s">
        <v>38</v>
      </c>
      <c r="AA234" s="1533">
        <f>'別紙様式2-3（６月以降分）'!AA234</f>
        <v>7</v>
      </c>
      <c r="AB234" s="1356" t="s">
        <v>10</v>
      </c>
      <c r="AC234" s="1533">
        <f>'別紙様式2-3（６月以降分）'!AC234</f>
        <v>3</v>
      </c>
      <c r="AD234" s="1356" t="s">
        <v>2020</v>
      </c>
      <c r="AE234" s="1356" t="s">
        <v>20</v>
      </c>
      <c r="AF234" s="1356">
        <f>IF(W234&gt;=1,(AA234*12+AC234)-(W234*12+Y234)+1,"")</f>
        <v>10</v>
      </c>
      <c r="AG234" s="1358" t="s">
        <v>33</v>
      </c>
      <c r="AH234" s="1525" t="str">
        <f>'別紙様式2-3（６月以降分）'!AH234</f>
        <v/>
      </c>
      <c r="AI234" s="1527" t="str">
        <f>'別紙様式2-3（６月以降分）'!AI234</f>
        <v/>
      </c>
      <c r="AJ234" s="1529">
        <f>'別紙様式2-3（６月以降分）'!AJ234</f>
        <v>0</v>
      </c>
      <c r="AK234" s="1531" t="str">
        <f>IF('別紙様式2-3（６月以降分）'!AK234="","",'別紙様式2-3（６月以降分）'!AK234)</f>
        <v/>
      </c>
      <c r="AL234" s="1520">
        <f>'別紙様式2-3（６月以降分）'!AL234</f>
        <v>0</v>
      </c>
      <c r="AM234" s="1522" t="str">
        <f>IF('別紙様式2-3（６月以降分）'!AM234="","",'別紙様式2-3（６月以降分）'!AM234)</f>
        <v/>
      </c>
      <c r="AN234" s="1340" t="str">
        <f>IF('別紙様式2-3（６月以降分）'!AN234="","",'別紙様式2-3（６月以降分）'!AN234)</f>
        <v/>
      </c>
      <c r="AO234" s="1338" t="str">
        <f>IF('別紙様式2-3（６月以降分）'!AO234="","",'別紙様式2-3（６月以降分）'!AO234)</f>
        <v/>
      </c>
      <c r="AP234" s="1340" t="str">
        <f>IF('別紙様式2-3（６月以降分）'!AP234="","",'別紙様式2-3（６月以降分）'!AP234)</f>
        <v/>
      </c>
      <c r="AQ234" s="1489" t="str">
        <f>IF('別紙様式2-3（６月以降分）'!AQ234="","",'別紙様式2-3（６月以降分）'!AQ234)</f>
        <v/>
      </c>
      <c r="AR234" s="1492" t="str">
        <f>IF('別紙様式2-3（６月以降分）'!AR234="","",'別紙様式2-3（６月以降分）'!AR234)</f>
        <v/>
      </c>
      <c r="AS234" s="573" t="str">
        <f t="shared" ref="AS234" si="378">IF(AU236="","",IF(U236&lt;U234,"！加算の要件上は問題ありませんが、令和６年度当初の新加算の加算率と比較して、移行後の加算率が下がる計画になっています。",""))</f>
        <v/>
      </c>
      <c r="AT234" s="580"/>
      <c r="AU234" s="1308"/>
      <c r="AV234" s="558" t="str">
        <f>IF('別紙様式2-2（４・５月分）'!N179="","",'別紙様式2-2（４・５月分）'!N179)</f>
        <v/>
      </c>
      <c r="AW234" s="1312" t="str">
        <f>IF(SUM('別紙様式2-2（４・５月分）'!O179:O181)=0,"",SUM('別紙様式2-2（４・５月分）'!O179:O181))</f>
        <v/>
      </c>
      <c r="AX234" s="1481" t="str">
        <f>IFERROR(VLOOKUP(K234,【参考】数式用!$AH$2:$AI$34,2,FALSE),"")</f>
        <v/>
      </c>
      <c r="AY234" s="494"/>
      <c r="BD234" s="341"/>
      <c r="BE234" s="1310" t="str">
        <f>G234</f>
        <v/>
      </c>
      <c r="BF234" s="1310"/>
      <c r="BG234" s="1310"/>
    </row>
    <row r="235" spans="1:59" ht="15" customHeight="1">
      <c r="A235" s="1274"/>
      <c r="B235" s="1242"/>
      <c r="C235" s="1243"/>
      <c r="D235" s="1243"/>
      <c r="E235" s="1243"/>
      <c r="F235" s="1244"/>
      <c r="G235" s="1259"/>
      <c r="H235" s="1259"/>
      <c r="I235" s="1259"/>
      <c r="J235" s="1422"/>
      <c r="K235" s="1259"/>
      <c r="L235" s="1428"/>
      <c r="M235" s="1378" t="str">
        <f>IF('別紙様式2-2（４・５月分）'!P180="","",'別紙様式2-2（４・５月分）'!P180)</f>
        <v/>
      </c>
      <c r="N235" s="1399"/>
      <c r="O235" s="1405"/>
      <c r="P235" s="1406"/>
      <c r="Q235" s="1407"/>
      <c r="R235" s="1540"/>
      <c r="S235" s="1411"/>
      <c r="T235" s="1536"/>
      <c r="U235" s="1538"/>
      <c r="V235" s="1417"/>
      <c r="W235" s="1534"/>
      <c r="X235" s="1357"/>
      <c r="Y235" s="1534"/>
      <c r="Z235" s="1357"/>
      <c r="AA235" s="1534"/>
      <c r="AB235" s="1357"/>
      <c r="AC235" s="1534"/>
      <c r="AD235" s="1357"/>
      <c r="AE235" s="1357"/>
      <c r="AF235" s="1357"/>
      <c r="AG235" s="1359"/>
      <c r="AH235" s="1526"/>
      <c r="AI235" s="1528"/>
      <c r="AJ235" s="1530"/>
      <c r="AK235" s="1532"/>
      <c r="AL235" s="1521"/>
      <c r="AM235" s="1523"/>
      <c r="AN235" s="1341"/>
      <c r="AO235" s="1524"/>
      <c r="AP235" s="1341"/>
      <c r="AQ235" s="1490"/>
      <c r="AR235" s="1493"/>
      <c r="AS235" s="1491" t="str">
        <f t="shared" ref="AS235" si="379">IF(AU236="","",IF(OR(AA236="",AA236&lt;&gt;7,AC236="",AC236&lt;&gt;3),"！算定期間の終わりが令和７年３月になっていません。年度内の廃止予定等がなければ、算定対象月を令和７年３月にしてください。",""))</f>
        <v/>
      </c>
      <c r="AT235" s="580"/>
      <c r="AU235" s="1310"/>
      <c r="AV235" s="1311" t="str">
        <f>IF('別紙様式2-2（４・５月分）'!N180="","",'別紙様式2-2（４・５月分）'!N180)</f>
        <v/>
      </c>
      <c r="AW235" s="1312"/>
      <c r="AX235" s="1482"/>
      <c r="AY235" s="431"/>
      <c r="BD235" s="341"/>
      <c r="BE235" s="1310" t="str">
        <f>G234</f>
        <v/>
      </c>
      <c r="BF235" s="1310"/>
      <c r="BG235" s="1310"/>
    </row>
    <row r="236" spans="1:59" ht="15" customHeight="1">
      <c r="A236" s="1302"/>
      <c r="B236" s="1242"/>
      <c r="C236" s="1243"/>
      <c r="D236" s="1243"/>
      <c r="E236" s="1243"/>
      <c r="F236" s="1244"/>
      <c r="G236" s="1259"/>
      <c r="H236" s="1259"/>
      <c r="I236" s="1259"/>
      <c r="J236" s="1422"/>
      <c r="K236" s="1259"/>
      <c r="L236" s="1428"/>
      <c r="M236" s="1379"/>
      <c r="N236" s="1400"/>
      <c r="O236" s="1380" t="s">
        <v>2025</v>
      </c>
      <c r="P236" s="1432" t="str">
        <f>IFERROR(VLOOKUP('別紙様式2-2（４・５月分）'!AQ179,【参考】数式用!$AR$5:$AT$22,3,FALSE),"")</f>
        <v/>
      </c>
      <c r="Q236" s="1384" t="s">
        <v>2036</v>
      </c>
      <c r="R236" s="1516" t="str">
        <f>IFERROR(VLOOKUP(K234,【参考】数式用!$A$5:$AB$37,MATCH(P236,【参考】数式用!$B$4:$AB$4,0)+1,0),"")</f>
        <v/>
      </c>
      <c r="S236" s="1388" t="s">
        <v>2109</v>
      </c>
      <c r="T236" s="1518"/>
      <c r="U236" s="1514" t="str">
        <f>IFERROR(VLOOKUP(K234,【参考】数式用!$A$5:$AB$37,MATCH(T236,【参考】数式用!$B$4:$AB$4,0)+1,0),"")</f>
        <v/>
      </c>
      <c r="V236" s="1394" t="s">
        <v>15</v>
      </c>
      <c r="W236" s="1512"/>
      <c r="X236" s="1370" t="s">
        <v>10</v>
      </c>
      <c r="Y236" s="1512"/>
      <c r="Z236" s="1370" t="s">
        <v>38</v>
      </c>
      <c r="AA236" s="1512"/>
      <c r="AB236" s="1370" t="s">
        <v>10</v>
      </c>
      <c r="AC236" s="1512"/>
      <c r="AD236" s="1370" t="s">
        <v>2020</v>
      </c>
      <c r="AE236" s="1370" t="s">
        <v>20</v>
      </c>
      <c r="AF236" s="1370" t="str">
        <f>IF(W236&gt;=1,(AA236*12+AC236)-(W236*12+Y236)+1,"")</f>
        <v/>
      </c>
      <c r="AG236" s="1366" t="s">
        <v>33</v>
      </c>
      <c r="AH236" s="1372" t="str">
        <f t="shared" ref="AH236" si="380">IFERROR(ROUNDDOWN(ROUND(L234*U236,0),0)*AF236,"")</f>
        <v/>
      </c>
      <c r="AI236" s="1506" t="str">
        <f t="shared" ref="AI236" si="381">IFERROR(ROUNDDOWN(ROUND((L234*(U236-AW234)),0),0)*AF236,"")</f>
        <v/>
      </c>
      <c r="AJ236" s="1376" t="str">
        <f>IFERROR(ROUNDDOWN(ROUNDDOWN(ROUND(L234*VLOOKUP(K234,【参考】数式用!$A$5:$AB$27,MATCH("新加算Ⅳ",【参考】数式用!$B$4:$AB$4,0)+1,0),0),0)*AF236*0.5,0),"")</f>
        <v/>
      </c>
      <c r="AK236" s="1508"/>
      <c r="AL236" s="1510" t="str">
        <f>IFERROR(IF('別紙様式2-2（４・５月分）'!P236="ベア加算","", IF(OR(T236="新加算Ⅰ",T236="新加算Ⅱ",T236="新加算Ⅲ",T236="新加算Ⅳ"),ROUNDDOWN(ROUND(L234*VLOOKUP(K234,【参考】数式用!$A$5:$I$27,MATCH("ベア加算",【参考】数式用!$B$4:$I$4,0)+1,0),0),0)*AF236,"")),"")</f>
        <v/>
      </c>
      <c r="AM236" s="1502"/>
      <c r="AN236" s="1483"/>
      <c r="AO236" s="1504"/>
      <c r="AP236" s="1483"/>
      <c r="AQ236" s="1485"/>
      <c r="AR236" s="1487"/>
      <c r="AS236" s="1491"/>
      <c r="AT236" s="452"/>
      <c r="AU236" s="1310" t="str">
        <f>IF(AND(AA234&lt;&gt;7,AC234&lt;&gt;3),"V列に色付け","")</f>
        <v/>
      </c>
      <c r="AV236" s="1311"/>
      <c r="AW236" s="1312"/>
      <c r="AX236" s="577"/>
      <c r="AY236" s="1229" t="str">
        <f>IF(AL236&lt;&gt;"",IF(AM236="○","入力済","未入力"),"")</f>
        <v/>
      </c>
      <c r="AZ236" s="1229" t="str">
        <f>IF(OR(T236="新加算Ⅰ",T236="新加算Ⅱ",T236="新加算Ⅲ",T236="新加算Ⅳ",T236="新加算Ⅴ（１）",T236="新加算Ⅴ（２）",T236="新加算Ⅴ（３）",T236="新加算ⅠⅤ（４）",T236="新加算Ⅴ（５）",T236="新加算Ⅴ（６）",T236="新加算Ⅴ（８）",T236="新加算Ⅴ（11）"),IF(OR(AN236="○",AN236="令和６年度中に満たす"),"入力済","未入力"),"")</f>
        <v/>
      </c>
      <c r="BA236" s="1229" t="str">
        <f>IF(OR(T236="新加算Ⅴ（７）",T236="新加算Ⅴ（９）",T236="新加算Ⅴ（10）",T236="新加算Ⅴ（12）",T236="新加算Ⅴ（13）",T236="新加算Ⅴ（14）"),IF(OR(AO236="○",AO236="令和６年度中に満たす"),"入力済","未入力"),"")</f>
        <v/>
      </c>
      <c r="BB236" s="1229" t="str">
        <f>IF(OR(T236="新加算Ⅰ",T236="新加算Ⅱ",T236="新加算Ⅲ",T236="新加算Ⅴ（１）",T236="新加算Ⅴ（３）",T236="新加算Ⅴ（８）"),IF(OR(AP236="○",AP236="令和６年度中に満たす"),"入力済","未入力"),"")</f>
        <v/>
      </c>
      <c r="BC236" s="1480" t="str">
        <f t="shared" ref="BC236" si="382">IF(OR(T236="新加算Ⅰ",T236="新加算Ⅱ",T236="新加算Ⅴ（１）",T236="新加算Ⅴ（２）",T236="新加算Ⅴ（３）",T236="新加算Ⅴ（４）",T236="新加算Ⅴ（５）",T236="新加算Ⅴ（６）",T236="新加算Ⅴ（７）",T236="新加算Ⅴ（９）",T236="新加算Ⅴ（10）",T236="新加算Ⅴ（12）"),IF(AQ236&lt;&gt;"",1,""),"")</f>
        <v/>
      </c>
      <c r="BD236" s="1310" t="str">
        <f>IF(OR(T236="新加算Ⅰ",T236="新加算Ⅴ（１）",T236="新加算Ⅴ（２）",T236="新加算Ⅴ（５）",T236="新加算Ⅴ（７）",T236="新加算Ⅴ（10）"),IF(AR236="","未入力","入力済"),"")</f>
        <v/>
      </c>
      <c r="BE236" s="1310" t="str">
        <f>G234</f>
        <v/>
      </c>
      <c r="BF236" s="1310"/>
      <c r="BG236" s="1310"/>
    </row>
    <row r="237" spans="1:59" ht="30" customHeight="1" thickBot="1">
      <c r="A237" s="1275"/>
      <c r="B237" s="1418"/>
      <c r="C237" s="1419"/>
      <c r="D237" s="1419"/>
      <c r="E237" s="1419"/>
      <c r="F237" s="1420"/>
      <c r="G237" s="1260"/>
      <c r="H237" s="1260"/>
      <c r="I237" s="1260"/>
      <c r="J237" s="1423"/>
      <c r="K237" s="1260"/>
      <c r="L237" s="1429"/>
      <c r="M237" s="556" t="str">
        <f>IF('別紙様式2-2（４・５月分）'!P181="","",'別紙様式2-2（４・５月分）'!P181)</f>
        <v/>
      </c>
      <c r="N237" s="1401"/>
      <c r="O237" s="1381"/>
      <c r="P237" s="1433"/>
      <c r="Q237" s="1385"/>
      <c r="R237" s="1517"/>
      <c r="S237" s="1389"/>
      <c r="T237" s="1519"/>
      <c r="U237" s="1515"/>
      <c r="V237" s="1395"/>
      <c r="W237" s="1513"/>
      <c r="X237" s="1371"/>
      <c r="Y237" s="1513"/>
      <c r="Z237" s="1371"/>
      <c r="AA237" s="1513"/>
      <c r="AB237" s="1371"/>
      <c r="AC237" s="1513"/>
      <c r="AD237" s="1371"/>
      <c r="AE237" s="1371"/>
      <c r="AF237" s="1371"/>
      <c r="AG237" s="1367"/>
      <c r="AH237" s="1373"/>
      <c r="AI237" s="1507"/>
      <c r="AJ237" s="1377"/>
      <c r="AK237" s="1509"/>
      <c r="AL237" s="1511"/>
      <c r="AM237" s="1503"/>
      <c r="AN237" s="1484"/>
      <c r="AO237" s="1505"/>
      <c r="AP237" s="1484"/>
      <c r="AQ237" s="1486"/>
      <c r="AR237" s="1488"/>
      <c r="AS237" s="578" t="str">
        <f t="shared" ref="AS237" si="383">IF(AU236="","",IF(OR(T236="",AND(M237="ベア加算なし",OR(T236="新加算Ⅰ",T236="新加算Ⅱ",T236="新加算Ⅲ",T236="新加算Ⅳ"),AM236=""),AND(OR(T236="新加算Ⅰ",T236="新加算Ⅱ",T236="新加算Ⅲ",T236="新加算Ⅳ"),AN236=""),AND(OR(T236="新加算Ⅰ",T236="新加算Ⅱ",T236="新加算Ⅲ"),AP236=""),AND(OR(T236="新加算Ⅰ",T236="新加算Ⅱ"),AQ236=""),AND(OR(T236="新加算Ⅰ"),AR236="")),"！記入が必要な欄（ピンク色のセル）に空欄があります。空欄を埋めてください。",""))</f>
        <v/>
      </c>
      <c r="AT237" s="452"/>
      <c r="AU237" s="1310"/>
      <c r="AV237" s="558" t="str">
        <f>IF('別紙様式2-2（４・５月分）'!N181="","",'別紙様式2-2（４・５月分）'!N181)</f>
        <v/>
      </c>
      <c r="AW237" s="1312"/>
      <c r="AX237" s="579"/>
      <c r="AY237" s="1229" t="str">
        <f>IF(OR(T237="新加算Ⅰ",T237="新加算Ⅱ",T237="新加算Ⅲ",T237="新加算Ⅳ",T237="新加算Ⅴ（１）",T237="新加算Ⅴ（２）",T237="新加算Ⅴ（３）",T237="新加算ⅠⅤ（４）",T237="新加算Ⅴ（５）",T237="新加算Ⅴ（６）",T237="新加算Ⅴ（８）",T237="新加算Ⅴ（11）"),IF(AI237="○","","未入力"),"")</f>
        <v/>
      </c>
      <c r="AZ237" s="1229" t="str">
        <f>IF(OR(U237="新加算Ⅰ",U237="新加算Ⅱ",U237="新加算Ⅲ",U237="新加算Ⅳ",U237="新加算Ⅴ（１）",U237="新加算Ⅴ（２）",U237="新加算Ⅴ（３）",U237="新加算ⅠⅤ（４）",U237="新加算Ⅴ（５）",U237="新加算Ⅴ（６）",U237="新加算Ⅴ（８）",U237="新加算Ⅴ（11）"),IF(AJ237="○","","未入力"),"")</f>
        <v/>
      </c>
      <c r="BA237" s="1229" t="str">
        <f>IF(OR(U237="新加算Ⅴ（７）",U237="新加算Ⅴ（９）",U237="新加算Ⅴ（10）",U237="新加算Ⅴ（12）",U237="新加算Ⅴ（13）",U237="新加算Ⅴ（14）"),IF(AK237="○","","未入力"),"")</f>
        <v/>
      </c>
      <c r="BB237" s="1229" t="str">
        <f>IF(OR(U237="新加算Ⅰ",U237="新加算Ⅱ",U237="新加算Ⅲ",U237="新加算Ⅴ（１）",U237="新加算Ⅴ（３）",U237="新加算Ⅴ（８）"),IF(AL237="○","","未入力"),"")</f>
        <v/>
      </c>
      <c r="BC237" s="1480" t="str">
        <f t="shared" ref="BC237" si="384">IF(OR(U237="新加算Ⅰ",U237="新加算Ⅱ",U237="新加算Ⅴ（１）",U237="新加算Ⅴ（２）",U237="新加算Ⅴ（３）",U237="新加算Ⅴ（４）",U237="新加算Ⅴ（５）",U237="新加算Ⅴ（６）",U237="新加算Ⅴ（７）",U237="新加算Ⅴ（９）",U237="新加算Ⅴ（10）",U237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7" s="1310" t="str">
        <f>IF(AND(T237&lt;&gt;"（参考）令和７年度の移行予定",OR(U237="新加算Ⅰ",U237="新加算Ⅴ（１）",U237="新加算Ⅴ（２）",U237="新加算Ⅴ（５）",U237="新加算Ⅴ（７）",U237="新加算Ⅴ（10）")),IF(AN237="","未入力",IF(AN237="いずれも取得していない","要件を満たさない","")),"")</f>
        <v/>
      </c>
      <c r="BE237" s="1310" t="str">
        <f>G234</f>
        <v/>
      </c>
      <c r="BF237" s="1310"/>
      <c r="BG237" s="1310"/>
    </row>
    <row r="238" spans="1:59" ht="30" customHeight="1">
      <c r="A238" s="1273">
        <v>57</v>
      </c>
      <c r="B238" s="1242" t="str">
        <f>IF(基本情報入力シート!C110="","",基本情報入力シート!C110)</f>
        <v/>
      </c>
      <c r="C238" s="1243"/>
      <c r="D238" s="1243"/>
      <c r="E238" s="1243"/>
      <c r="F238" s="1244"/>
      <c r="G238" s="1259" t="str">
        <f>IF(基本情報入力シート!M110="","",基本情報入力シート!M110)</f>
        <v/>
      </c>
      <c r="H238" s="1259" t="str">
        <f>IF(基本情報入力シート!R110="","",基本情報入力シート!R110)</f>
        <v/>
      </c>
      <c r="I238" s="1259" t="str">
        <f>IF(基本情報入力シート!W110="","",基本情報入力シート!W110)</f>
        <v/>
      </c>
      <c r="J238" s="1422" t="str">
        <f>IF(基本情報入力シート!X110="","",基本情報入力シート!X110)</f>
        <v/>
      </c>
      <c r="K238" s="1259" t="str">
        <f>IF(基本情報入力シート!Y110="","",基本情報入力シート!Y110)</f>
        <v/>
      </c>
      <c r="L238" s="1428" t="str">
        <f>IF(基本情報入力シート!AB110="","",基本情報入力シート!AB110)</f>
        <v/>
      </c>
      <c r="M238" s="553" t="str">
        <f>IF('別紙様式2-2（４・５月分）'!P182="","",'別紙様式2-2（４・５月分）'!P182)</f>
        <v/>
      </c>
      <c r="N238" s="1398" t="str">
        <f>IF(SUM('別紙様式2-2（４・５月分）'!Q182:Q184)=0,"",SUM('別紙様式2-2（４・５月分）'!Q182:Q184))</f>
        <v/>
      </c>
      <c r="O238" s="1402" t="str">
        <f>IFERROR(VLOOKUP('別紙様式2-2（４・５月分）'!AQ182,【参考】数式用!$AR$5:$AS$22,2,FALSE),"")</f>
        <v/>
      </c>
      <c r="P238" s="1403"/>
      <c r="Q238" s="1404"/>
      <c r="R238" s="1539" t="str">
        <f>IFERROR(VLOOKUP(K238,【参考】数式用!$A$5:$AB$37,MATCH(O238,【参考】数式用!$B$4:$AB$4,0)+1,0),"")</f>
        <v/>
      </c>
      <c r="S238" s="1410" t="s">
        <v>2102</v>
      </c>
      <c r="T238" s="1535" t="str">
        <f>IF('別紙様式2-3（６月以降分）'!T238="","",'別紙様式2-3（６月以降分）'!T238)</f>
        <v/>
      </c>
      <c r="U238" s="1537" t="str">
        <f>IFERROR(VLOOKUP(K238,【参考】数式用!$A$5:$AB$37,MATCH(T238,【参考】数式用!$B$4:$AB$4,0)+1,0),"")</f>
        <v/>
      </c>
      <c r="V238" s="1416" t="s">
        <v>15</v>
      </c>
      <c r="W238" s="1533">
        <f>'別紙様式2-3（６月以降分）'!W238</f>
        <v>6</v>
      </c>
      <c r="X238" s="1356" t="s">
        <v>10</v>
      </c>
      <c r="Y238" s="1533">
        <f>'別紙様式2-3（６月以降分）'!Y238</f>
        <v>6</v>
      </c>
      <c r="Z238" s="1356" t="s">
        <v>38</v>
      </c>
      <c r="AA238" s="1533">
        <f>'別紙様式2-3（６月以降分）'!AA238</f>
        <v>7</v>
      </c>
      <c r="AB238" s="1356" t="s">
        <v>10</v>
      </c>
      <c r="AC238" s="1533">
        <f>'別紙様式2-3（６月以降分）'!AC238</f>
        <v>3</v>
      </c>
      <c r="AD238" s="1356" t="s">
        <v>2020</v>
      </c>
      <c r="AE238" s="1356" t="s">
        <v>20</v>
      </c>
      <c r="AF238" s="1356">
        <f>IF(W238&gt;=1,(AA238*12+AC238)-(W238*12+Y238)+1,"")</f>
        <v>10</v>
      </c>
      <c r="AG238" s="1358" t="s">
        <v>33</v>
      </c>
      <c r="AH238" s="1525" t="str">
        <f>'別紙様式2-3（６月以降分）'!AH238</f>
        <v/>
      </c>
      <c r="AI238" s="1527" t="str">
        <f>'別紙様式2-3（６月以降分）'!AI238</f>
        <v/>
      </c>
      <c r="AJ238" s="1529">
        <f>'別紙様式2-3（６月以降分）'!AJ238</f>
        <v>0</v>
      </c>
      <c r="AK238" s="1531" t="str">
        <f>IF('別紙様式2-3（６月以降分）'!AK238="","",'別紙様式2-3（６月以降分）'!AK238)</f>
        <v/>
      </c>
      <c r="AL238" s="1520">
        <f>'別紙様式2-3（６月以降分）'!AL238</f>
        <v>0</v>
      </c>
      <c r="AM238" s="1522" t="str">
        <f>IF('別紙様式2-3（６月以降分）'!AM238="","",'別紙様式2-3（６月以降分）'!AM238)</f>
        <v/>
      </c>
      <c r="AN238" s="1340" t="str">
        <f>IF('別紙様式2-3（６月以降分）'!AN238="","",'別紙様式2-3（６月以降分）'!AN238)</f>
        <v/>
      </c>
      <c r="AO238" s="1338" t="str">
        <f>IF('別紙様式2-3（６月以降分）'!AO238="","",'別紙様式2-3（６月以降分）'!AO238)</f>
        <v/>
      </c>
      <c r="AP238" s="1340" t="str">
        <f>IF('別紙様式2-3（６月以降分）'!AP238="","",'別紙様式2-3（６月以降分）'!AP238)</f>
        <v/>
      </c>
      <c r="AQ238" s="1489" t="str">
        <f>IF('別紙様式2-3（６月以降分）'!AQ238="","",'別紙様式2-3（６月以降分）'!AQ238)</f>
        <v/>
      </c>
      <c r="AR238" s="1492" t="str">
        <f>IF('別紙様式2-3（６月以降分）'!AR238="","",'別紙様式2-3（６月以降分）'!AR238)</f>
        <v/>
      </c>
      <c r="AS238" s="573" t="str">
        <f t="shared" ref="AS238" si="385">IF(AU240="","",IF(U240&lt;U238,"！加算の要件上は問題ありませんが、令和６年度当初の新加算の加算率と比較して、移行後の加算率が下がる計画になっています。",""))</f>
        <v/>
      </c>
      <c r="AT238" s="580"/>
      <c r="AU238" s="1308"/>
      <c r="AV238" s="558" t="str">
        <f>IF('別紙様式2-2（４・５月分）'!N182="","",'別紙様式2-2（４・５月分）'!N182)</f>
        <v/>
      </c>
      <c r="AW238" s="1312" t="str">
        <f>IF(SUM('別紙様式2-2（４・５月分）'!O182:O184)=0,"",SUM('別紙様式2-2（４・５月分）'!O182:O184))</f>
        <v/>
      </c>
      <c r="AX238" s="1481" t="str">
        <f>IFERROR(VLOOKUP(K238,【参考】数式用!$AH$2:$AI$34,2,FALSE),"")</f>
        <v/>
      </c>
      <c r="AY238" s="494"/>
      <c r="BD238" s="341"/>
      <c r="BE238" s="1310" t="str">
        <f>G238</f>
        <v/>
      </c>
      <c r="BF238" s="1310"/>
      <c r="BG238" s="1310"/>
    </row>
    <row r="239" spans="1:59" ht="15" customHeight="1">
      <c r="A239" s="1274"/>
      <c r="B239" s="1242"/>
      <c r="C239" s="1243"/>
      <c r="D239" s="1243"/>
      <c r="E239" s="1243"/>
      <c r="F239" s="1244"/>
      <c r="G239" s="1259"/>
      <c r="H239" s="1259"/>
      <c r="I239" s="1259"/>
      <c r="J239" s="1422"/>
      <c r="K239" s="1259"/>
      <c r="L239" s="1428"/>
      <c r="M239" s="1378" t="str">
        <f>IF('別紙様式2-2（４・５月分）'!P183="","",'別紙様式2-2（４・５月分）'!P183)</f>
        <v/>
      </c>
      <c r="N239" s="1399"/>
      <c r="O239" s="1405"/>
      <c r="P239" s="1406"/>
      <c r="Q239" s="1407"/>
      <c r="R239" s="1540"/>
      <c r="S239" s="1411"/>
      <c r="T239" s="1536"/>
      <c r="U239" s="1538"/>
      <c r="V239" s="1417"/>
      <c r="W239" s="1534"/>
      <c r="X239" s="1357"/>
      <c r="Y239" s="1534"/>
      <c r="Z239" s="1357"/>
      <c r="AA239" s="1534"/>
      <c r="AB239" s="1357"/>
      <c r="AC239" s="1534"/>
      <c r="AD239" s="1357"/>
      <c r="AE239" s="1357"/>
      <c r="AF239" s="1357"/>
      <c r="AG239" s="1359"/>
      <c r="AH239" s="1526"/>
      <c r="AI239" s="1528"/>
      <c r="AJ239" s="1530"/>
      <c r="AK239" s="1532"/>
      <c r="AL239" s="1521"/>
      <c r="AM239" s="1523"/>
      <c r="AN239" s="1341"/>
      <c r="AO239" s="1524"/>
      <c r="AP239" s="1341"/>
      <c r="AQ239" s="1490"/>
      <c r="AR239" s="1493"/>
      <c r="AS239" s="1491" t="str">
        <f t="shared" ref="AS239" si="386">IF(AU240="","",IF(OR(AA240="",AA240&lt;&gt;7,AC240="",AC240&lt;&gt;3),"！算定期間の終わりが令和７年３月になっていません。年度内の廃止予定等がなければ、算定対象月を令和７年３月にしてください。",""))</f>
        <v/>
      </c>
      <c r="AT239" s="580"/>
      <c r="AU239" s="1310"/>
      <c r="AV239" s="1311" t="str">
        <f>IF('別紙様式2-2（４・５月分）'!N183="","",'別紙様式2-2（４・５月分）'!N183)</f>
        <v/>
      </c>
      <c r="AW239" s="1312"/>
      <c r="AX239" s="1482"/>
      <c r="AY239" s="431"/>
      <c r="BD239" s="341"/>
      <c r="BE239" s="1310" t="str">
        <f>G238</f>
        <v/>
      </c>
      <c r="BF239" s="1310"/>
      <c r="BG239" s="1310"/>
    </row>
    <row r="240" spans="1:59" ht="15" customHeight="1">
      <c r="A240" s="1302"/>
      <c r="B240" s="1242"/>
      <c r="C240" s="1243"/>
      <c r="D240" s="1243"/>
      <c r="E240" s="1243"/>
      <c r="F240" s="1244"/>
      <c r="G240" s="1259"/>
      <c r="H240" s="1259"/>
      <c r="I240" s="1259"/>
      <c r="J240" s="1422"/>
      <c r="K240" s="1259"/>
      <c r="L240" s="1428"/>
      <c r="M240" s="1379"/>
      <c r="N240" s="1400"/>
      <c r="O240" s="1380" t="s">
        <v>2025</v>
      </c>
      <c r="P240" s="1432" t="str">
        <f>IFERROR(VLOOKUP('別紙様式2-2（４・５月分）'!AQ182,【参考】数式用!$AR$5:$AT$22,3,FALSE),"")</f>
        <v/>
      </c>
      <c r="Q240" s="1384" t="s">
        <v>2036</v>
      </c>
      <c r="R240" s="1516" t="str">
        <f>IFERROR(VLOOKUP(K238,【参考】数式用!$A$5:$AB$37,MATCH(P240,【参考】数式用!$B$4:$AB$4,0)+1,0),"")</f>
        <v/>
      </c>
      <c r="S240" s="1388" t="s">
        <v>2109</v>
      </c>
      <c r="T240" s="1518"/>
      <c r="U240" s="1514" t="str">
        <f>IFERROR(VLOOKUP(K238,【参考】数式用!$A$5:$AB$37,MATCH(T240,【参考】数式用!$B$4:$AB$4,0)+1,0),"")</f>
        <v/>
      </c>
      <c r="V240" s="1394" t="s">
        <v>15</v>
      </c>
      <c r="W240" s="1512"/>
      <c r="X240" s="1370" t="s">
        <v>10</v>
      </c>
      <c r="Y240" s="1512"/>
      <c r="Z240" s="1370" t="s">
        <v>38</v>
      </c>
      <c r="AA240" s="1512"/>
      <c r="AB240" s="1370" t="s">
        <v>10</v>
      </c>
      <c r="AC240" s="1512"/>
      <c r="AD240" s="1370" t="s">
        <v>2020</v>
      </c>
      <c r="AE240" s="1370" t="s">
        <v>20</v>
      </c>
      <c r="AF240" s="1370" t="str">
        <f>IF(W240&gt;=1,(AA240*12+AC240)-(W240*12+Y240)+1,"")</f>
        <v/>
      </c>
      <c r="AG240" s="1366" t="s">
        <v>33</v>
      </c>
      <c r="AH240" s="1372" t="str">
        <f t="shared" ref="AH240" si="387">IFERROR(ROUNDDOWN(ROUND(L238*U240,0),0)*AF240,"")</f>
        <v/>
      </c>
      <c r="AI240" s="1506" t="str">
        <f t="shared" ref="AI240" si="388">IFERROR(ROUNDDOWN(ROUND((L238*(U240-AW238)),0),0)*AF240,"")</f>
        <v/>
      </c>
      <c r="AJ240" s="1376" t="str">
        <f>IFERROR(ROUNDDOWN(ROUNDDOWN(ROUND(L238*VLOOKUP(K238,【参考】数式用!$A$5:$AB$27,MATCH("新加算Ⅳ",【参考】数式用!$B$4:$AB$4,0)+1,0),0),0)*AF240*0.5,0),"")</f>
        <v/>
      </c>
      <c r="AK240" s="1508"/>
      <c r="AL240" s="1510" t="str">
        <f>IFERROR(IF('別紙様式2-2（４・５月分）'!P240="ベア加算","", IF(OR(T240="新加算Ⅰ",T240="新加算Ⅱ",T240="新加算Ⅲ",T240="新加算Ⅳ"),ROUNDDOWN(ROUND(L238*VLOOKUP(K238,【参考】数式用!$A$5:$I$27,MATCH("ベア加算",【参考】数式用!$B$4:$I$4,0)+1,0),0),0)*AF240,"")),"")</f>
        <v/>
      </c>
      <c r="AM240" s="1502"/>
      <c r="AN240" s="1483"/>
      <c r="AO240" s="1504"/>
      <c r="AP240" s="1483"/>
      <c r="AQ240" s="1485"/>
      <c r="AR240" s="1487"/>
      <c r="AS240" s="1491"/>
      <c r="AT240" s="452"/>
      <c r="AU240" s="1310" t="str">
        <f>IF(AND(AA238&lt;&gt;7,AC238&lt;&gt;3),"V列に色付け","")</f>
        <v/>
      </c>
      <c r="AV240" s="1311"/>
      <c r="AW240" s="1312"/>
      <c r="AX240" s="577"/>
      <c r="AY240" s="1229" t="str">
        <f>IF(AL240&lt;&gt;"",IF(AM240="○","入力済","未入力"),"")</f>
        <v/>
      </c>
      <c r="AZ240" s="1229" t="str">
        <f>IF(OR(T240="新加算Ⅰ",T240="新加算Ⅱ",T240="新加算Ⅲ",T240="新加算Ⅳ",T240="新加算Ⅴ（１）",T240="新加算Ⅴ（２）",T240="新加算Ⅴ（３）",T240="新加算ⅠⅤ（４）",T240="新加算Ⅴ（５）",T240="新加算Ⅴ（６）",T240="新加算Ⅴ（８）",T240="新加算Ⅴ（11）"),IF(OR(AN240="○",AN240="令和６年度中に満たす"),"入力済","未入力"),"")</f>
        <v/>
      </c>
      <c r="BA240" s="1229" t="str">
        <f>IF(OR(T240="新加算Ⅴ（７）",T240="新加算Ⅴ（９）",T240="新加算Ⅴ（10）",T240="新加算Ⅴ（12）",T240="新加算Ⅴ（13）",T240="新加算Ⅴ（14）"),IF(OR(AO240="○",AO240="令和６年度中に満たす"),"入力済","未入力"),"")</f>
        <v/>
      </c>
      <c r="BB240" s="1229" t="str">
        <f>IF(OR(T240="新加算Ⅰ",T240="新加算Ⅱ",T240="新加算Ⅲ",T240="新加算Ⅴ（１）",T240="新加算Ⅴ（３）",T240="新加算Ⅴ（８）"),IF(OR(AP240="○",AP240="令和６年度中に満たす"),"入力済","未入力"),"")</f>
        <v/>
      </c>
      <c r="BC240" s="1480" t="str">
        <f t="shared" ref="BC240" si="389">IF(OR(T240="新加算Ⅰ",T240="新加算Ⅱ",T240="新加算Ⅴ（１）",T240="新加算Ⅴ（２）",T240="新加算Ⅴ（３）",T240="新加算Ⅴ（４）",T240="新加算Ⅴ（５）",T240="新加算Ⅴ（６）",T240="新加算Ⅴ（７）",T240="新加算Ⅴ（９）",T240="新加算Ⅴ（10）",T240="新加算Ⅴ（12）"),IF(AQ240&lt;&gt;"",1,""),"")</f>
        <v/>
      </c>
      <c r="BD240" s="1310" t="str">
        <f>IF(OR(T240="新加算Ⅰ",T240="新加算Ⅴ（１）",T240="新加算Ⅴ（２）",T240="新加算Ⅴ（５）",T240="新加算Ⅴ（７）",T240="新加算Ⅴ（10）"),IF(AR240="","未入力","入力済"),"")</f>
        <v/>
      </c>
      <c r="BE240" s="1310" t="str">
        <f>G238</f>
        <v/>
      </c>
      <c r="BF240" s="1310"/>
      <c r="BG240" s="1310"/>
    </row>
    <row r="241" spans="1:59" ht="30" customHeight="1" thickBot="1">
      <c r="A241" s="1275"/>
      <c r="B241" s="1418"/>
      <c r="C241" s="1419"/>
      <c r="D241" s="1419"/>
      <c r="E241" s="1419"/>
      <c r="F241" s="1420"/>
      <c r="G241" s="1260"/>
      <c r="H241" s="1260"/>
      <c r="I241" s="1260"/>
      <c r="J241" s="1423"/>
      <c r="K241" s="1260"/>
      <c r="L241" s="1429"/>
      <c r="M241" s="556" t="str">
        <f>IF('別紙様式2-2（４・５月分）'!P184="","",'別紙様式2-2（４・５月分）'!P184)</f>
        <v/>
      </c>
      <c r="N241" s="1401"/>
      <c r="O241" s="1381"/>
      <c r="P241" s="1433"/>
      <c r="Q241" s="1385"/>
      <c r="R241" s="1517"/>
      <c r="S241" s="1389"/>
      <c r="T241" s="1519"/>
      <c r="U241" s="1515"/>
      <c r="V241" s="1395"/>
      <c r="W241" s="1513"/>
      <c r="X241" s="1371"/>
      <c r="Y241" s="1513"/>
      <c r="Z241" s="1371"/>
      <c r="AA241" s="1513"/>
      <c r="AB241" s="1371"/>
      <c r="AC241" s="1513"/>
      <c r="AD241" s="1371"/>
      <c r="AE241" s="1371"/>
      <c r="AF241" s="1371"/>
      <c r="AG241" s="1367"/>
      <c r="AH241" s="1373"/>
      <c r="AI241" s="1507"/>
      <c r="AJ241" s="1377"/>
      <c r="AK241" s="1509"/>
      <c r="AL241" s="1511"/>
      <c r="AM241" s="1503"/>
      <c r="AN241" s="1484"/>
      <c r="AO241" s="1505"/>
      <c r="AP241" s="1484"/>
      <c r="AQ241" s="1486"/>
      <c r="AR241" s="1488"/>
      <c r="AS241" s="578" t="str">
        <f t="shared" ref="AS241" si="390">IF(AU240="","",IF(OR(T240="",AND(M241="ベア加算なし",OR(T240="新加算Ⅰ",T240="新加算Ⅱ",T240="新加算Ⅲ",T240="新加算Ⅳ"),AM240=""),AND(OR(T240="新加算Ⅰ",T240="新加算Ⅱ",T240="新加算Ⅲ",T240="新加算Ⅳ"),AN240=""),AND(OR(T240="新加算Ⅰ",T240="新加算Ⅱ",T240="新加算Ⅲ"),AP240=""),AND(OR(T240="新加算Ⅰ",T240="新加算Ⅱ"),AQ240=""),AND(OR(T240="新加算Ⅰ"),AR240="")),"！記入が必要な欄（ピンク色のセル）に空欄があります。空欄を埋めてください。",""))</f>
        <v/>
      </c>
      <c r="AT241" s="452"/>
      <c r="AU241" s="1310"/>
      <c r="AV241" s="558" t="str">
        <f>IF('別紙様式2-2（４・５月分）'!N184="","",'別紙様式2-2（４・５月分）'!N184)</f>
        <v/>
      </c>
      <c r="AW241" s="1312"/>
      <c r="AX241" s="579"/>
      <c r="AY241" s="1229" t="str">
        <f>IF(OR(T241="新加算Ⅰ",T241="新加算Ⅱ",T241="新加算Ⅲ",T241="新加算Ⅳ",T241="新加算Ⅴ（１）",T241="新加算Ⅴ（２）",T241="新加算Ⅴ（３）",T241="新加算ⅠⅤ（４）",T241="新加算Ⅴ（５）",T241="新加算Ⅴ（６）",T241="新加算Ⅴ（８）",T241="新加算Ⅴ（11）"),IF(AI241="○","","未入力"),"")</f>
        <v/>
      </c>
      <c r="AZ241" s="1229" t="str">
        <f>IF(OR(U241="新加算Ⅰ",U241="新加算Ⅱ",U241="新加算Ⅲ",U241="新加算Ⅳ",U241="新加算Ⅴ（１）",U241="新加算Ⅴ（２）",U241="新加算Ⅴ（３）",U241="新加算ⅠⅤ（４）",U241="新加算Ⅴ（５）",U241="新加算Ⅴ（６）",U241="新加算Ⅴ（８）",U241="新加算Ⅴ（11）"),IF(AJ241="○","","未入力"),"")</f>
        <v/>
      </c>
      <c r="BA241" s="1229" t="str">
        <f>IF(OR(U241="新加算Ⅴ（７）",U241="新加算Ⅴ（９）",U241="新加算Ⅴ（10）",U241="新加算Ⅴ（12）",U241="新加算Ⅴ（13）",U241="新加算Ⅴ（14）"),IF(AK241="○","","未入力"),"")</f>
        <v/>
      </c>
      <c r="BB241" s="1229" t="str">
        <f>IF(OR(U241="新加算Ⅰ",U241="新加算Ⅱ",U241="新加算Ⅲ",U241="新加算Ⅴ（１）",U241="新加算Ⅴ（３）",U241="新加算Ⅴ（８）"),IF(AL241="○","","未入力"),"")</f>
        <v/>
      </c>
      <c r="BC241" s="1480" t="str">
        <f t="shared" ref="BC241" si="391">IF(OR(U241="新加算Ⅰ",U241="新加算Ⅱ",U241="新加算Ⅴ（１）",U241="新加算Ⅴ（２）",U241="新加算Ⅴ（３）",U241="新加算Ⅴ（４）",U241="新加算Ⅴ（５）",U241="新加算Ⅴ（６）",U241="新加算Ⅴ（７）",U241="新加算Ⅴ（９）",U241="新加算Ⅴ（10）",U241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1" s="1310" t="str">
        <f>IF(AND(T241&lt;&gt;"（参考）令和７年度の移行予定",OR(U241="新加算Ⅰ",U241="新加算Ⅴ（１）",U241="新加算Ⅴ（２）",U241="新加算Ⅴ（５）",U241="新加算Ⅴ（７）",U241="新加算Ⅴ（10）")),IF(AN241="","未入力",IF(AN241="いずれも取得していない","要件を満たさない","")),"")</f>
        <v/>
      </c>
      <c r="BE241" s="1310" t="str">
        <f>G238</f>
        <v/>
      </c>
      <c r="BF241" s="1310"/>
      <c r="BG241" s="1310"/>
    </row>
    <row r="242" spans="1:59" ht="30" customHeight="1">
      <c r="A242" s="1300">
        <v>58</v>
      </c>
      <c r="B242" s="1239" t="str">
        <f>IF(基本情報入力シート!C111="","",基本情報入力シート!C111)</f>
        <v/>
      </c>
      <c r="C242" s="1240"/>
      <c r="D242" s="1240"/>
      <c r="E242" s="1240"/>
      <c r="F242" s="1241"/>
      <c r="G242" s="1258" t="str">
        <f>IF(基本情報入力シート!M111="","",基本情報入力シート!M111)</f>
        <v/>
      </c>
      <c r="H242" s="1258" t="str">
        <f>IF(基本情報入力シート!R111="","",基本情報入力シート!R111)</f>
        <v/>
      </c>
      <c r="I242" s="1258" t="str">
        <f>IF(基本情報入力シート!W111="","",基本情報入力シート!W111)</f>
        <v/>
      </c>
      <c r="J242" s="1421" t="str">
        <f>IF(基本情報入力シート!X111="","",基本情報入力シート!X111)</f>
        <v/>
      </c>
      <c r="K242" s="1258" t="str">
        <f>IF(基本情報入力シート!Y111="","",基本情報入力シート!Y111)</f>
        <v/>
      </c>
      <c r="L242" s="1434" t="str">
        <f>IF(基本情報入力シート!AB111="","",基本情報入力シート!AB111)</f>
        <v/>
      </c>
      <c r="M242" s="553" t="str">
        <f>IF('別紙様式2-2（４・５月分）'!P185="","",'別紙様式2-2（４・５月分）'!P185)</f>
        <v/>
      </c>
      <c r="N242" s="1398" t="str">
        <f>IF(SUM('別紙様式2-2（４・５月分）'!Q185:Q187)=0,"",SUM('別紙様式2-2（４・５月分）'!Q185:Q187))</f>
        <v/>
      </c>
      <c r="O242" s="1402" t="str">
        <f>IFERROR(VLOOKUP('別紙様式2-2（４・５月分）'!AQ185,【参考】数式用!$AR$5:$AS$22,2,FALSE),"")</f>
        <v/>
      </c>
      <c r="P242" s="1403"/>
      <c r="Q242" s="1404"/>
      <c r="R242" s="1539" t="str">
        <f>IFERROR(VLOOKUP(K242,【参考】数式用!$A$5:$AB$37,MATCH(O242,【参考】数式用!$B$4:$AB$4,0)+1,0),"")</f>
        <v/>
      </c>
      <c r="S242" s="1410" t="s">
        <v>2102</v>
      </c>
      <c r="T242" s="1535" t="str">
        <f>IF('別紙様式2-3（６月以降分）'!T242="","",'別紙様式2-3（６月以降分）'!T242)</f>
        <v/>
      </c>
      <c r="U242" s="1537" t="str">
        <f>IFERROR(VLOOKUP(K242,【参考】数式用!$A$5:$AB$37,MATCH(T242,【参考】数式用!$B$4:$AB$4,0)+1,0),"")</f>
        <v/>
      </c>
      <c r="V242" s="1416" t="s">
        <v>15</v>
      </c>
      <c r="W242" s="1533">
        <f>'別紙様式2-3（６月以降分）'!W242</f>
        <v>6</v>
      </c>
      <c r="X242" s="1356" t="s">
        <v>10</v>
      </c>
      <c r="Y242" s="1533">
        <f>'別紙様式2-3（６月以降分）'!Y242</f>
        <v>6</v>
      </c>
      <c r="Z242" s="1356" t="s">
        <v>38</v>
      </c>
      <c r="AA242" s="1533">
        <f>'別紙様式2-3（６月以降分）'!AA242</f>
        <v>7</v>
      </c>
      <c r="AB242" s="1356" t="s">
        <v>10</v>
      </c>
      <c r="AC242" s="1533">
        <f>'別紙様式2-3（６月以降分）'!AC242</f>
        <v>3</v>
      </c>
      <c r="AD242" s="1356" t="s">
        <v>2020</v>
      </c>
      <c r="AE242" s="1356" t="s">
        <v>20</v>
      </c>
      <c r="AF242" s="1356">
        <f>IF(W242&gt;=1,(AA242*12+AC242)-(W242*12+Y242)+1,"")</f>
        <v>10</v>
      </c>
      <c r="AG242" s="1358" t="s">
        <v>33</v>
      </c>
      <c r="AH242" s="1525" t="str">
        <f>'別紙様式2-3（６月以降分）'!AH242</f>
        <v/>
      </c>
      <c r="AI242" s="1527" t="str">
        <f>'別紙様式2-3（６月以降分）'!AI242</f>
        <v/>
      </c>
      <c r="AJ242" s="1529">
        <f>'別紙様式2-3（６月以降分）'!AJ242</f>
        <v>0</v>
      </c>
      <c r="AK242" s="1531" t="str">
        <f>IF('別紙様式2-3（６月以降分）'!AK242="","",'別紙様式2-3（６月以降分）'!AK242)</f>
        <v/>
      </c>
      <c r="AL242" s="1520">
        <f>'別紙様式2-3（６月以降分）'!AL242</f>
        <v>0</v>
      </c>
      <c r="AM242" s="1522" t="str">
        <f>IF('別紙様式2-3（６月以降分）'!AM242="","",'別紙様式2-3（６月以降分）'!AM242)</f>
        <v/>
      </c>
      <c r="AN242" s="1340" t="str">
        <f>IF('別紙様式2-3（６月以降分）'!AN242="","",'別紙様式2-3（６月以降分）'!AN242)</f>
        <v/>
      </c>
      <c r="AO242" s="1338" t="str">
        <f>IF('別紙様式2-3（６月以降分）'!AO242="","",'別紙様式2-3（６月以降分）'!AO242)</f>
        <v/>
      </c>
      <c r="AP242" s="1340" t="str">
        <f>IF('別紙様式2-3（６月以降分）'!AP242="","",'別紙様式2-3（６月以降分）'!AP242)</f>
        <v/>
      </c>
      <c r="AQ242" s="1489" t="str">
        <f>IF('別紙様式2-3（６月以降分）'!AQ242="","",'別紙様式2-3（６月以降分）'!AQ242)</f>
        <v/>
      </c>
      <c r="AR242" s="1492" t="str">
        <f>IF('別紙様式2-3（６月以降分）'!AR242="","",'別紙様式2-3（６月以降分）'!AR242)</f>
        <v/>
      </c>
      <c r="AS242" s="573" t="str">
        <f t="shared" ref="AS242" si="392">IF(AU244="","",IF(U244&lt;U242,"！加算の要件上は問題ありませんが、令和６年度当初の新加算の加算率と比較して、移行後の加算率が下がる計画になっています。",""))</f>
        <v/>
      </c>
      <c r="AT242" s="580"/>
      <c r="AU242" s="1308"/>
      <c r="AV242" s="558" t="str">
        <f>IF('別紙様式2-2（４・５月分）'!N185="","",'別紙様式2-2（４・５月分）'!N185)</f>
        <v/>
      </c>
      <c r="AW242" s="1312" t="str">
        <f>IF(SUM('別紙様式2-2（４・５月分）'!O185:O187)=0,"",SUM('別紙様式2-2（４・５月分）'!O185:O187))</f>
        <v/>
      </c>
      <c r="AX242" s="1481" t="str">
        <f>IFERROR(VLOOKUP(K242,【参考】数式用!$AH$2:$AI$34,2,FALSE),"")</f>
        <v/>
      </c>
      <c r="AY242" s="494"/>
      <c r="BD242" s="341"/>
      <c r="BE242" s="1310" t="str">
        <f>G242</f>
        <v/>
      </c>
      <c r="BF242" s="1310"/>
      <c r="BG242" s="1310"/>
    </row>
    <row r="243" spans="1:59" ht="15" customHeight="1">
      <c r="A243" s="1274"/>
      <c r="B243" s="1242"/>
      <c r="C243" s="1243"/>
      <c r="D243" s="1243"/>
      <c r="E243" s="1243"/>
      <c r="F243" s="1244"/>
      <c r="G243" s="1259"/>
      <c r="H243" s="1259"/>
      <c r="I243" s="1259"/>
      <c r="J243" s="1422"/>
      <c r="K243" s="1259"/>
      <c r="L243" s="1428"/>
      <c r="M243" s="1378" t="str">
        <f>IF('別紙様式2-2（４・５月分）'!P186="","",'別紙様式2-2（４・５月分）'!P186)</f>
        <v/>
      </c>
      <c r="N243" s="1399"/>
      <c r="O243" s="1405"/>
      <c r="P243" s="1406"/>
      <c r="Q243" s="1407"/>
      <c r="R243" s="1540"/>
      <c r="S243" s="1411"/>
      <c r="T243" s="1536"/>
      <c r="U243" s="1538"/>
      <c r="V243" s="1417"/>
      <c r="W243" s="1534"/>
      <c r="X243" s="1357"/>
      <c r="Y243" s="1534"/>
      <c r="Z243" s="1357"/>
      <c r="AA243" s="1534"/>
      <c r="AB243" s="1357"/>
      <c r="AC243" s="1534"/>
      <c r="AD243" s="1357"/>
      <c r="AE243" s="1357"/>
      <c r="AF243" s="1357"/>
      <c r="AG243" s="1359"/>
      <c r="AH243" s="1526"/>
      <c r="AI243" s="1528"/>
      <c r="AJ243" s="1530"/>
      <c r="AK243" s="1532"/>
      <c r="AL243" s="1521"/>
      <c r="AM243" s="1523"/>
      <c r="AN243" s="1341"/>
      <c r="AO243" s="1524"/>
      <c r="AP243" s="1341"/>
      <c r="AQ243" s="1490"/>
      <c r="AR243" s="1493"/>
      <c r="AS243" s="1491" t="str">
        <f t="shared" ref="AS243" si="393">IF(AU244="","",IF(OR(AA244="",AA244&lt;&gt;7,AC244="",AC244&lt;&gt;3),"！算定期間の終わりが令和７年３月になっていません。年度内の廃止予定等がなければ、算定対象月を令和７年３月にしてください。",""))</f>
        <v/>
      </c>
      <c r="AT243" s="580"/>
      <c r="AU243" s="1310"/>
      <c r="AV243" s="1311" t="str">
        <f>IF('別紙様式2-2（４・５月分）'!N186="","",'別紙様式2-2（４・５月分）'!N186)</f>
        <v/>
      </c>
      <c r="AW243" s="1312"/>
      <c r="AX243" s="1482"/>
      <c r="AY243" s="431"/>
      <c r="BD243" s="341"/>
      <c r="BE243" s="1310" t="str">
        <f>G242</f>
        <v/>
      </c>
      <c r="BF243" s="1310"/>
      <c r="BG243" s="1310"/>
    </row>
    <row r="244" spans="1:59" ht="15" customHeight="1">
      <c r="A244" s="1302"/>
      <c r="B244" s="1242"/>
      <c r="C244" s="1243"/>
      <c r="D244" s="1243"/>
      <c r="E244" s="1243"/>
      <c r="F244" s="1244"/>
      <c r="G244" s="1259"/>
      <c r="H244" s="1259"/>
      <c r="I244" s="1259"/>
      <c r="J244" s="1422"/>
      <c r="K244" s="1259"/>
      <c r="L244" s="1428"/>
      <c r="M244" s="1379"/>
      <c r="N244" s="1400"/>
      <c r="O244" s="1380" t="s">
        <v>2025</v>
      </c>
      <c r="P244" s="1432" t="str">
        <f>IFERROR(VLOOKUP('別紙様式2-2（４・５月分）'!AQ185,【参考】数式用!$AR$5:$AT$22,3,FALSE),"")</f>
        <v/>
      </c>
      <c r="Q244" s="1384" t="s">
        <v>2036</v>
      </c>
      <c r="R244" s="1516" t="str">
        <f>IFERROR(VLOOKUP(K242,【参考】数式用!$A$5:$AB$37,MATCH(P244,【参考】数式用!$B$4:$AB$4,0)+1,0),"")</f>
        <v/>
      </c>
      <c r="S244" s="1388" t="s">
        <v>2109</v>
      </c>
      <c r="T244" s="1518"/>
      <c r="U244" s="1514" t="str">
        <f>IFERROR(VLOOKUP(K242,【参考】数式用!$A$5:$AB$37,MATCH(T244,【参考】数式用!$B$4:$AB$4,0)+1,0),"")</f>
        <v/>
      </c>
      <c r="V244" s="1394" t="s">
        <v>15</v>
      </c>
      <c r="W244" s="1512"/>
      <c r="X244" s="1370" t="s">
        <v>10</v>
      </c>
      <c r="Y244" s="1512"/>
      <c r="Z244" s="1370" t="s">
        <v>38</v>
      </c>
      <c r="AA244" s="1512"/>
      <c r="AB244" s="1370" t="s">
        <v>10</v>
      </c>
      <c r="AC244" s="1512"/>
      <c r="AD244" s="1370" t="s">
        <v>2020</v>
      </c>
      <c r="AE244" s="1370" t="s">
        <v>20</v>
      </c>
      <c r="AF244" s="1370" t="str">
        <f>IF(W244&gt;=1,(AA244*12+AC244)-(W244*12+Y244)+1,"")</f>
        <v/>
      </c>
      <c r="AG244" s="1366" t="s">
        <v>33</v>
      </c>
      <c r="AH244" s="1372" t="str">
        <f t="shared" ref="AH244" si="394">IFERROR(ROUNDDOWN(ROUND(L242*U244,0),0)*AF244,"")</f>
        <v/>
      </c>
      <c r="AI244" s="1506" t="str">
        <f t="shared" ref="AI244" si="395">IFERROR(ROUNDDOWN(ROUND((L242*(U244-AW242)),0),0)*AF244,"")</f>
        <v/>
      </c>
      <c r="AJ244" s="1376" t="str">
        <f>IFERROR(ROUNDDOWN(ROUNDDOWN(ROUND(L242*VLOOKUP(K242,【参考】数式用!$A$5:$AB$27,MATCH("新加算Ⅳ",【参考】数式用!$B$4:$AB$4,0)+1,0),0),0)*AF244*0.5,0),"")</f>
        <v/>
      </c>
      <c r="AK244" s="1508"/>
      <c r="AL244" s="1510" t="str">
        <f>IFERROR(IF('別紙様式2-2（４・５月分）'!P244="ベア加算","", IF(OR(T244="新加算Ⅰ",T244="新加算Ⅱ",T244="新加算Ⅲ",T244="新加算Ⅳ"),ROUNDDOWN(ROUND(L242*VLOOKUP(K242,【参考】数式用!$A$5:$I$27,MATCH("ベア加算",【参考】数式用!$B$4:$I$4,0)+1,0),0),0)*AF244,"")),"")</f>
        <v/>
      </c>
      <c r="AM244" s="1502"/>
      <c r="AN244" s="1483"/>
      <c r="AO244" s="1504"/>
      <c r="AP244" s="1483"/>
      <c r="AQ244" s="1485"/>
      <c r="AR244" s="1487"/>
      <c r="AS244" s="1491"/>
      <c r="AT244" s="452"/>
      <c r="AU244" s="1310" t="str">
        <f>IF(AND(AA242&lt;&gt;7,AC242&lt;&gt;3),"V列に色付け","")</f>
        <v/>
      </c>
      <c r="AV244" s="1311"/>
      <c r="AW244" s="1312"/>
      <c r="AX244" s="577"/>
      <c r="AY244" s="1229" t="str">
        <f>IF(AL244&lt;&gt;"",IF(AM244="○","入力済","未入力"),"")</f>
        <v/>
      </c>
      <c r="AZ244" s="1229" t="str">
        <f>IF(OR(T244="新加算Ⅰ",T244="新加算Ⅱ",T244="新加算Ⅲ",T244="新加算Ⅳ",T244="新加算Ⅴ（１）",T244="新加算Ⅴ（２）",T244="新加算Ⅴ（３）",T244="新加算ⅠⅤ（４）",T244="新加算Ⅴ（５）",T244="新加算Ⅴ（６）",T244="新加算Ⅴ（８）",T244="新加算Ⅴ（11）"),IF(OR(AN244="○",AN244="令和６年度中に満たす"),"入力済","未入力"),"")</f>
        <v/>
      </c>
      <c r="BA244" s="1229" t="str">
        <f>IF(OR(T244="新加算Ⅴ（７）",T244="新加算Ⅴ（９）",T244="新加算Ⅴ（10）",T244="新加算Ⅴ（12）",T244="新加算Ⅴ（13）",T244="新加算Ⅴ（14）"),IF(OR(AO244="○",AO244="令和６年度中に満たす"),"入力済","未入力"),"")</f>
        <v/>
      </c>
      <c r="BB244" s="1229" t="str">
        <f>IF(OR(T244="新加算Ⅰ",T244="新加算Ⅱ",T244="新加算Ⅲ",T244="新加算Ⅴ（１）",T244="新加算Ⅴ（３）",T244="新加算Ⅴ（８）"),IF(OR(AP244="○",AP244="令和６年度中に満たす"),"入力済","未入力"),"")</f>
        <v/>
      </c>
      <c r="BC244" s="1480" t="str">
        <f t="shared" ref="BC244" si="396">IF(OR(T244="新加算Ⅰ",T244="新加算Ⅱ",T244="新加算Ⅴ（１）",T244="新加算Ⅴ（２）",T244="新加算Ⅴ（３）",T244="新加算Ⅴ（４）",T244="新加算Ⅴ（５）",T244="新加算Ⅴ（６）",T244="新加算Ⅴ（７）",T244="新加算Ⅴ（９）",T244="新加算Ⅴ（10）",T244="新加算Ⅴ（12）"),IF(AQ244&lt;&gt;"",1,""),"")</f>
        <v/>
      </c>
      <c r="BD244" s="1310" t="str">
        <f>IF(OR(T244="新加算Ⅰ",T244="新加算Ⅴ（１）",T244="新加算Ⅴ（２）",T244="新加算Ⅴ（５）",T244="新加算Ⅴ（７）",T244="新加算Ⅴ（10）"),IF(AR244="","未入力","入力済"),"")</f>
        <v/>
      </c>
      <c r="BE244" s="1310" t="str">
        <f>G242</f>
        <v/>
      </c>
      <c r="BF244" s="1310"/>
      <c r="BG244" s="1310"/>
    </row>
    <row r="245" spans="1:59" ht="30" customHeight="1" thickBot="1">
      <c r="A245" s="1275"/>
      <c r="B245" s="1418"/>
      <c r="C245" s="1419"/>
      <c r="D245" s="1419"/>
      <c r="E245" s="1419"/>
      <c r="F245" s="1420"/>
      <c r="G245" s="1260"/>
      <c r="H245" s="1260"/>
      <c r="I245" s="1260"/>
      <c r="J245" s="1423"/>
      <c r="K245" s="1260"/>
      <c r="L245" s="1429"/>
      <c r="M245" s="556" t="str">
        <f>IF('別紙様式2-2（４・５月分）'!P187="","",'別紙様式2-2（４・５月分）'!P187)</f>
        <v/>
      </c>
      <c r="N245" s="1401"/>
      <c r="O245" s="1381"/>
      <c r="P245" s="1433"/>
      <c r="Q245" s="1385"/>
      <c r="R245" s="1517"/>
      <c r="S245" s="1389"/>
      <c r="T245" s="1519"/>
      <c r="U245" s="1515"/>
      <c r="V245" s="1395"/>
      <c r="W245" s="1513"/>
      <c r="X245" s="1371"/>
      <c r="Y245" s="1513"/>
      <c r="Z245" s="1371"/>
      <c r="AA245" s="1513"/>
      <c r="AB245" s="1371"/>
      <c r="AC245" s="1513"/>
      <c r="AD245" s="1371"/>
      <c r="AE245" s="1371"/>
      <c r="AF245" s="1371"/>
      <c r="AG245" s="1367"/>
      <c r="AH245" s="1373"/>
      <c r="AI245" s="1507"/>
      <c r="AJ245" s="1377"/>
      <c r="AK245" s="1509"/>
      <c r="AL245" s="1511"/>
      <c r="AM245" s="1503"/>
      <c r="AN245" s="1484"/>
      <c r="AO245" s="1505"/>
      <c r="AP245" s="1484"/>
      <c r="AQ245" s="1486"/>
      <c r="AR245" s="1488"/>
      <c r="AS245" s="578" t="str">
        <f t="shared" ref="AS245" si="397">IF(AU244="","",IF(OR(T244="",AND(M245="ベア加算なし",OR(T244="新加算Ⅰ",T244="新加算Ⅱ",T244="新加算Ⅲ",T244="新加算Ⅳ"),AM244=""),AND(OR(T244="新加算Ⅰ",T244="新加算Ⅱ",T244="新加算Ⅲ",T244="新加算Ⅳ"),AN244=""),AND(OR(T244="新加算Ⅰ",T244="新加算Ⅱ",T244="新加算Ⅲ"),AP244=""),AND(OR(T244="新加算Ⅰ",T244="新加算Ⅱ"),AQ244=""),AND(OR(T244="新加算Ⅰ"),AR244="")),"！記入が必要な欄（ピンク色のセル）に空欄があります。空欄を埋めてください。",""))</f>
        <v/>
      </c>
      <c r="AT245" s="452"/>
      <c r="AU245" s="1310"/>
      <c r="AV245" s="558" t="str">
        <f>IF('別紙様式2-2（４・５月分）'!N187="","",'別紙様式2-2（４・５月分）'!N187)</f>
        <v/>
      </c>
      <c r="AW245" s="1312"/>
      <c r="AX245" s="579"/>
      <c r="AY245" s="1229" t="str">
        <f>IF(OR(T245="新加算Ⅰ",T245="新加算Ⅱ",T245="新加算Ⅲ",T245="新加算Ⅳ",T245="新加算Ⅴ（１）",T245="新加算Ⅴ（２）",T245="新加算Ⅴ（３）",T245="新加算ⅠⅤ（４）",T245="新加算Ⅴ（５）",T245="新加算Ⅴ（６）",T245="新加算Ⅴ（８）",T245="新加算Ⅴ（11）"),IF(AI245="○","","未入力"),"")</f>
        <v/>
      </c>
      <c r="AZ245" s="1229" t="str">
        <f>IF(OR(U245="新加算Ⅰ",U245="新加算Ⅱ",U245="新加算Ⅲ",U245="新加算Ⅳ",U245="新加算Ⅴ（１）",U245="新加算Ⅴ（２）",U245="新加算Ⅴ（３）",U245="新加算ⅠⅤ（４）",U245="新加算Ⅴ（５）",U245="新加算Ⅴ（６）",U245="新加算Ⅴ（８）",U245="新加算Ⅴ（11）"),IF(AJ245="○","","未入力"),"")</f>
        <v/>
      </c>
      <c r="BA245" s="1229" t="str">
        <f>IF(OR(U245="新加算Ⅴ（７）",U245="新加算Ⅴ（９）",U245="新加算Ⅴ（10）",U245="新加算Ⅴ（12）",U245="新加算Ⅴ（13）",U245="新加算Ⅴ（14）"),IF(AK245="○","","未入力"),"")</f>
        <v/>
      </c>
      <c r="BB245" s="1229" t="str">
        <f>IF(OR(U245="新加算Ⅰ",U245="新加算Ⅱ",U245="新加算Ⅲ",U245="新加算Ⅴ（１）",U245="新加算Ⅴ（３）",U245="新加算Ⅴ（８）"),IF(AL245="○","","未入力"),"")</f>
        <v/>
      </c>
      <c r="BC245" s="1480" t="str">
        <f t="shared" ref="BC245" si="398">IF(OR(U245="新加算Ⅰ",U245="新加算Ⅱ",U245="新加算Ⅴ（１）",U245="新加算Ⅴ（２）",U245="新加算Ⅴ（３）",U245="新加算Ⅴ（４）",U245="新加算Ⅴ（５）",U245="新加算Ⅴ（６）",U245="新加算Ⅴ（７）",U245="新加算Ⅴ（９）",U245="新加算Ⅴ（10）",U245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5" s="1310" t="str">
        <f>IF(AND(T245&lt;&gt;"（参考）令和７年度の移行予定",OR(U245="新加算Ⅰ",U245="新加算Ⅴ（１）",U245="新加算Ⅴ（２）",U245="新加算Ⅴ（５）",U245="新加算Ⅴ（７）",U245="新加算Ⅴ（10）")),IF(AN245="","未入力",IF(AN245="いずれも取得していない","要件を満たさない","")),"")</f>
        <v/>
      </c>
      <c r="BE245" s="1310" t="str">
        <f>G242</f>
        <v/>
      </c>
      <c r="BF245" s="1310"/>
      <c r="BG245" s="1310"/>
    </row>
    <row r="246" spans="1:59" ht="30" customHeight="1">
      <c r="A246" s="1273">
        <v>59</v>
      </c>
      <c r="B246" s="1242" t="str">
        <f>IF(基本情報入力シート!C112="","",基本情報入力シート!C112)</f>
        <v/>
      </c>
      <c r="C246" s="1243"/>
      <c r="D246" s="1243"/>
      <c r="E246" s="1243"/>
      <c r="F246" s="1244"/>
      <c r="G246" s="1259" t="str">
        <f>IF(基本情報入力シート!M112="","",基本情報入力シート!M112)</f>
        <v/>
      </c>
      <c r="H246" s="1259" t="str">
        <f>IF(基本情報入力シート!R112="","",基本情報入力シート!R112)</f>
        <v/>
      </c>
      <c r="I246" s="1259" t="str">
        <f>IF(基本情報入力シート!W112="","",基本情報入力シート!W112)</f>
        <v/>
      </c>
      <c r="J246" s="1422" t="str">
        <f>IF(基本情報入力シート!X112="","",基本情報入力シート!X112)</f>
        <v/>
      </c>
      <c r="K246" s="1259" t="str">
        <f>IF(基本情報入力シート!Y112="","",基本情報入力シート!Y112)</f>
        <v/>
      </c>
      <c r="L246" s="1428" t="str">
        <f>IF(基本情報入力シート!AB112="","",基本情報入力シート!AB112)</f>
        <v/>
      </c>
      <c r="M246" s="553" t="str">
        <f>IF('別紙様式2-2（４・５月分）'!P188="","",'別紙様式2-2（４・５月分）'!P188)</f>
        <v/>
      </c>
      <c r="N246" s="1398" t="str">
        <f>IF(SUM('別紙様式2-2（４・５月分）'!Q188:Q190)=0,"",SUM('別紙様式2-2（４・５月分）'!Q188:Q190))</f>
        <v/>
      </c>
      <c r="O246" s="1402" t="str">
        <f>IFERROR(VLOOKUP('別紙様式2-2（４・５月分）'!AQ188,【参考】数式用!$AR$5:$AS$22,2,FALSE),"")</f>
        <v/>
      </c>
      <c r="P246" s="1403"/>
      <c r="Q246" s="1404"/>
      <c r="R246" s="1539" t="str">
        <f>IFERROR(VLOOKUP(K246,【参考】数式用!$A$5:$AB$37,MATCH(O246,【参考】数式用!$B$4:$AB$4,0)+1,0),"")</f>
        <v/>
      </c>
      <c r="S246" s="1410" t="s">
        <v>2102</v>
      </c>
      <c r="T246" s="1535" t="str">
        <f>IF('別紙様式2-3（６月以降分）'!T246="","",'別紙様式2-3（６月以降分）'!T246)</f>
        <v/>
      </c>
      <c r="U246" s="1537" t="str">
        <f>IFERROR(VLOOKUP(K246,【参考】数式用!$A$5:$AB$37,MATCH(T246,【参考】数式用!$B$4:$AB$4,0)+1,0),"")</f>
        <v/>
      </c>
      <c r="V246" s="1416" t="s">
        <v>15</v>
      </c>
      <c r="W246" s="1533">
        <f>'別紙様式2-3（６月以降分）'!W246</f>
        <v>6</v>
      </c>
      <c r="X246" s="1356" t="s">
        <v>10</v>
      </c>
      <c r="Y246" s="1533">
        <f>'別紙様式2-3（６月以降分）'!Y246</f>
        <v>6</v>
      </c>
      <c r="Z246" s="1356" t="s">
        <v>38</v>
      </c>
      <c r="AA246" s="1533">
        <f>'別紙様式2-3（６月以降分）'!AA246</f>
        <v>7</v>
      </c>
      <c r="AB246" s="1356" t="s">
        <v>10</v>
      </c>
      <c r="AC246" s="1533">
        <f>'別紙様式2-3（６月以降分）'!AC246</f>
        <v>3</v>
      </c>
      <c r="AD246" s="1356" t="s">
        <v>2020</v>
      </c>
      <c r="AE246" s="1356" t="s">
        <v>20</v>
      </c>
      <c r="AF246" s="1356">
        <f>IF(W246&gt;=1,(AA246*12+AC246)-(W246*12+Y246)+1,"")</f>
        <v>10</v>
      </c>
      <c r="AG246" s="1358" t="s">
        <v>33</v>
      </c>
      <c r="AH246" s="1525" t="str">
        <f>'別紙様式2-3（６月以降分）'!AH246</f>
        <v/>
      </c>
      <c r="AI246" s="1527" t="str">
        <f>'別紙様式2-3（６月以降分）'!AI246</f>
        <v/>
      </c>
      <c r="AJ246" s="1529">
        <f>'別紙様式2-3（６月以降分）'!AJ246</f>
        <v>0</v>
      </c>
      <c r="AK246" s="1531" t="str">
        <f>IF('別紙様式2-3（６月以降分）'!AK246="","",'別紙様式2-3（６月以降分）'!AK246)</f>
        <v/>
      </c>
      <c r="AL246" s="1520">
        <f>'別紙様式2-3（６月以降分）'!AL246</f>
        <v>0</v>
      </c>
      <c r="AM246" s="1522" t="str">
        <f>IF('別紙様式2-3（６月以降分）'!AM246="","",'別紙様式2-3（６月以降分）'!AM246)</f>
        <v/>
      </c>
      <c r="AN246" s="1340" t="str">
        <f>IF('別紙様式2-3（６月以降分）'!AN246="","",'別紙様式2-3（６月以降分）'!AN246)</f>
        <v/>
      </c>
      <c r="AO246" s="1338" t="str">
        <f>IF('別紙様式2-3（６月以降分）'!AO246="","",'別紙様式2-3（６月以降分）'!AO246)</f>
        <v/>
      </c>
      <c r="AP246" s="1340" t="str">
        <f>IF('別紙様式2-3（６月以降分）'!AP246="","",'別紙様式2-3（６月以降分）'!AP246)</f>
        <v/>
      </c>
      <c r="AQ246" s="1489" t="str">
        <f>IF('別紙様式2-3（６月以降分）'!AQ246="","",'別紙様式2-3（６月以降分）'!AQ246)</f>
        <v/>
      </c>
      <c r="AR246" s="1492" t="str">
        <f>IF('別紙様式2-3（６月以降分）'!AR246="","",'別紙様式2-3（６月以降分）'!AR246)</f>
        <v/>
      </c>
      <c r="AS246" s="573" t="str">
        <f t="shared" ref="AS246" si="399">IF(AU248="","",IF(U248&lt;U246,"！加算の要件上は問題ありませんが、令和６年度当初の新加算の加算率と比較して、移行後の加算率が下がる計画になっています。",""))</f>
        <v/>
      </c>
      <c r="AT246" s="580"/>
      <c r="AU246" s="1308"/>
      <c r="AV246" s="558" t="str">
        <f>IF('別紙様式2-2（４・５月分）'!N188="","",'別紙様式2-2（４・５月分）'!N188)</f>
        <v/>
      </c>
      <c r="AW246" s="1312" t="str">
        <f>IF(SUM('別紙様式2-2（４・５月分）'!O188:O190)=0,"",SUM('別紙様式2-2（４・５月分）'!O188:O190))</f>
        <v/>
      </c>
      <c r="AX246" s="1481" t="str">
        <f>IFERROR(VLOOKUP(K246,【参考】数式用!$AH$2:$AI$34,2,FALSE),"")</f>
        <v/>
      </c>
      <c r="AY246" s="494"/>
      <c r="BD246" s="341"/>
      <c r="BE246" s="1310" t="str">
        <f>G246</f>
        <v/>
      </c>
      <c r="BF246" s="1310"/>
      <c r="BG246" s="1310"/>
    </row>
    <row r="247" spans="1:59" ht="15" customHeight="1">
      <c r="A247" s="1274"/>
      <c r="B247" s="1242"/>
      <c r="C247" s="1243"/>
      <c r="D247" s="1243"/>
      <c r="E247" s="1243"/>
      <c r="F247" s="1244"/>
      <c r="G247" s="1259"/>
      <c r="H247" s="1259"/>
      <c r="I247" s="1259"/>
      <c r="J247" s="1422"/>
      <c r="K247" s="1259"/>
      <c r="L247" s="1428"/>
      <c r="M247" s="1378" t="str">
        <f>IF('別紙様式2-2（４・５月分）'!P189="","",'別紙様式2-2（４・５月分）'!P189)</f>
        <v/>
      </c>
      <c r="N247" s="1399"/>
      <c r="O247" s="1405"/>
      <c r="P247" s="1406"/>
      <c r="Q247" s="1407"/>
      <c r="R247" s="1540"/>
      <c r="S247" s="1411"/>
      <c r="T247" s="1536"/>
      <c r="U247" s="1538"/>
      <c r="V247" s="1417"/>
      <c r="W247" s="1534"/>
      <c r="X247" s="1357"/>
      <c r="Y247" s="1534"/>
      <c r="Z247" s="1357"/>
      <c r="AA247" s="1534"/>
      <c r="AB247" s="1357"/>
      <c r="AC247" s="1534"/>
      <c r="AD247" s="1357"/>
      <c r="AE247" s="1357"/>
      <c r="AF247" s="1357"/>
      <c r="AG247" s="1359"/>
      <c r="AH247" s="1526"/>
      <c r="AI247" s="1528"/>
      <c r="AJ247" s="1530"/>
      <c r="AK247" s="1532"/>
      <c r="AL247" s="1521"/>
      <c r="AM247" s="1523"/>
      <c r="AN247" s="1341"/>
      <c r="AO247" s="1524"/>
      <c r="AP247" s="1341"/>
      <c r="AQ247" s="1490"/>
      <c r="AR247" s="1493"/>
      <c r="AS247" s="1491" t="str">
        <f t="shared" ref="AS247" si="400">IF(AU248="","",IF(OR(AA248="",AA248&lt;&gt;7,AC248="",AC248&lt;&gt;3),"！算定期間の終わりが令和７年３月になっていません。年度内の廃止予定等がなければ、算定対象月を令和７年３月にしてください。",""))</f>
        <v/>
      </c>
      <c r="AT247" s="580"/>
      <c r="AU247" s="1310"/>
      <c r="AV247" s="1311" t="str">
        <f>IF('別紙様式2-2（４・５月分）'!N189="","",'別紙様式2-2（４・５月分）'!N189)</f>
        <v/>
      </c>
      <c r="AW247" s="1312"/>
      <c r="AX247" s="1482"/>
      <c r="AY247" s="431"/>
      <c r="BD247" s="341"/>
      <c r="BE247" s="1310" t="str">
        <f>G246</f>
        <v/>
      </c>
      <c r="BF247" s="1310"/>
      <c r="BG247" s="1310"/>
    </row>
    <row r="248" spans="1:59" ht="15" customHeight="1">
      <c r="A248" s="1302"/>
      <c r="B248" s="1242"/>
      <c r="C248" s="1243"/>
      <c r="D248" s="1243"/>
      <c r="E248" s="1243"/>
      <c r="F248" s="1244"/>
      <c r="G248" s="1259"/>
      <c r="H248" s="1259"/>
      <c r="I248" s="1259"/>
      <c r="J248" s="1422"/>
      <c r="K248" s="1259"/>
      <c r="L248" s="1428"/>
      <c r="M248" s="1379"/>
      <c r="N248" s="1400"/>
      <c r="O248" s="1380" t="s">
        <v>2025</v>
      </c>
      <c r="P248" s="1432" t="str">
        <f>IFERROR(VLOOKUP('別紙様式2-2（４・５月分）'!AQ188,【参考】数式用!$AR$5:$AT$22,3,FALSE),"")</f>
        <v/>
      </c>
      <c r="Q248" s="1384" t="s">
        <v>2036</v>
      </c>
      <c r="R248" s="1516" t="str">
        <f>IFERROR(VLOOKUP(K246,【参考】数式用!$A$5:$AB$37,MATCH(P248,【参考】数式用!$B$4:$AB$4,0)+1,0),"")</f>
        <v/>
      </c>
      <c r="S248" s="1388" t="s">
        <v>2109</v>
      </c>
      <c r="T248" s="1518"/>
      <c r="U248" s="1514" t="str">
        <f>IFERROR(VLOOKUP(K246,【参考】数式用!$A$5:$AB$37,MATCH(T248,【参考】数式用!$B$4:$AB$4,0)+1,0),"")</f>
        <v/>
      </c>
      <c r="V248" s="1394" t="s">
        <v>15</v>
      </c>
      <c r="W248" s="1512"/>
      <c r="X248" s="1370" t="s">
        <v>10</v>
      </c>
      <c r="Y248" s="1512"/>
      <c r="Z248" s="1370" t="s">
        <v>38</v>
      </c>
      <c r="AA248" s="1512"/>
      <c r="AB248" s="1370" t="s">
        <v>10</v>
      </c>
      <c r="AC248" s="1512"/>
      <c r="AD248" s="1370" t="s">
        <v>2020</v>
      </c>
      <c r="AE248" s="1370" t="s">
        <v>20</v>
      </c>
      <c r="AF248" s="1370" t="str">
        <f>IF(W248&gt;=1,(AA248*12+AC248)-(W248*12+Y248)+1,"")</f>
        <v/>
      </c>
      <c r="AG248" s="1366" t="s">
        <v>33</v>
      </c>
      <c r="AH248" s="1372" t="str">
        <f t="shared" ref="AH248" si="401">IFERROR(ROUNDDOWN(ROUND(L246*U248,0),0)*AF248,"")</f>
        <v/>
      </c>
      <c r="AI248" s="1506" t="str">
        <f t="shared" ref="AI248" si="402">IFERROR(ROUNDDOWN(ROUND((L246*(U248-AW246)),0),0)*AF248,"")</f>
        <v/>
      </c>
      <c r="AJ248" s="1376" t="str">
        <f>IFERROR(ROUNDDOWN(ROUNDDOWN(ROUND(L246*VLOOKUP(K246,【参考】数式用!$A$5:$AB$27,MATCH("新加算Ⅳ",【参考】数式用!$B$4:$AB$4,0)+1,0),0),0)*AF248*0.5,0),"")</f>
        <v/>
      </c>
      <c r="AK248" s="1508"/>
      <c r="AL248" s="1510" t="str">
        <f>IFERROR(IF('別紙様式2-2（４・５月分）'!P248="ベア加算","", IF(OR(T248="新加算Ⅰ",T248="新加算Ⅱ",T248="新加算Ⅲ",T248="新加算Ⅳ"),ROUNDDOWN(ROUND(L246*VLOOKUP(K246,【参考】数式用!$A$5:$I$27,MATCH("ベア加算",【参考】数式用!$B$4:$I$4,0)+1,0),0),0)*AF248,"")),"")</f>
        <v/>
      </c>
      <c r="AM248" s="1502"/>
      <c r="AN248" s="1483"/>
      <c r="AO248" s="1504"/>
      <c r="AP248" s="1483"/>
      <c r="AQ248" s="1485"/>
      <c r="AR248" s="1487"/>
      <c r="AS248" s="1491"/>
      <c r="AT248" s="452"/>
      <c r="AU248" s="1310" t="str">
        <f>IF(AND(AA246&lt;&gt;7,AC246&lt;&gt;3),"V列に色付け","")</f>
        <v/>
      </c>
      <c r="AV248" s="1311"/>
      <c r="AW248" s="1312"/>
      <c r="AX248" s="577"/>
      <c r="AY248" s="1229" t="str">
        <f>IF(AL248&lt;&gt;"",IF(AM248="○","入力済","未入力"),"")</f>
        <v/>
      </c>
      <c r="AZ248" s="1229" t="str">
        <f>IF(OR(T248="新加算Ⅰ",T248="新加算Ⅱ",T248="新加算Ⅲ",T248="新加算Ⅳ",T248="新加算Ⅴ（１）",T248="新加算Ⅴ（２）",T248="新加算Ⅴ（３）",T248="新加算ⅠⅤ（４）",T248="新加算Ⅴ（５）",T248="新加算Ⅴ（６）",T248="新加算Ⅴ（８）",T248="新加算Ⅴ（11）"),IF(OR(AN248="○",AN248="令和６年度中に満たす"),"入力済","未入力"),"")</f>
        <v/>
      </c>
      <c r="BA248" s="1229" t="str">
        <f>IF(OR(T248="新加算Ⅴ（７）",T248="新加算Ⅴ（９）",T248="新加算Ⅴ（10）",T248="新加算Ⅴ（12）",T248="新加算Ⅴ（13）",T248="新加算Ⅴ（14）"),IF(OR(AO248="○",AO248="令和６年度中に満たす"),"入力済","未入力"),"")</f>
        <v/>
      </c>
      <c r="BB248" s="1229" t="str">
        <f>IF(OR(T248="新加算Ⅰ",T248="新加算Ⅱ",T248="新加算Ⅲ",T248="新加算Ⅴ（１）",T248="新加算Ⅴ（３）",T248="新加算Ⅴ（８）"),IF(OR(AP248="○",AP248="令和６年度中に満たす"),"入力済","未入力"),"")</f>
        <v/>
      </c>
      <c r="BC248" s="1480" t="str">
        <f t="shared" ref="BC248" si="403">IF(OR(T248="新加算Ⅰ",T248="新加算Ⅱ",T248="新加算Ⅴ（１）",T248="新加算Ⅴ（２）",T248="新加算Ⅴ（３）",T248="新加算Ⅴ（４）",T248="新加算Ⅴ（５）",T248="新加算Ⅴ（６）",T248="新加算Ⅴ（７）",T248="新加算Ⅴ（９）",T248="新加算Ⅴ（10）",T248="新加算Ⅴ（12）"),IF(AQ248&lt;&gt;"",1,""),"")</f>
        <v/>
      </c>
      <c r="BD248" s="1310" t="str">
        <f>IF(OR(T248="新加算Ⅰ",T248="新加算Ⅴ（１）",T248="新加算Ⅴ（２）",T248="新加算Ⅴ（５）",T248="新加算Ⅴ（７）",T248="新加算Ⅴ（10）"),IF(AR248="","未入力","入力済"),"")</f>
        <v/>
      </c>
      <c r="BE248" s="1310" t="str">
        <f>G246</f>
        <v/>
      </c>
      <c r="BF248" s="1310"/>
      <c r="BG248" s="1310"/>
    </row>
    <row r="249" spans="1:59" ht="30" customHeight="1" thickBot="1">
      <c r="A249" s="1275"/>
      <c r="B249" s="1418"/>
      <c r="C249" s="1419"/>
      <c r="D249" s="1419"/>
      <c r="E249" s="1419"/>
      <c r="F249" s="1420"/>
      <c r="G249" s="1260"/>
      <c r="H249" s="1260"/>
      <c r="I249" s="1260"/>
      <c r="J249" s="1423"/>
      <c r="K249" s="1260"/>
      <c r="L249" s="1429"/>
      <c r="M249" s="556" t="str">
        <f>IF('別紙様式2-2（４・５月分）'!P190="","",'別紙様式2-2（４・５月分）'!P190)</f>
        <v/>
      </c>
      <c r="N249" s="1401"/>
      <c r="O249" s="1381"/>
      <c r="P249" s="1433"/>
      <c r="Q249" s="1385"/>
      <c r="R249" s="1517"/>
      <c r="S249" s="1389"/>
      <c r="T249" s="1519"/>
      <c r="U249" s="1515"/>
      <c r="V249" s="1395"/>
      <c r="W249" s="1513"/>
      <c r="X249" s="1371"/>
      <c r="Y249" s="1513"/>
      <c r="Z249" s="1371"/>
      <c r="AA249" s="1513"/>
      <c r="AB249" s="1371"/>
      <c r="AC249" s="1513"/>
      <c r="AD249" s="1371"/>
      <c r="AE249" s="1371"/>
      <c r="AF249" s="1371"/>
      <c r="AG249" s="1367"/>
      <c r="AH249" s="1373"/>
      <c r="AI249" s="1507"/>
      <c r="AJ249" s="1377"/>
      <c r="AK249" s="1509"/>
      <c r="AL249" s="1511"/>
      <c r="AM249" s="1503"/>
      <c r="AN249" s="1484"/>
      <c r="AO249" s="1505"/>
      <c r="AP249" s="1484"/>
      <c r="AQ249" s="1486"/>
      <c r="AR249" s="1488"/>
      <c r="AS249" s="578" t="str">
        <f t="shared" ref="AS249" si="404">IF(AU248="","",IF(OR(T248="",AND(M249="ベア加算なし",OR(T248="新加算Ⅰ",T248="新加算Ⅱ",T248="新加算Ⅲ",T248="新加算Ⅳ"),AM248=""),AND(OR(T248="新加算Ⅰ",T248="新加算Ⅱ",T248="新加算Ⅲ",T248="新加算Ⅳ"),AN248=""),AND(OR(T248="新加算Ⅰ",T248="新加算Ⅱ",T248="新加算Ⅲ"),AP248=""),AND(OR(T248="新加算Ⅰ",T248="新加算Ⅱ"),AQ248=""),AND(OR(T248="新加算Ⅰ"),AR248="")),"！記入が必要な欄（ピンク色のセル）に空欄があります。空欄を埋めてください。",""))</f>
        <v/>
      </c>
      <c r="AT249" s="452"/>
      <c r="AU249" s="1310"/>
      <c r="AV249" s="558" t="str">
        <f>IF('別紙様式2-2（４・５月分）'!N190="","",'別紙様式2-2（４・５月分）'!N190)</f>
        <v/>
      </c>
      <c r="AW249" s="1312"/>
      <c r="AX249" s="579"/>
      <c r="AY249" s="1229" t="str">
        <f>IF(OR(T249="新加算Ⅰ",T249="新加算Ⅱ",T249="新加算Ⅲ",T249="新加算Ⅳ",T249="新加算Ⅴ（１）",T249="新加算Ⅴ（２）",T249="新加算Ⅴ（３）",T249="新加算ⅠⅤ（４）",T249="新加算Ⅴ（５）",T249="新加算Ⅴ（６）",T249="新加算Ⅴ（８）",T249="新加算Ⅴ（11）"),IF(AI249="○","","未入力"),"")</f>
        <v/>
      </c>
      <c r="AZ249" s="1229" t="str">
        <f>IF(OR(U249="新加算Ⅰ",U249="新加算Ⅱ",U249="新加算Ⅲ",U249="新加算Ⅳ",U249="新加算Ⅴ（１）",U249="新加算Ⅴ（２）",U249="新加算Ⅴ（３）",U249="新加算ⅠⅤ（４）",U249="新加算Ⅴ（５）",U249="新加算Ⅴ（６）",U249="新加算Ⅴ（８）",U249="新加算Ⅴ（11）"),IF(AJ249="○","","未入力"),"")</f>
        <v/>
      </c>
      <c r="BA249" s="1229" t="str">
        <f>IF(OR(U249="新加算Ⅴ（７）",U249="新加算Ⅴ（９）",U249="新加算Ⅴ（10）",U249="新加算Ⅴ（12）",U249="新加算Ⅴ（13）",U249="新加算Ⅴ（14）"),IF(AK249="○","","未入力"),"")</f>
        <v/>
      </c>
      <c r="BB249" s="1229" t="str">
        <f>IF(OR(U249="新加算Ⅰ",U249="新加算Ⅱ",U249="新加算Ⅲ",U249="新加算Ⅴ（１）",U249="新加算Ⅴ（３）",U249="新加算Ⅴ（８）"),IF(AL249="○","","未入力"),"")</f>
        <v/>
      </c>
      <c r="BC249" s="1480" t="str">
        <f t="shared" ref="BC249" si="405">IF(OR(U249="新加算Ⅰ",U249="新加算Ⅱ",U249="新加算Ⅴ（１）",U249="新加算Ⅴ（２）",U249="新加算Ⅴ（３）",U249="新加算Ⅴ（４）",U249="新加算Ⅴ（５）",U249="新加算Ⅴ（６）",U249="新加算Ⅴ（７）",U249="新加算Ⅴ（９）",U249="新加算Ⅴ（10）",U249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9" s="1310" t="str">
        <f>IF(AND(T249&lt;&gt;"（参考）令和７年度の移行予定",OR(U249="新加算Ⅰ",U249="新加算Ⅴ（１）",U249="新加算Ⅴ（２）",U249="新加算Ⅴ（５）",U249="新加算Ⅴ（７）",U249="新加算Ⅴ（10）")),IF(AN249="","未入力",IF(AN249="いずれも取得していない","要件を満たさない","")),"")</f>
        <v/>
      </c>
      <c r="BE249" s="1310" t="str">
        <f>G246</f>
        <v/>
      </c>
      <c r="BF249" s="1310"/>
      <c r="BG249" s="1310"/>
    </row>
    <row r="250" spans="1:59" ht="30" customHeight="1">
      <c r="A250" s="1300">
        <v>60</v>
      </c>
      <c r="B250" s="1239" t="str">
        <f>IF(基本情報入力シート!C113="","",基本情報入力シート!C113)</f>
        <v/>
      </c>
      <c r="C250" s="1240"/>
      <c r="D250" s="1240"/>
      <c r="E250" s="1240"/>
      <c r="F250" s="1241"/>
      <c r="G250" s="1258" t="str">
        <f>IF(基本情報入力シート!M113="","",基本情報入力シート!M113)</f>
        <v/>
      </c>
      <c r="H250" s="1258" t="str">
        <f>IF(基本情報入力シート!R113="","",基本情報入力シート!R113)</f>
        <v/>
      </c>
      <c r="I250" s="1258" t="str">
        <f>IF(基本情報入力シート!W113="","",基本情報入力シート!W113)</f>
        <v/>
      </c>
      <c r="J250" s="1421" t="str">
        <f>IF(基本情報入力シート!X113="","",基本情報入力シート!X113)</f>
        <v/>
      </c>
      <c r="K250" s="1258" t="str">
        <f>IF(基本情報入力シート!Y113="","",基本情報入力シート!Y113)</f>
        <v/>
      </c>
      <c r="L250" s="1434" t="str">
        <f>IF(基本情報入力シート!AB113="","",基本情報入力シート!AB113)</f>
        <v/>
      </c>
      <c r="M250" s="553" t="str">
        <f>IF('別紙様式2-2（４・５月分）'!P191="","",'別紙様式2-2（４・５月分）'!P191)</f>
        <v/>
      </c>
      <c r="N250" s="1398" t="str">
        <f>IF(SUM('別紙様式2-2（４・５月分）'!Q191:Q193)=0,"",SUM('別紙様式2-2（４・５月分）'!Q191:Q193))</f>
        <v/>
      </c>
      <c r="O250" s="1402" t="str">
        <f>IFERROR(VLOOKUP('別紙様式2-2（４・５月分）'!AQ191,【参考】数式用!$AR$5:$AS$22,2,FALSE),"")</f>
        <v/>
      </c>
      <c r="P250" s="1403"/>
      <c r="Q250" s="1404"/>
      <c r="R250" s="1539" t="str">
        <f>IFERROR(VLOOKUP(K250,【参考】数式用!$A$5:$AB$37,MATCH(O250,【参考】数式用!$B$4:$AB$4,0)+1,0),"")</f>
        <v/>
      </c>
      <c r="S250" s="1410" t="s">
        <v>2102</v>
      </c>
      <c r="T250" s="1535" t="str">
        <f>IF('別紙様式2-3（６月以降分）'!T250="","",'別紙様式2-3（６月以降分）'!T250)</f>
        <v/>
      </c>
      <c r="U250" s="1537" t="str">
        <f>IFERROR(VLOOKUP(K250,【参考】数式用!$A$5:$AB$37,MATCH(T250,【参考】数式用!$B$4:$AB$4,0)+1,0),"")</f>
        <v/>
      </c>
      <c r="V250" s="1416" t="s">
        <v>15</v>
      </c>
      <c r="W250" s="1533">
        <f>'別紙様式2-3（６月以降分）'!W250</f>
        <v>6</v>
      </c>
      <c r="X250" s="1356" t="s">
        <v>10</v>
      </c>
      <c r="Y250" s="1533">
        <f>'別紙様式2-3（６月以降分）'!Y250</f>
        <v>6</v>
      </c>
      <c r="Z250" s="1356" t="s">
        <v>38</v>
      </c>
      <c r="AA250" s="1533">
        <f>'別紙様式2-3（６月以降分）'!AA250</f>
        <v>7</v>
      </c>
      <c r="AB250" s="1356" t="s">
        <v>10</v>
      </c>
      <c r="AC250" s="1533">
        <f>'別紙様式2-3（６月以降分）'!AC250</f>
        <v>3</v>
      </c>
      <c r="AD250" s="1356" t="s">
        <v>2020</v>
      </c>
      <c r="AE250" s="1356" t="s">
        <v>20</v>
      </c>
      <c r="AF250" s="1356">
        <f>IF(W250&gt;=1,(AA250*12+AC250)-(W250*12+Y250)+1,"")</f>
        <v>10</v>
      </c>
      <c r="AG250" s="1358" t="s">
        <v>33</v>
      </c>
      <c r="AH250" s="1525" t="str">
        <f>'別紙様式2-3（６月以降分）'!AH250</f>
        <v/>
      </c>
      <c r="AI250" s="1527" t="str">
        <f>'別紙様式2-3（６月以降分）'!AI250</f>
        <v/>
      </c>
      <c r="AJ250" s="1529">
        <f>'別紙様式2-3（６月以降分）'!AJ250</f>
        <v>0</v>
      </c>
      <c r="AK250" s="1531" t="str">
        <f>IF('別紙様式2-3（６月以降分）'!AK250="","",'別紙様式2-3（６月以降分）'!AK250)</f>
        <v/>
      </c>
      <c r="AL250" s="1520">
        <f>'別紙様式2-3（６月以降分）'!AL250</f>
        <v>0</v>
      </c>
      <c r="AM250" s="1522" t="str">
        <f>IF('別紙様式2-3（６月以降分）'!AM250="","",'別紙様式2-3（６月以降分）'!AM250)</f>
        <v/>
      </c>
      <c r="AN250" s="1340" t="str">
        <f>IF('別紙様式2-3（６月以降分）'!AN250="","",'別紙様式2-3（６月以降分）'!AN250)</f>
        <v/>
      </c>
      <c r="AO250" s="1338" t="str">
        <f>IF('別紙様式2-3（６月以降分）'!AO250="","",'別紙様式2-3（６月以降分）'!AO250)</f>
        <v/>
      </c>
      <c r="AP250" s="1340" t="str">
        <f>IF('別紙様式2-3（６月以降分）'!AP250="","",'別紙様式2-3（６月以降分）'!AP250)</f>
        <v/>
      </c>
      <c r="AQ250" s="1489" t="str">
        <f>IF('別紙様式2-3（６月以降分）'!AQ250="","",'別紙様式2-3（６月以降分）'!AQ250)</f>
        <v/>
      </c>
      <c r="AR250" s="1492" t="str">
        <f>IF('別紙様式2-3（６月以降分）'!AR250="","",'別紙様式2-3（６月以降分）'!AR250)</f>
        <v/>
      </c>
      <c r="AS250" s="573" t="str">
        <f t="shared" ref="AS250" si="406">IF(AU252="","",IF(U252&lt;U250,"！加算の要件上は問題ありませんが、令和６年度当初の新加算の加算率と比較して、移行後の加算率が下がる計画になっています。",""))</f>
        <v/>
      </c>
      <c r="AT250" s="580"/>
      <c r="AU250" s="1308"/>
      <c r="AV250" s="558" t="str">
        <f>IF('別紙様式2-2（４・５月分）'!N191="","",'別紙様式2-2（４・５月分）'!N191)</f>
        <v/>
      </c>
      <c r="AW250" s="1312" t="str">
        <f>IF(SUM('別紙様式2-2（４・５月分）'!O191:O193)=0,"",SUM('別紙様式2-2（４・５月分）'!O191:O193))</f>
        <v/>
      </c>
      <c r="AX250" s="1481" t="str">
        <f>IFERROR(VLOOKUP(K250,【参考】数式用!$AH$2:$AI$34,2,FALSE),"")</f>
        <v/>
      </c>
      <c r="AY250" s="494"/>
      <c r="BD250" s="341"/>
      <c r="BE250" s="1310" t="str">
        <f>G250</f>
        <v/>
      </c>
      <c r="BF250" s="1310"/>
      <c r="BG250" s="1310"/>
    </row>
    <row r="251" spans="1:59" ht="15" customHeight="1">
      <c r="A251" s="1274"/>
      <c r="B251" s="1242"/>
      <c r="C251" s="1243"/>
      <c r="D251" s="1243"/>
      <c r="E251" s="1243"/>
      <c r="F251" s="1244"/>
      <c r="G251" s="1259"/>
      <c r="H251" s="1259"/>
      <c r="I251" s="1259"/>
      <c r="J251" s="1422"/>
      <c r="K251" s="1259"/>
      <c r="L251" s="1428"/>
      <c r="M251" s="1378" t="str">
        <f>IF('別紙様式2-2（４・５月分）'!P192="","",'別紙様式2-2（４・５月分）'!P192)</f>
        <v/>
      </c>
      <c r="N251" s="1399"/>
      <c r="O251" s="1405"/>
      <c r="P251" s="1406"/>
      <c r="Q251" s="1407"/>
      <c r="R251" s="1540"/>
      <c r="S251" s="1411"/>
      <c r="T251" s="1536"/>
      <c r="U251" s="1538"/>
      <c r="V251" s="1417"/>
      <c r="W251" s="1534"/>
      <c r="X251" s="1357"/>
      <c r="Y251" s="1534"/>
      <c r="Z251" s="1357"/>
      <c r="AA251" s="1534"/>
      <c r="AB251" s="1357"/>
      <c r="AC251" s="1534"/>
      <c r="AD251" s="1357"/>
      <c r="AE251" s="1357"/>
      <c r="AF251" s="1357"/>
      <c r="AG251" s="1359"/>
      <c r="AH251" s="1526"/>
      <c r="AI251" s="1528"/>
      <c r="AJ251" s="1530"/>
      <c r="AK251" s="1532"/>
      <c r="AL251" s="1521"/>
      <c r="AM251" s="1523"/>
      <c r="AN251" s="1341"/>
      <c r="AO251" s="1524"/>
      <c r="AP251" s="1341"/>
      <c r="AQ251" s="1490"/>
      <c r="AR251" s="1493"/>
      <c r="AS251" s="1491" t="str">
        <f t="shared" ref="AS251" si="407">IF(AU252="","",IF(OR(AA252="",AA252&lt;&gt;7,AC252="",AC252&lt;&gt;3),"！算定期間の終わりが令和７年３月になっていません。年度内の廃止予定等がなければ、算定対象月を令和７年３月にしてください。",""))</f>
        <v/>
      </c>
      <c r="AT251" s="580"/>
      <c r="AU251" s="1310"/>
      <c r="AV251" s="1311" t="str">
        <f>IF('別紙様式2-2（４・５月分）'!N192="","",'別紙様式2-2（４・５月分）'!N192)</f>
        <v/>
      </c>
      <c r="AW251" s="1312"/>
      <c r="AX251" s="1482"/>
      <c r="AY251" s="431"/>
      <c r="BD251" s="341"/>
      <c r="BE251" s="1310" t="str">
        <f>G250</f>
        <v/>
      </c>
      <c r="BF251" s="1310"/>
      <c r="BG251" s="1310"/>
    </row>
    <row r="252" spans="1:59" ht="15" customHeight="1">
      <c r="A252" s="1302"/>
      <c r="B252" s="1242"/>
      <c r="C252" s="1243"/>
      <c r="D252" s="1243"/>
      <c r="E252" s="1243"/>
      <c r="F252" s="1244"/>
      <c r="G252" s="1259"/>
      <c r="H252" s="1259"/>
      <c r="I252" s="1259"/>
      <c r="J252" s="1422"/>
      <c r="K252" s="1259"/>
      <c r="L252" s="1428"/>
      <c r="M252" s="1379"/>
      <c r="N252" s="1400"/>
      <c r="O252" s="1380" t="s">
        <v>2025</v>
      </c>
      <c r="P252" s="1432" t="str">
        <f>IFERROR(VLOOKUP('別紙様式2-2（４・５月分）'!AQ191,【参考】数式用!$AR$5:$AT$22,3,FALSE),"")</f>
        <v/>
      </c>
      <c r="Q252" s="1384" t="s">
        <v>2036</v>
      </c>
      <c r="R252" s="1516" t="str">
        <f>IFERROR(VLOOKUP(K250,【参考】数式用!$A$5:$AB$37,MATCH(P252,【参考】数式用!$B$4:$AB$4,0)+1,0),"")</f>
        <v/>
      </c>
      <c r="S252" s="1388" t="s">
        <v>2109</v>
      </c>
      <c r="T252" s="1518"/>
      <c r="U252" s="1514" t="str">
        <f>IFERROR(VLOOKUP(K250,【参考】数式用!$A$5:$AB$37,MATCH(T252,【参考】数式用!$B$4:$AB$4,0)+1,0),"")</f>
        <v/>
      </c>
      <c r="V252" s="1394" t="s">
        <v>15</v>
      </c>
      <c r="W252" s="1512"/>
      <c r="X252" s="1370" t="s">
        <v>10</v>
      </c>
      <c r="Y252" s="1512"/>
      <c r="Z252" s="1370" t="s">
        <v>38</v>
      </c>
      <c r="AA252" s="1512"/>
      <c r="AB252" s="1370" t="s">
        <v>10</v>
      </c>
      <c r="AC252" s="1512"/>
      <c r="AD252" s="1370" t="s">
        <v>2020</v>
      </c>
      <c r="AE252" s="1370" t="s">
        <v>20</v>
      </c>
      <c r="AF252" s="1370" t="str">
        <f>IF(W252&gt;=1,(AA252*12+AC252)-(W252*12+Y252)+1,"")</f>
        <v/>
      </c>
      <c r="AG252" s="1366" t="s">
        <v>33</v>
      </c>
      <c r="AH252" s="1372" t="str">
        <f t="shared" ref="AH252" si="408">IFERROR(ROUNDDOWN(ROUND(L250*U252,0),0)*AF252,"")</f>
        <v/>
      </c>
      <c r="AI252" s="1506" t="str">
        <f t="shared" ref="AI252" si="409">IFERROR(ROUNDDOWN(ROUND((L250*(U252-AW250)),0),0)*AF252,"")</f>
        <v/>
      </c>
      <c r="AJ252" s="1376" t="str">
        <f>IFERROR(ROUNDDOWN(ROUNDDOWN(ROUND(L250*VLOOKUP(K250,【参考】数式用!$A$5:$AB$27,MATCH("新加算Ⅳ",【参考】数式用!$B$4:$AB$4,0)+1,0),0),0)*AF252*0.5,0),"")</f>
        <v/>
      </c>
      <c r="AK252" s="1508"/>
      <c r="AL252" s="1510" t="str">
        <f>IFERROR(IF('別紙様式2-2（４・５月分）'!P252="ベア加算","", IF(OR(T252="新加算Ⅰ",T252="新加算Ⅱ",T252="新加算Ⅲ",T252="新加算Ⅳ"),ROUNDDOWN(ROUND(L250*VLOOKUP(K250,【参考】数式用!$A$5:$I$27,MATCH("ベア加算",【参考】数式用!$B$4:$I$4,0)+1,0),0),0)*AF252,"")),"")</f>
        <v/>
      </c>
      <c r="AM252" s="1502"/>
      <c r="AN252" s="1483"/>
      <c r="AO252" s="1504"/>
      <c r="AP252" s="1483"/>
      <c r="AQ252" s="1485"/>
      <c r="AR252" s="1487"/>
      <c r="AS252" s="1491"/>
      <c r="AT252" s="452"/>
      <c r="AU252" s="1310" t="str">
        <f>IF(AND(AA250&lt;&gt;7,AC250&lt;&gt;3),"V列に色付け","")</f>
        <v/>
      </c>
      <c r="AV252" s="1311"/>
      <c r="AW252" s="1312"/>
      <c r="AX252" s="577"/>
      <c r="AY252" s="1229" t="str">
        <f>IF(AL252&lt;&gt;"",IF(AM252="○","入力済","未入力"),"")</f>
        <v/>
      </c>
      <c r="AZ252" s="1229" t="str">
        <f>IF(OR(T252="新加算Ⅰ",T252="新加算Ⅱ",T252="新加算Ⅲ",T252="新加算Ⅳ",T252="新加算Ⅴ（１）",T252="新加算Ⅴ（２）",T252="新加算Ⅴ（３）",T252="新加算ⅠⅤ（４）",T252="新加算Ⅴ（５）",T252="新加算Ⅴ（６）",T252="新加算Ⅴ（８）",T252="新加算Ⅴ（11）"),IF(OR(AN252="○",AN252="令和６年度中に満たす"),"入力済","未入力"),"")</f>
        <v/>
      </c>
      <c r="BA252" s="1229" t="str">
        <f>IF(OR(T252="新加算Ⅴ（７）",T252="新加算Ⅴ（９）",T252="新加算Ⅴ（10）",T252="新加算Ⅴ（12）",T252="新加算Ⅴ（13）",T252="新加算Ⅴ（14）"),IF(OR(AO252="○",AO252="令和６年度中に満たす"),"入力済","未入力"),"")</f>
        <v/>
      </c>
      <c r="BB252" s="1229" t="str">
        <f>IF(OR(T252="新加算Ⅰ",T252="新加算Ⅱ",T252="新加算Ⅲ",T252="新加算Ⅴ（１）",T252="新加算Ⅴ（３）",T252="新加算Ⅴ（８）"),IF(OR(AP252="○",AP252="令和６年度中に満たす"),"入力済","未入力"),"")</f>
        <v/>
      </c>
      <c r="BC252" s="1480" t="str">
        <f t="shared" ref="BC252" si="410">IF(OR(T252="新加算Ⅰ",T252="新加算Ⅱ",T252="新加算Ⅴ（１）",T252="新加算Ⅴ（２）",T252="新加算Ⅴ（３）",T252="新加算Ⅴ（４）",T252="新加算Ⅴ（５）",T252="新加算Ⅴ（６）",T252="新加算Ⅴ（７）",T252="新加算Ⅴ（９）",T252="新加算Ⅴ（10）",T252="新加算Ⅴ（12）"),IF(AQ252&lt;&gt;"",1,""),"")</f>
        <v/>
      </c>
      <c r="BD252" s="1310" t="str">
        <f>IF(OR(T252="新加算Ⅰ",T252="新加算Ⅴ（１）",T252="新加算Ⅴ（２）",T252="新加算Ⅴ（５）",T252="新加算Ⅴ（７）",T252="新加算Ⅴ（10）"),IF(AR252="","未入力","入力済"),"")</f>
        <v/>
      </c>
      <c r="BE252" s="1310" t="str">
        <f>G250</f>
        <v/>
      </c>
      <c r="BF252" s="1310"/>
      <c r="BG252" s="1310"/>
    </row>
    <row r="253" spans="1:59" ht="30" customHeight="1" thickBot="1">
      <c r="A253" s="1275"/>
      <c r="B253" s="1418"/>
      <c r="C253" s="1419"/>
      <c r="D253" s="1419"/>
      <c r="E253" s="1419"/>
      <c r="F253" s="1420"/>
      <c r="G253" s="1260"/>
      <c r="H253" s="1260"/>
      <c r="I253" s="1260"/>
      <c r="J253" s="1423"/>
      <c r="K253" s="1260"/>
      <c r="L253" s="1429"/>
      <c r="M253" s="556" t="str">
        <f>IF('別紙様式2-2（４・５月分）'!P193="","",'別紙様式2-2（４・５月分）'!P193)</f>
        <v/>
      </c>
      <c r="N253" s="1401"/>
      <c r="O253" s="1381"/>
      <c r="P253" s="1433"/>
      <c r="Q253" s="1385"/>
      <c r="R253" s="1517"/>
      <c r="S253" s="1389"/>
      <c r="T253" s="1519"/>
      <c r="U253" s="1515"/>
      <c r="V253" s="1395"/>
      <c r="W253" s="1513"/>
      <c r="X253" s="1371"/>
      <c r="Y253" s="1513"/>
      <c r="Z253" s="1371"/>
      <c r="AA253" s="1513"/>
      <c r="AB253" s="1371"/>
      <c r="AC253" s="1513"/>
      <c r="AD253" s="1371"/>
      <c r="AE253" s="1371"/>
      <c r="AF253" s="1371"/>
      <c r="AG253" s="1367"/>
      <c r="AH253" s="1373"/>
      <c r="AI253" s="1507"/>
      <c r="AJ253" s="1377"/>
      <c r="AK253" s="1509"/>
      <c r="AL253" s="1511"/>
      <c r="AM253" s="1503"/>
      <c r="AN253" s="1484"/>
      <c r="AO253" s="1505"/>
      <c r="AP253" s="1484"/>
      <c r="AQ253" s="1486"/>
      <c r="AR253" s="1488"/>
      <c r="AS253" s="578" t="str">
        <f t="shared" ref="AS253" si="411">IF(AU252="","",IF(OR(T252="",AND(M253="ベア加算なし",OR(T252="新加算Ⅰ",T252="新加算Ⅱ",T252="新加算Ⅲ",T252="新加算Ⅳ"),AM252=""),AND(OR(T252="新加算Ⅰ",T252="新加算Ⅱ",T252="新加算Ⅲ",T252="新加算Ⅳ"),AN252=""),AND(OR(T252="新加算Ⅰ",T252="新加算Ⅱ",T252="新加算Ⅲ"),AP252=""),AND(OR(T252="新加算Ⅰ",T252="新加算Ⅱ"),AQ252=""),AND(OR(T252="新加算Ⅰ"),AR252="")),"！記入が必要な欄（ピンク色のセル）に空欄があります。空欄を埋めてください。",""))</f>
        <v/>
      </c>
      <c r="AT253" s="452"/>
      <c r="AU253" s="1310"/>
      <c r="AV253" s="558" t="str">
        <f>IF('別紙様式2-2（４・５月分）'!N193="","",'別紙様式2-2（４・５月分）'!N193)</f>
        <v/>
      </c>
      <c r="AW253" s="1312"/>
      <c r="AX253" s="579"/>
      <c r="AY253" s="1229" t="str">
        <f>IF(OR(T253="新加算Ⅰ",T253="新加算Ⅱ",T253="新加算Ⅲ",T253="新加算Ⅳ",T253="新加算Ⅴ（１）",T253="新加算Ⅴ（２）",T253="新加算Ⅴ（３）",T253="新加算ⅠⅤ（４）",T253="新加算Ⅴ（５）",T253="新加算Ⅴ（６）",T253="新加算Ⅴ（８）",T253="新加算Ⅴ（11）"),IF(AI253="○","","未入力"),"")</f>
        <v/>
      </c>
      <c r="AZ253" s="1229" t="str">
        <f>IF(OR(U253="新加算Ⅰ",U253="新加算Ⅱ",U253="新加算Ⅲ",U253="新加算Ⅳ",U253="新加算Ⅴ（１）",U253="新加算Ⅴ（２）",U253="新加算Ⅴ（３）",U253="新加算ⅠⅤ（４）",U253="新加算Ⅴ（５）",U253="新加算Ⅴ（６）",U253="新加算Ⅴ（８）",U253="新加算Ⅴ（11）"),IF(AJ253="○","","未入力"),"")</f>
        <v/>
      </c>
      <c r="BA253" s="1229" t="str">
        <f>IF(OR(U253="新加算Ⅴ（７）",U253="新加算Ⅴ（９）",U253="新加算Ⅴ（10）",U253="新加算Ⅴ（12）",U253="新加算Ⅴ（13）",U253="新加算Ⅴ（14）"),IF(AK253="○","","未入力"),"")</f>
        <v/>
      </c>
      <c r="BB253" s="1229" t="str">
        <f>IF(OR(U253="新加算Ⅰ",U253="新加算Ⅱ",U253="新加算Ⅲ",U253="新加算Ⅴ（１）",U253="新加算Ⅴ（３）",U253="新加算Ⅴ（８）"),IF(AL253="○","","未入力"),"")</f>
        <v/>
      </c>
      <c r="BC253" s="1480" t="str">
        <f t="shared" ref="BC253" si="412">IF(OR(U253="新加算Ⅰ",U253="新加算Ⅱ",U253="新加算Ⅴ（１）",U253="新加算Ⅴ（２）",U253="新加算Ⅴ（３）",U253="新加算Ⅴ（４）",U253="新加算Ⅴ（５）",U253="新加算Ⅴ（６）",U253="新加算Ⅴ（７）",U253="新加算Ⅴ（９）",U253="新加算Ⅴ（10）",U253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3" s="1310" t="str">
        <f>IF(AND(T253&lt;&gt;"（参考）令和７年度の移行予定",OR(U253="新加算Ⅰ",U253="新加算Ⅴ（１）",U253="新加算Ⅴ（２）",U253="新加算Ⅴ（５）",U253="新加算Ⅴ（７）",U253="新加算Ⅴ（10）")),IF(AN253="","未入力",IF(AN253="いずれも取得していない","要件を満たさない","")),"")</f>
        <v/>
      </c>
      <c r="BE253" s="1310" t="str">
        <f>G250</f>
        <v/>
      </c>
      <c r="BF253" s="1310"/>
      <c r="BG253" s="1310"/>
    </row>
    <row r="254" spans="1:59" ht="30" customHeight="1">
      <c r="A254" s="1273">
        <v>61</v>
      </c>
      <c r="B254" s="1242" t="str">
        <f>IF(基本情報入力シート!C114="","",基本情報入力シート!C114)</f>
        <v/>
      </c>
      <c r="C254" s="1243"/>
      <c r="D254" s="1243"/>
      <c r="E254" s="1243"/>
      <c r="F254" s="1244"/>
      <c r="G254" s="1259" t="str">
        <f>IF(基本情報入力シート!M114="","",基本情報入力シート!M114)</f>
        <v/>
      </c>
      <c r="H254" s="1259" t="str">
        <f>IF(基本情報入力シート!R114="","",基本情報入力シート!R114)</f>
        <v/>
      </c>
      <c r="I254" s="1259" t="str">
        <f>IF(基本情報入力シート!W114="","",基本情報入力シート!W114)</f>
        <v/>
      </c>
      <c r="J254" s="1422" t="str">
        <f>IF(基本情報入力シート!X114="","",基本情報入力シート!X114)</f>
        <v/>
      </c>
      <c r="K254" s="1259" t="str">
        <f>IF(基本情報入力シート!Y114="","",基本情報入力シート!Y114)</f>
        <v/>
      </c>
      <c r="L254" s="1428" t="str">
        <f>IF(基本情報入力シート!AB114="","",基本情報入力シート!AB114)</f>
        <v/>
      </c>
      <c r="M254" s="553" t="str">
        <f>IF('別紙様式2-2（４・５月分）'!P194="","",'別紙様式2-2（４・５月分）'!P194)</f>
        <v/>
      </c>
      <c r="N254" s="1398" t="str">
        <f>IF(SUM('別紙様式2-2（４・５月分）'!Q194:Q196)=0,"",SUM('別紙様式2-2（４・５月分）'!Q194:Q196))</f>
        <v/>
      </c>
      <c r="O254" s="1402" t="str">
        <f>IFERROR(VLOOKUP('別紙様式2-2（４・５月分）'!AQ194,【参考】数式用!$AR$5:$AS$22,2,FALSE),"")</f>
        <v/>
      </c>
      <c r="P254" s="1403"/>
      <c r="Q254" s="1404"/>
      <c r="R254" s="1539" t="str">
        <f>IFERROR(VLOOKUP(K254,【参考】数式用!$A$5:$AB$37,MATCH(O254,【参考】数式用!$B$4:$AB$4,0)+1,0),"")</f>
        <v/>
      </c>
      <c r="S254" s="1410" t="s">
        <v>2102</v>
      </c>
      <c r="T254" s="1535" t="str">
        <f>IF('別紙様式2-3（６月以降分）'!T254="","",'別紙様式2-3（６月以降分）'!T254)</f>
        <v/>
      </c>
      <c r="U254" s="1537" t="str">
        <f>IFERROR(VLOOKUP(K254,【参考】数式用!$A$5:$AB$37,MATCH(T254,【参考】数式用!$B$4:$AB$4,0)+1,0),"")</f>
        <v/>
      </c>
      <c r="V254" s="1416" t="s">
        <v>15</v>
      </c>
      <c r="W254" s="1533">
        <f>'別紙様式2-3（６月以降分）'!W254</f>
        <v>6</v>
      </c>
      <c r="X254" s="1356" t="s">
        <v>10</v>
      </c>
      <c r="Y254" s="1533">
        <f>'別紙様式2-3（６月以降分）'!Y254</f>
        <v>6</v>
      </c>
      <c r="Z254" s="1356" t="s">
        <v>38</v>
      </c>
      <c r="AA254" s="1533">
        <f>'別紙様式2-3（６月以降分）'!AA254</f>
        <v>7</v>
      </c>
      <c r="AB254" s="1356" t="s">
        <v>10</v>
      </c>
      <c r="AC254" s="1533">
        <f>'別紙様式2-3（６月以降分）'!AC254</f>
        <v>3</v>
      </c>
      <c r="AD254" s="1356" t="s">
        <v>2020</v>
      </c>
      <c r="AE254" s="1356" t="s">
        <v>20</v>
      </c>
      <c r="AF254" s="1356">
        <f>IF(W254&gt;=1,(AA254*12+AC254)-(W254*12+Y254)+1,"")</f>
        <v>10</v>
      </c>
      <c r="AG254" s="1358" t="s">
        <v>33</v>
      </c>
      <c r="AH254" s="1525" t="str">
        <f>'別紙様式2-3（６月以降分）'!AH254</f>
        <v/>
      </c>
      <c r="AI254" s="1527" t="str">
        <f>'別紙様式2-3（６月以降分）'!AI254</f>
        <v/>
      </c>
      <c r="AJ254" s="1529">
        <f>'別紙様式2-3（６月以降分）'!AJ254</f>
        <v>0</v>
      </c>
      <c r="AK254" s="1531" t="str">
        <f>IF('別紙様式2-3（６月以降分）'!AK254="","",'別紙様式2-3（６月以降分）'!AK254)</f>
        <v/>
      </c>
      <c r="AL254" s="1520">
        <f>'別紙様式2-3（６月以降分）'!AL254</f>
        <v>0</v>
      </c>
      <c r="AM254" s="1522" t="str">
        <f>IF('別紙様式2-3（６月以降分）'!AM254="","",'別紙様式2-3（６月以降分）'!AM254)</f>
        <v/>
      </c>
      <c r="AN254" s="1340" t="str">
        <f>IF('別紙様式2-3（６月以降分）'!AN254="","",'別紙様式2-3（６月以降分）'!AN254)</f>
        <v/>
      </c>
      <c r="AO254" s="1338" t="str">
        <f>IF('別紙様式2-3（６月以降分）'!AO254="","",'別紙様式2-3（６月以降分）'!AO254)</f>
        <v/>
      </c>
      <c r="AP254" s="1340" t="str">
        <f>IF('別紙様式2-3（６月以降分）'!AP254="","",'別紙様式2-3（６月以降分）'!AP254)</f>
        <v/>
      </c>
      <c r="AQ254" s="1489" t="str">
        <f>IF('別紙様式2-3（６月以降分）'!AQ254="","",'別紙様式2-3（６月以降分）'!AQ254)</f>
        <v/>
      </c>
      <c r="AR254" s="1492" t="str">
        <f>IF('別紙様式2-3（６月以降分）'!AR254="","",'別紙様式2-3（６月以降分）'!AR254)</f>
        <v/>
      </c>
      <c r="AS254" s="573" t="str">
        <f t="shared" ref="AS254" si="413">IF(AU256="","",IF(U256&lt;U254,"！加算の要件上は問題ありませんが、令和６年度当初の新加算の加算率と比較して、移行後の加算率が下がる計画になっています。",""))</f>
        <v/>
      </c>
      <c r="AT254" s="580"/>
      <c r="AU254" s="1308"/>
      <c r="AV254" s="558" t="str">
        <f>IF('別紙様式2-2（４・５月分）'!N194="","",'別紙様式2-2（４・５月分）'!N194)</f>
        <v/>
      </c>
      <c r="AW254" s="1312" t="str">
        <f>IF(SUM('別紙様式2-2（４・５月分）'!O194:O196)=0,"",SUM('別紙様式2-2（４・５月分）'!O194:O196))</f>
        <v/>
      </c>
      <c r="AX254" s="1481" t="str">
        <f>IFERROR(VLOOKUP(K254,【参考】数式用!$AH$2:$AI$34,2,FALSE),"")</f>
        <v/>
      </c>
      <c r="AY254" s="494"/>
      <c r="BD254" s="341"/>
      <c r="BE254" s="1310" t="str">
        <f>G254</f>
        <v/>
      </c>
      <c r="BF254" s="1310"/>
      <c r="BG254" s="1310"/>
    </row>
    <row r="255" spans="1:59" ht="15" customHeight="1">
      <c r="A255" s="1274"/>
      <c r="B255" s="1242"/>
      <c r="C255" s="1243"/>
      <c r="D255" s="1243"/>
      <c r="E255" s="1243"/>
      <c r="F255" s="1244"/>
      <c r="G255" s="1259"/>
      <c r="H255" s="1259"/>
      <c r="I255" s="1259"/>
      <c r="J255" s="1422"/>
      <c r="K255" s="1259"/>
      <c r="L255" s="1428"/>
      <c r="M255" s="1378" t="str">
        <f>IF('別紙様式2-2（４・５月分）'!P195="","",'別紙様式2-2（４・５月分）'!P195)</f>
        <v/>
      </c>
      <c r="N255" s="1399"/>
      <c r="O255" s="1405"/>
      <c r="P255" s="1406"/>
      <c r="Q255" s="1407"/>
      <c r="R255" s="1540"/>
      <c r="S255" s="1411"/>
      <c r="T255" s="1536"/>
      <c r="U255" s="1538"/>
      <c r="V255" s="1417"/>
      <c r="W255" s="1534"/>
      <c r="X255" s="1357"/>
      <c r="Y255" s="1534"/>
      <c r="Z255" s="1357"/>
      <c r="AA255" s="1534"/>
      <c r="AB255" s="1357"/>
      <c r="AC255" s="1534"/>
      <c r="AD255" s="1357"/>
      <c r="AE255" s="1357"/>
      <c r="AF255" s="1357"/>
      <c r="AG255" s="1359"/>
      <c r="AH255" s="1526"/>
      <c r="AI255" s="1528"/>
      <c r="AJ255" s="1530"/>
      <c r="AK255" s="1532"/>
      <c r="AL255" s="1521"/>
      <c r="AM255" s="1523"/>
      <c r="AN255" s="1341"/>
      <c r="AO255" s="1524"/>
      <c r="AP255" s="1341"/>
      <c r="AQ255" s="1490"/>
      <c r="AR255" s="1493"/>
      <c r="AS255" s="1491" t="str">
        <f t="shared" ref="AS255" si="414">IF(AU256="","",IF(OR(AA256="",AA256&lt;&gt;7,AC256="",AC256&lt;&gt;3),"！算定期間の終わりが令和７年３月になっていません。年度内の廃止予定等がなければ、算定対象月を令和７年３月にしてください。",""))</f>
        <v/>
      </c>
      <c r="AT255" s="580"/>
      <c r="AU255" s="1310"/>
      <c r="AV255" s="1311" t="str">
        <f>IF('別紙様式2-2（４・５月分）'!N195="","",'別紙様式2-2（４・５月分）'!N195)</f>
        <v/>
      </c>
      <c r="AW255" s="1312"/>
      <c r="AX255" s="1482"/>
      <c r="AY255" s="431"/>
      <c r="BD255" s="341"/>
      <c r="BE255" s="1310" t="str">
        <f>G254</f>
        <v/>
      </c>
      <c r="BF255" s="1310"/>
      <c r="BG255" s="1310"/>
    </row>
    <row r="256" spans="1:59" ht="15" customHeight="1">
      <c r="A256" s="1302"/>
      <c r="B256" s="1242"/>
      <c r="C256" s="1243"/>
      <c r="D256" s="1243"/>
      <c r="E256" s="1243"/>
      <c r="F256" s="1244"/>
      <c r="G256" s="1259"/>
      <c r="H256" s="1259"/>
      <c r="I256" s="1259"/>
      <c r="J256" s="1422"/>
      <c r="K256" s="1259"/>
      <c r="L256" s="1428"/>
      <c r="M256" s="1379"/>
      <c r="N256" s="1400"/>
      <c r="O256" s="1380" t="s">
        <v>2025</v>
      </c>
      <c r="P256" s="1432" t="str">
        <f>IFERROR(VLOOKUP('別紙様式2-2（４・５月分）'!AQ194,【参考】数式用!$AR$5:$AT$22,3,FALSE),"")</f>
        <v/>
      </c>
      <c r="Q256" s="1384" t="s">
        <v>2036</v>
      </c>
      <c r="R256" s="1516" t="str">
        <f>IFERROR(VLOOKUP(K254,【参考】数式用!$A$5:$AB$37,MATCH(P256,【参考】数式用!$B$4:$AB$4,0)+1,0),"")</f>
        <v/>
      </c>
      <c r="S256" s="1388" t="s">
        <v>2109</v>
      </c>
      <c r="T256" s="1518"/>
      <c r="U256" s="1514" t="str">
        <f>IFERROR(VLOOKUP(K254,【参考】数式用!$A$5:$AB$37,MATCH(T256,【参考】数式用!$B$4:$AB$4,0)+1,0),"")</f>
        <v/>
      </c>
      <c r="V256" s="1394" t="s">
        <v>15</v>
      </c>
      <c r="W256" s="1512"/>
      <c r="X256" s="1370" t="s">
        <v>10</v>
      </c>
      <c r="Y256" s="1512"/>
      <c r="Z256" s="1370" t="s">
        <v>38</v>
      </c>
      <c r="AA256" s="1512"/>
      <c r="AB256" s="1370" t="s">
        <v>10</v>
      </c>
      <c r="AC256" s="1512"/>
      <c r="AD256" s="1370" t="s">
        <v>2020</v>
      </c>
      <c r="AE256" s="1370" t="s">
        <v>20</v>
      </c>
      <c r="AF256" s="1370" t="str">
        <f>IF(W256&gt;=1,(AA256*12+AC256)-(W256*12+Y256)+1,"")</f>
        <v/>
      </c>
      <c r="AG256" s="1366" t="s">
        <v>33</v>
      </c>
      <c r="AH256" s="1372" t="str">
        <f t="shared" ref="AH256" si="415">IFERROR(ROUNDDOWN(ROUND(L254*U256,0),0)*AF256,"")</f>
        <v/>
      </c>
      <c r="AI256" s="1506" t="str">
        <f t="shared" ref="AI256" si="416">IFERROR(ROUNDDOWN(ROUND((L254*(U256-AW254)),0),0)*AF256,"")</f>
        <v/>
      </c>
      <c r="AJ256" s="1376" t="str">
        <f>IFERROR(ROUNDDOWN(ROUNDDOWN(ROUND(L254*VLOOKUP(K254,【参考】数式用!$A$5:$AB$27,MATCH("新加算Ⅳ",【参考】数式用!$B$4:$AB$4,0)+1,0),0),0)*AF256*0.5,0),"")</f>
        <v/>
      </c>
      <c r="AK256" s="1508"/>
      <c r="AL256" s="1510" t="str">
        <f>IFERROR(IF('別紙様式2-2（４・５月分）'!P256="ベア加算","", IF(OR(T256="新加算Ⅰ",T256="新加算Ⅱ",T256="新加算Ⅲ",T256="新加算Ⅳ"),ROUNDDOWN(ROUND(L254*VLOOKUP(K254,【参考】数式用!$A$5:$I$27,MATCH("ベア加算",【参考】数式用!$B$4:$I$4,0)+1,0),0),0)*AF256,"")),"")</f>
        <v/>
      </c>
      <c r="AM256" s="1502"/>
      <c r="AN256" s="1483"/>
      <c r="AO256" s="1504"/>
      <c r="AP256" s="1483"/>
      <c r="AQ256" s="1485"/>
      <c r="AR256" s="1487"/>
      <c r="AS256" s="1491"/>
      <c r="AT256" s="452"/>
      <c r="AU256" s="1310" t="str">
        <f>IF(AND(AA254&lt;&gt;7,AC254&lt;&gt;3),"V列に色付け","")</f>
        <v/>
      </c>
      <c r="AV256" s="1311"/>
      <c r="AW256" s="1312"/>
      <c r="AX256" s="577"/>
      <c r="AY256" s="1229" t="str">
        <f>IF(AL256&lt;&gt;"",IF(AM256="○","入力済","未入力"),"")</f>
        <v/>
      </c>
      <c r="AZ256" s="1229" t="str">
        <f>IF(OR(T256="新加算Ⅰ",T256="新加算Ⅱ",T256="新加算Ⅲ",T256="新加算Ⅳ",T256="新加算Ⅴ（１）",T256="新加算Ⅴ（２）",T256="新加算Ⅴ（３）",T256="新加算ⅠⅤ（４）",T256="新加算Ⅴ（５）",T256="新加算Ⅴ（６）",T256="新加算Ⅴ（８）",T256="新加算Ⅴ（11）"),IF(OR(AN256="○",AN256="令和６年度中に満たす"),"入力済","未入力"),"")</f>
        <v/>
      </c>
      <c r="BA256" s="1229" t="str">
        <f>IF(OR(T256="新加算Ⅴ（７）",T256="新加算Ⅴ（９）",T256="新加算Ⅴ（10）",T256="新加算Ⅴ（12）",T256="新加算Ⅴ（13）",T256="新加算Ⅴ（14）"),IF(OR(AO256="○",AO256="令和６年度中に満たす"),"入力済","未入力"),"")</f>
        <v/>
      </c>
      <c r="BB256" s="1229" t="str">
        <f>IF(OR(T256="新加算Ⅰ",T256="新加算Ⅱ",T256="新加算Ⅲ",T256="新加算Ⅴ（１）",T256="新加算Ⅴ（３）",T256="新加算Ⅴ（８）"),IF(OR(AP256="○",AP256="令和６年度中に満たす"),"入力済","未入力"),"")</f>
        <v/>
      </c>
      <c r="BC256" s="1480" t="str">
        <f t="shared" ref="BC256" si="417">IF(OR(T256="新加算Ⅰ",T256="新加算Ⅱ",T256="新加算Ⅴ（１）",T256="新加算Ⅴ（２）",T256="新加算Ⅴ（３）",T256="新加算Ⅴ（４）",T256="新加算Ⅴ（５）",T256="新加算Ⅴ（６）",T256="新加算Ⅴ（７）",T256="新加算Ⅴ（９）",T256="新加算Ⅴ（10）",T256="新加算Ⅴ（12）"),IF(AQ256&lt;&gt;"",1,""),"")</f>
        <v/>
      </c>
      <c r="BD256" s="1310" t="str">
        <f>IF(OR(T256="新加算Ⅰ",T256="新加算Ⅴ（１）",T256="新加算Ⅴ（２）",T256="新加算Ⅴ（５）",T256="新加算Ⅴ（７）",T256="新加算Ⅴ（10）"),IF(AR256="","未入力","入力済"),"")</f>
        <v/>
      </c>
      <c r="BE256" s="1310" t="str">
        <f>G254</f>
        <v/>
      </c>
      <c r="BF256" s="1310"/>
      <c r="BG256" s="1310"/>
    </row>
    <row r="257" spans="1:59" ht="30" customHeight="1" thickBot="1">
      <c r="A257" s="1275"/>
      <c r="B257" s="1418"/>
      <c r="C257" s="1419"/>
      <c r="D257" s="1419"/>
      <c r="E257" s="1419"/>
      <c r="F257" s="1420"/>
      <c r="G257" s="1260"/>
      <c r="H257" s="1260"/>
      <c r="I257" s="1260"/>
      <c r="J257" s="1423"/>
      <c r="K257" s="1260"/>
      <c r="L257" s="1429"/>
      <c r="M257" s="556" t="str">
        <f>IF('別紙様式2-2（４・５月分）'!P196="","",'別紙様式2-2（４・５月分）'!P196)</f>
        <v/>
      </c>
      <c r="N257" s="1401"/>
      <c r="O257" s="1381"/>
      <c r="P257" s="1433"/>
      <c r="Q257" s="1385"/>
      <c r="R257" s="1517"/>
      <c r="S257" s="1389"/>
      <c r="T257" s="1519"/>
      <c r="U257" s="1515"/>
      <c r="V257" s="1395"/>
      <c r="W257" s="1513"/>
      <c r="X257" s="1371"/>
      <c r="Y257" s="1513"/>
      <c r="Z257" s="1371"/>
      <c r="AA257" s="1513"/>
      <c r="AB257" s="1371"/>
      <c r="AC257" s="1513"/>
      <c r="AD257" s="1371"/>
      <c r="AE257" s="1371"/>
      <c r="AF257" s="1371"/>
      <c r="AG257" s="1367"/>
      <c r="AH257" s="1373"/>
      <c r="AI257" s="1507"/>
      <c r="AJ257" s="1377"/>
      <c r="AK257" s="1509"/>
      <c r="AL257" s="1511"/>
      <c r="AM257" s="1503"/>
      <c r="AN257" s="1484"/>
      <c r="AO257" s="1505"/>
      <c r="AP257" s="1484"/>
      <c r="AQ257" s="1486"/>
      <c r="AR257" s="1488"/>
      <c r="AS257" s="578" t="str">
        <f t="shared" ref="AS257" si="418">IF(AU256="","",IF(OR(T256="",AND(M257="ベア加算なし",OR(T256="新加算Ⅰ",T256="新加算Ⅱ",T256="新加算Ⅲ",T256="新加算Ⅳ"),AM256=""),AND(OR(T256="新加算Ⅰ",T256="新加算Ⅱ",T256="新加算Ⅲ",T256="新加算Ⅳ"),AN256=""),AND(OR(T256="新加算Ⅰ",T256="新加算Ⅱ",T256="新加算Ⅲ"),AP256=""),AND(OR(T256="新加算Ⅰ",T256="新加算Ⅱ"),AQ256=""),AND(OR(T256="新加算Ⅰ"),AR256="")),"！記入が必要な欄（ピンク色のセル）に空欄があります。空欄を埋めてください。",""))</f>
        <v/>
      </c>
      <c r="AT257" s="452"/>
      <c r="AU257" s="1310"/>
      <c r="AV257" s="558" t="str">
        <f>IF('別紙様式2-2（４・５月分）'!N196="","",'別紙様式2-2（４・５月分）'!N196)</f>
        <v/>
      </c>
      <c r="AW257" s="1312"/>
      <c r="AX257" s="579"/>
      <c r="AY257" s="1229" t="str">
        <f>IF(OR(T257="新加算Ⅰ",T257="新加算Ⅱ",T257="新加算Ⅲ",T257="新加算Ⅳ",T257="新加算Ⅴ（１）",T257="新加算Ⅴ（２）",T257="新加算Ⅴ（３）",T257="新加算ⅠⅤ（４）",T257="新加算Ⅴ（５）",T257="新加算Ⅴ（６）",T257="新加算Ⅴ（８）",T257="新加算Ⅴ（11）"),IF(AI257="○","","未入力"),"")</f>
        <v/>
      </c>
      <c r="AZ257" s="1229" t="str">
        <f>IF(OR(U257="新加算Ⅰ",U257="新加算Ⅱ",U257="新加算Ⅲ",U257="新加算Ⅳ",U257="新加算Ⅴ（１）",U257="新加算Ⅴ（２）",U257="新加算Ⅴ（３）",U257="新加算ⅠⅤ（４）",U257="新加算Ⅴ（５）",U257="新加算Ⅴ（６）",U257="新加算Ⅴ（８）",U257="新加算Ⅴ（11）"),IF(AJ257="○","","未入力"),"")</f>
        <v/>
      </c>
      <c r="BA257" s="1229" t="str">
        <f>IF(OR(U257="新加算Ⅴ（７）",U257="新加算Ⅴ（９）",U257="新加算Ⅴ（10）",U257="新加算Ⅴ（12）",U257="新加算Ⅴ（13）",U257="新加算Ⅴ（14）"),IF(AK257="○","","未入力"),"")</f>
        <v/>
      </c>
      <c r="BB257" s="1229" t="str">
        <f>IF(OR(U257="新加算Ⅰ",U257="新加算Ⅱ",U257="新加算Ⅲ",U257="新加算Ⅴ（１）",U257="新加算Ⅴ（３）",U257="新加算Ⅴ（８）"),IF(AL257="○","","未入力"),"")</f>
        <v/>
      </c>
      <c r="BC257" s="1480" t="str">
        <f t="shared" ref="BC257" si="419">IF(OR(U257="新加算Ⅰ",U257="新加算Ⅱ",U257="新加算Ⅴ（１）",U257="新加算Ⅴ（２）",U257="新加算Ⅴ（３）",U257="新加算Ⅴ（４）",U257="新加算Ⅴ（５）",U257="新加算Ⅴ（６）",U257="新加算Ⅴ（７）",U257="新加算Ⅴ（９）",U257="新加算Ⅴ（10）",U257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7" s="1310" t="str">
        <f>IF(AND(T257&lt;&gt;"（参考）令和７年度の移行予定",OR(U257="新加算Ⅰ",U257="新加算Ⅴ（１）",U257="新加算Ⅴ（２）",U257="新加算Ⅴ（５）",U257="新加算Ⅴ（７）",U257="新加算Ⅴ（10）")),IF(AN257="","未入力",IF(AN257="いずれも取得していない","要件を満たさない","")),"")</f>
        <v/>
      </c>
      <c r="BE257" s="1310" t="str">
        <f>G254</f>
        <v/>
      </c>
      <c r="BF257" s="1310"/>
      <c r="BG257" s="1310"/>
    </row>
    <row r="258" spans="1:59" ht="30" customHeight="1">
      <c r="A258" s="1300">
        <v>62</v>
      </c>
      <c r="B258" s="1239" t="str">
        <f>IF(基本情報入力シート!C115="","",基本情報入力シート!C115)</f>
        <v/>
      </c>
      <c r="C258" s="1240"/>
      <c r="D258" s="1240"/>
      <c r="E258" s="1240"/>
      <c r="F258" s="1241"/>
      <c r="G258" s="1258" t="str">
        <f>IF(基本情報入力シート!M115="","",基本情報入力シート!M115)</f>
        <v/>
      </c>
      <c r="H258" s="1258" t="str">
        <f>IF(基本情報入力シート!R115="","",基本情報入力シート!R115)</f>
        <v/>
      </c>
      <c r="I258" s="1258" t="str">
        <f>IF(基本情報入力シート!W115="","",基本情報入力シート!W115)</f>
        <v/>
      </c>
      <c r="J258" s="1421" t="str">
        <f>IF(基本情報入力シート!X115="","",基本情報入力シート!X115)</f>
        <v/>
      </c>
      <c r="K258" s="1258" t="str">
        <f>IF(基本情報入力シート!Y115="","",基本情報入力シート!Y115)</f>
        <v/>
      </c>
      <c r="L258" s="1434" t="str">
        <f>IF(基本情報入力シート!AB115="","",基本情報入力シート!AB115)</f>
        <v/>
      </c>
      <c r="M258" s="553" t="str">
        <f>IF('別紙様式2-2（４・５月分）'!P197="","",'別紙様式2-2（４・５月分）'!P197)</f>
        <v/>
      </c>
      <c r="N258" s="1398" t="str">
        <f>IF(SUM('別紙様式2-2（４・５月分）'!Q197:Q199)=0,"",SUM('別紙様式2-2（４・５月分）'!Q197:Q199))</f>
        <v/>
      </c>
      <c r="O258" s="1402" t="str">
        <f>IFERROR(VLOOKUP('別紙様式2-2（４・５月分）'!AQ197,【参考】数式用!$AR$5:$AS$22,2,FALSE),"")</f>
        <v/>
      </c>
      <c r="P258" s="1403"/>
      <c r="Q258" s="1404"/>
      <c r="R258" s="1539" t="str">
        <f>IFERROR(VLOOKUP(K258,【参考】数式用!$A$5:$AB$37,MATCH(O258,【参考】数式用!$B$4:$AB$4,0)+1,0),"")</f>
        <v/>
      </c>
      <c r="S258" s="1410" t="s">
        <v>2102</v>
      </c>
      <c r="T258" s="1535" t="str">
        <f>IF('別紙様式2-3（６月以降分）'!T258="","",'別紙様式2-3（６月以降分）'!T258)</f>
        <v/>
      </c>
      <c r="U258" s="1537" t="str">
        <f>IFERROR(VLOOKUP(K258,【参考】数式用!$A$5:$AB$37,MATCH(T258,【参考】数式用!$B$4:$AB$4,0)+1,0),"")</f>
        <v/>
      </c>
      <c r="V258" s="1416" t="s">
        <v>15</v>
      </c>
      <c r="W258" s="1533">
        <f>'別紙様式2-3（６月以降分）'!W258</f>
        <v>6</v>
      </c>
      <c r="X258" s="1356" t="s">
        <v>10</v>
      </c>
      <c r="Y258" s="1533">
        <f>'別紙様式2-3（６月以降分）'!Y258</f>
        <v>6</v>
      </c>
      <c r="Z258" s="1356" t="s">
        <v>38</v>
      </c>
      <c r="AA258" s="1533">
        <f>'別紙様式2-3（６月以降分）'!AA258</f>
        <v>7</v>
      </c>
      <c r="AB258" s="1356" t="s">
        <v>10</v>
      </c>
      <c r="AC258" s="1533">
        <f>'別紙様式2-3（６月以降分）'!AC258</f>
        <v>3</v>
      </c>
      <c r="AD258" s="1356" t="s">
        <v>2020</v>
      </c>
      <c r="AE258" s="1356" t="s">
        <v>20</v>
      </c>
      <c r="AF258" s="1356">
        <f>IF(W258&gt;=1,(AA258*12+AC258)-(W258*12+Y258)+1,"")</f>
        <v>10</v>
      </c>
      <c r="AG258" s="1358" t="s">
        <v>33</v>
      </c>
      <c r="AH258" s="1525" t="str">
        <f>'別紙様式2-3（６月以降分）'!AH258</f>
        <v/>
      </c>
      <c r="AI258" s="1527" t="str">
        <f>'別紙様式2-3（６月以降分）'!AI258</f>
        <v/>
      </c>
      <c r="AJ258" s="1529">
        <f>'別紙様式2-3（６月以降分）'!AJ258</f>
        <v>0</v>
      </c>
      <c r="AK258" s="1531" t="str">
        <f>IF('別紙様式2-3（６月以降分）'!AK258="","",'別紙様式2-3（６月以降分）'!AK258)</f>
        <v/>
      </c>
      <c r="AL258" s="1520">
        <f>'別紙様式2-3（６月以降分）'!AL258</f>
        <v>0</v>
      </c>
      <c r="AM258" s="1522" t="str">
        <f>IF('別紙様式2-3（６月以降分）'!AM258="","",'別紙様式2-3（６月以降分）'!AM258)</f>
        <v/>
      </c>
      <c r="AN258" s="1340" t="str">
        <f>IF('別紙様式2-3（６月以降分）'!AN258="","",'別紙様式2-3（６月以降分）'!AN258)</f>
        <v/>
      </c>
      <c r="AO258" s="1338" t="str">
        <f>IF('別紙様式2-3（６月以降分）'!AO258="","",'別紙様式2-3（６月以降分）'!AO258)</f>
        <v/>
      </c>
      <c r="AP258" s="1340" t="str">
        <f>IF('別紙様式2-3（６月以降分）'!AP258="","",'別紙様式2-3（６月以降分）'!AP258)</f>
        <v/>
      </c>
      <c r="AQ258" s="1489" t="str">
        <f>IF('別紙様式2-3（６月以降分）'!AQ258="","",'別紙様式2-3（６月以降分）'!AQ258)</f>
        <v/>
      </c>
      <c r="AR258" s="1492" t="str">
        <f>IF('別紙様式2-3（６月以降分）'!AR258="","",'別紙様式2-3（６月以降分）'!AR258)</f>
        <v/>
      </c>
      <c r="AS258" s="573" t="str">
        <f t="shared" ref="AS258" si="420">IF(AU260="","",IF(U260&lt;U258,"！加算の要件上は問題ありませんが、令和６年度当初の新加算の加算率と比較して、移行後の加算率が下がる計画になっています。",""))</f>
        <v/>
      </c>
      <c r="AT258" s="580"/>
      <c r="AU258" s="1308"/>
      <c r="AV258" s="558" t="str">
        <f>IF('別紙様式2-2（４・５月分）'!N197="","",'別紙様式2-2（４・５月分）'!N197)</f>
        <v/>
      </c>
      <c r="AW258" s="1312" t="str">
        <f>IF(SUM('別紙様式2-2（４・５月分）'!O197:O199)=0,"",SUM('別紙様式2-2（４・５月分）'!O197:O199))</f>
        <v/>
      </c>
      <c r="AX258" s="1481" t="str">
        <f>IFERROR(VLOOKUP(K258,【参考】数式用!$AH$2:$AI$34,2,FALSE),"")</f>
        <v/>
      </c>
      <c r="AY258" s="494"/>
      <c r="BD258" s="341"/>
      <c r="BE258" s="1310" t="str">
        <f>G258</f>
        <v/>
      </c>
      <c r="BF258" s="1310"/>
      <c r="BG258" s="1310"/>
    </row>
    <row r="259" spans="1:59" ht="15" customHeight="1">
      <c r="A259" s="1274"/>
      <c r="B259" s="1242"/>
      <c r="C259" s="1243"/>
      <c r="D259" s="1243"/>
      <c r="E259" s="1243"/>
      <c r="F259" s="1244"/>
      <c r="G259" s="1259"/>
      <c r="H259" s="1259"/>
      <c r="I259" s="1259"/>
      <c r="J259" s="1422"/>
      <c r="K259" s="1259"/>
      <c r="L259" s="1428"/>
      <c r="M259" s="1378" t="str">
        <f>IF('別紙様式2-2（４・５月分）'!P198="","",'別紙様式2-2（４・５月分）'!P198)</f>
        <v/>
      </c>
      <c r="N259" s="1399"/>
      <c r="O259" s="1405"/>
      <c r="P259" s="1406"/>
      <c r="Q259" s="1407"/>
      <c r="R259" s="1540"/>
      <c r="S259" s="1411"/>
      <c r="T259" s="1536"/>
      <c r="U259" s="1538"/>
      <c r="V259" s="1417"/>
      <c r="W259" s="1534"/>
      <c r="X259" s="1357"/>
      <c r="Y259" s="1534"/>
      <c r="Z259" s="1357"/>
      <c r="AA259" s="1534"/>
      <c r="AB259" s="1357"/>
      <c r="AC259" s="1534"/>
      <c r="AD259" s="1357"/>
      <c r="AE259" s="1357"/>
      <c r="AF259" s="1357"/>
      <c r="AG259" s="1359"/>
      <c r="AH259" s="1526"/>
      <c r="AI259" s="1528"/>
      <c r="AJ259" s="1530"/>
      <c r="AK259" s="1532"/>
      <c r="AL259" s="1521"/>
      <c r="AM259" s="1523"/>
      <c r="AN259" s="1341"/>
      <c r="AO259" s="1524"/>
      <c r="AP259" s="1341"/>
      <c r="AQ259" s="1490"/>
      <c r="AR259" s="1493"/>
      <c r="AS259" s="1491" t="str">
        <f t="shared" ref="AS259" si="421">IF(AU260="","",IF(OR(AA260="",AA260&lt;&gt;7,AC260="",AC260&lt;&gt;3),"！算定期間の終わりが令和７年３月になっていません。年度内の廃止予定等がなければ、算定対象月を令和７年３月にしてください。",""))</f>
        <v/>
      </c>
      <c r="AT259" s="580"/>
      <c r="AU259" s="1310"/>
      <c r="AV259" s="1311" t="str">
        <f>IF('別紙様式2-2（４・５月分）'!N198="","",'別紙様式2-2（４・５月分）'!N198)</f>
        <v/>
      </c>
      <c r="AW259" s="1312"/>
      <c r="AX259" s="1482"/>
      <c r="AY259" s="431"/>
      <c r="BD259" s="341"/>
      <c r="BE259" s="1310" t="str">
        <f>G258</f>
        <v/>
      </c>
      <c r="BF259" s="1310"/>
      <c r="BG259" s="1310"/>
    </row>
    <row r="260" spans="1:59" ht="15" customHeight="1">
      <c r="A260" s="1302"/>
      <c r="B260" s="1242"/>
      <c r="C260" s="1243"/>
      <c r="D260" s="1243"/>
      <c r="E260" s="1243"/>
      <c r="F260" s="1244"/>
      <c r="G260" s="1259"/>
      <c r="H260" s="1259"/>
      <c r="I260" s="1259"/>
      <c r="J260" s="1422"/>
      <c r="K260" s="1259"/>
      <c r="L260" s="1428"/>
      <c r="M260" s="1379"/>
      <c r="N260" s="1400"/>
      <c r="O260" s="1380" t="s">
        <v>2025</v>
      </c>
      <c r="P260" s="1432" t="str">
        <f>IFERROR(VLOOKUP('別紙様式2-2（４・５月分）'!AQ197,【参考】数式用!$AR$5:$AT$22,3,FALSE),"")</f>
        <v/>
      </c>
      <c r="Q260" s="1384" t="s">
        <v>2036</v>
      </c>
      <c r="R260" s="1516" t="str">
        <f>IFERROR(VLOOKUP(K258,【参考】数式用!$A$5:$AB$37,MATCH(P260,【参考】数式用!$B$4:$AB$4,0)+1,0),"")</f>
        <v/>
      </c>
      <c r="S260" s="1388" t="s">
        <v>2109</v>
      </c>
      <c r="T260" s="1518"/>
      <c r="U260" s="1514" t="str">
        <f>IFERROR(VLOOKUP(K258,【参考】数式用!$A$5:$AB$37,MATCH(T260,【参考】数式用!$B$4:$AB$4,0)+1,0),"")</f>
        <v/>
      </c>
      <c r="V260" s="1394" t="s">
        <v>15</v>
      </c>
      <c r="W260" s="1512"/>
      <c r="X260" s="1370" t="s">
        <v>10</v>
      </c>
      <c r="Y260" s="1512"/>
      <c r="Z260" s="1370" t="s">
        <v>38</v>
      </c>
      <c r="AA260" s="1512"/>
      <c r="AB260" s="1370" t="s">
        <v>10</v>
      </c>
      <c r="AC260" s="1512"/>
      <c r="AD260" s="1370" t="s">
        <v>2020</v>
      </c>
      <c r="AE260" s="1370" t="s">
        <v>20</v>
      </c>
      <c r="AF260" s="1370" t="str">
        <f>IF(W260&gt;=1,(AA260*12+AC260)-(W260*12+Y260)+1,"")</f>
        <v/>
      </c>
      <c r="AG260" s="1366" t="s">
        <v>33</v>
      </c>
      <c r="AH260" s="1372" t="str">
        <f t="shared" ref="AH260" si="422">IFERROR(ROUNDDOWN(ROUND(L258*U260,0),0)*AF260,"")</f>
        <v/>
      </c>
      <c r="AI260" s="1506" t="str">
        <f t="shared" ref="AI260" si="423">IFERROR(ROUNDDOWN(ROUND((L258*(U260-AW258)),0),0)*AF260,"")</f>
        <v/>
      </c>
      <c r="AJ260" s="1376" t="str">
        <f>IFERROR(ROUNDDOWN(ROUNDDOWN(ROUND(L258*VLOOKUP(K258,【参考】数式用!$A$5:$AB$27,MATCH("新加算Ⅳ",【参考】数式用!$B$4:$AB$4,0)+1,0),0),0)*AF260*0.5,0),"")</f>
        <v/>
      </c>
      <c r="AK260" s="1508"/>
      <c r="AL260" s="1510" t="str">
        <f>IFERROR(IF('別紙様式2-2（４・５月分）'!P260="ベア加算","", IF(OR(T260="新加算Ⅰ",T260="新加算Ⅱ",T260="新加算Ⅲ",T260="新加算Ⅳ"),ROUNDDOWN(ROUND(L258*VLOOKUP(K258,【参考】数式用!$A$5:$I$27,MATCH("ベア加算",【参考】数式用!$B$4:$I$4,0)+1,0),0),0)*AF260,"")),"")</f>
        <v/>
      </c>
      <c r="AM260" s="1502"/>
      <c r="AN260" s="1483"/>
      <c r="AO260" s="1504"/>
      <c r="AP260" s="1483"/>
      <c r="AQ260" s="1485"/>
      <c r="AR260" s="1487"/>
      <c r="AS260" s="1491"/>
      <c r="AT260" s="452"/>
      <c r="AU260" s="1310" t="str">
        <f>IF(AND(AA258&lt;&gt;7,AC258&lt;&gt;3),"V列に色付け","")</f>
        <v/>
      </c>
      <c r="AV260" s="1311"/>
      <c r="AW260" s="1312"/>
      <c r="AX260" s="577"/>
      <c r="AY260" s="1229" t="str">
        <f>IF(AL260&lt;&gt;"",IF(AM260="○","入力済","未入力"),"")</f>
        <v/>
      </c>
      <c r="AZ260" s="1229" t="str">
        <f>IF(OR(T260="新加算Ⅰ",T260="新加算Ⅱ",T260="新加算Ⅲ",T260="新加算Ⅳ",T260="新加算Ⅴ（１）",T260="新加算Ⅴ（２）",T260="新加算Ⅴ（３）",T260="新加算ⅠⅤ（４）",T260="新加算Ⅴ（５）",T260="新加算Ⅴ（６）",T260="新加算Ⅴ（８）",T260="新加算Ⅴ（11）"),IF(OR(AN260="○",AN260="令和６年度中に満たす"),"入力済","未入力"),"")</f>
        <v/>
      </c>
      <c r="BA260" s="1229" t="str">
        <f>IF(OR(T260="新加算Ⅴ（７）",T260="新加算Ⅴ（９）",T260="新加算Ⅴ（10）",T260="新加算Ⅴ（12）",T260="新加算Ⅴ（13）",T260="新加算Ⅴ（14）"),IF(OR(AO260="○",AO260="令和６年度中に満たす"),"入力済","未入力"),"")</f>
        <v/>
      </c>
      <c r="BB260" s="1229" t="str">
        <f>IF(OR(T260="新加算Ⅰ",T260="新加算Ⅱ",T260="新加算Ⅲ",T260="新加算Ⅴ（１）",T260="新加算Ⅴ（３）",T260="新加算Ⅴ（８）"),IF(OR(AP260="○",AP260="令和６年度中に満たす"),"入力済","未入力"),"")</f>
        <v/>
      </c>
      <c r="BC260" s="1480" t="str">
        <f t="shared" ref="BC260" si="424">IF(OR(T260="新加算Ⅰ",T260="新加算Ⅱ",T260="新加算Ⅴ（１）",T260="新加算Ⅴ（２）",T260="新加算Ⅴ（３）",T260="新加算Ⅴ（４）",T260="新加算Ⅴ（５）",T260="新加算Ⅴ（６）",T260="新加算Ⅴ（７）",T260="新加算Ⅴ（９）",T260="新加算Ⅴ（10）",T260="新加算Ⅴ（12）"),IF(AQ260&lt;&gt;"",1,""),"")</f>
        <v/>
      </c>
      <c r="BD260" s="1310" t="str">
        <f>IF(OR(T260="新加算Ⅰ",T260="新加算Ⅴ（１）",T260="新加算Ⅴ（２）",T260="新加算Ⅴ（５）",T260="新加算Ⅴ（７）",T260="新加算Ⅴ（10）"),IF(AR260="","未入力","入力済"),"")</f>
        <v/>
      </c>
      <c r="BE260" s="1310" t="str">
        <f>G258</f>
        <v/>
      </c>
      <c r="BF260" s="1310"/>
      <c r="BG260" s="1310"/>
    </row>
    <row r="261" spans="1:59" ht="30" customHeight="1" thickBot="1">
      <c r="A261" s="1275"/>
      <c r="B261" s="1418"/>
      <c r="C261" s="1419"/>
      <c r="D261" s="1419"/>
      <c r="E261" s="1419"/>
      <c r="F261" s="1420"/>
      <c r="G261" s="1260"/>
      <c r="H261" s="1260"/>
      <c r="I261" s="1260"/>
      <c r="J261" s="1423"/>
      <c r="K261" s="1260"/>
      <c r="L261" s="1429"/>
      <c r="M261" s="556" t="str">
        <f>IF('別紙様式2-2（４・５月分）'!P199="","",'別紙様式2-2（４・５月分）'!P199)</f>
        <v/>
      </c>
      <c r="N261" s="1401"/>
      <c r="O261" s="1381"/>
      <c r="P261" s="1433"/>
      <c r="Q261" s="1385"/>
      <c r="R261" s="1517"/>
      <c r="S261" s="1389"/>
      <c r="T261" s="1519"/>
      <c r="U261" s="1515"/>
      <c r="V261" s="1395"/>
      <c r="W261" s="1513"/>
      <c r="X261" s="1371"/>
      <c r="Y261" s="1513"/>
      <c r="Z261" s="1371"/>
      <c r="AA261" s="1513"/>
      <c r="AB261" s="1371"/>
      <c r="AC261" s="1513"/>
      <c r="AD261" s="1371"/>
      <c r="AE261" s="1371"/>
      <c r="AF261" s="1371"/>
      <c r="AG261" s="1367"/>
      <c r="AH261" s="1373"/>
      <c r="AI261" s="1507"/>
      <c r="AJ261" s="1377"/>
      <c r="AK261" s="1509"/>
      <c r="AL261" s="1511"/>
      <c r="AM261" s="1503"/>
      <c r="AN261" s="1484"/>
      <c r="AO261" s="1505"/>
      <c r="AP261" s="1484"/>
      <c r="AQ261" s="1486"/>
      <c r="AR261" s="1488"/>
      <c r="AS261" s="578" t="str">
        <f t="shared" ref="AS261" si="425">IF(AU260="","",IF(OR(T260="",AND(M261="ベア加算なし",OR(T260="新加算Ⅰ",T260="新加算Ⅱ",T260="新加算Ⅲ",T260="新加算Ⅳ"),AM260=""),AND(OR(T260="新加算Ⅰ",T260="新加算Ⅱ",T260="新加算Ⅲ",T260="新加算Ⅳ"),AN260=""),AND(OR(T260="新加算Ⅰ",T260="新加算Ⅱ",T260="新加算Ⅲ"),AP260=""),AND(OR(T260="新加算Ⅰ",T260="新加算Ⅱ"),AQ260=""),AND(OR(T260="新加算Ⅰ"),AR260="")),"！記入が必要な欄（ピンク色のセル）に空欄があります。空欄を埋めてください。",""))</f>
        <v/>
      </c>
      <c r="AT261" s="452"/>
      <c r="AU261" s="1310"/>
      <c r="AV261" s="558" t="str">
        <f>IF('別紙様式2-2（４・５月分）'!N199="","",'別紙様式2-2（４・５月分）'!N199)</f>
        <v/>
      </c>
      <c r="AW261" s="1312"/>
      <c r="AX261" s="579"/>
      <c r="AY261" s="1229" t="str">
        <f>IF(OR(T261="新加算Ⅰ",T261="新加算Ⅱ",T261="新加算Ⅲ",T261="新加算Ⅳ",T261="新加算Ⅴ（１）",T261="新加算Ⅴ（２）",T261="新加算Ⅴ（３）",T261="新加算ⅠⅤ（４）",T261="新加算Ⅴ（５）",T261="新加算Ⅴ（６）",T261="新加算Ⅴ（８）",T261="新加算Ⅴ（11）"),IF(AI261="○","","未入力"),"")</f>
        <v/>
      </c>
      <c r="AZ261" s="1229" t="str">
        <f>IF(OR(U261="新加算Ⅰ",U261="新加算Ⅱ",U261="新加算Ⅲ",U261="新加算Ⅳ",U261="新加算Ⅴ（１）",U261="新加算Ⅴ（２）",U261="新加算Ⅴ（３）",U261="新加算ⅠⅤ（４）",U261="新加算Ⅴ（５）",U261="新加算Ⅴ（６）",U261="新加算Ⅴ（８）",U261="新加算Ⅴ（11）"),IF(AJ261="○","","未入力"),"")</f>
        <v/>
      </c>
      <c r="BA261" s="1229" t="str">
        <f>IF(OR(U261="新加算Ⅴ（７）",U261="新加算Ⅴ（９）",U261="新加算Ⅴ（10）",U261="新加算Ⅴ（12）",U261="新加算Ⅴ（13）",U261="新加算Ⅴ（14）"),IF(AK261="○","","未入力"),"")</f>
        <v/>
      </c>
      <c r="BB261" s="1229" t="str">
        <f>IF(OR(U261="新加算Ⅰ",U261="新加算Ⅱ",U261="新加算Ⅲ",U261="新加算Ⅴ（１）",U261="新加算Ⅴ（３）",U261="新加算Ⅴ（８）"),IF(AL261="○","","未入力"),"")</f>
        <v/>
      </c>
      <c r="BC261" s="1480" t="str">
        <f t="shared" ref="BC261" si="426">IF(OR(U261="新加算Ⅰ",U261="新加算Ⅱ",U261="新加算Ⅴ（１）",U261="新加算Ⅴ（２）",U261="新加算Ⅴ（３）",U261="新加算Ⅴ（４）",U261="新加算Ⅴ（５）",U261="新加算Ⅴ（６）",U261="新加算Ⅴ（７）",U261="新加算Ⅴ（９）",U261="新加算Ⅴ（10）",U261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1" s="1310" t="str">
        <f>IF(AND(T261&lt;&gt;"（参考）令和７年度の移行予定",OR(U261="新加算Ⅰ",U261="新加算Ⅴ（１）",U261="新加算Ⅴ（２）",U261="新加算Ⅴ（５）",U261="新加算Ⅴ（７）",U261="新加算Ⅴ（10）")),IF(AN261="","未入力",IF(AN261="いずれも取得していない","要件を満たさない","")),"")</f>
        <v/>
      </c>
      <c r="BE261" s="1310" t="str">
        <f>G258</f>
        <v/>
      </c>
      <c r="BF261" s="1310"/>
      <c r="BG261" s="1310"/>
    </row>
    <row r="262" spans="1:59" ht="30" customHeight="1">
      <c r="A262" s="1273">
        <v>63</v>
      </c>
      <c r="B262" s="1242" t="str">
        <f>IF(基本情報入力シート!C116="","",基本情報入力シート!C116)</f>
        <v/>
      </c>
      <c r="C262" s="1243"/>
      <c r="D262" s="1243"/>
      <c r="E262" s="1243"/>
      <c r="F262" s="1244"/>
      <c r="G262" s="1259" t="str">
        <f>IF(基本情報入力シート!M116="","",基本情報入力シート!M116)</f>
        <v/>
      </c>
      <c r="H262" s="1259" t="str">
        <f>IF(基本情報入力シート!R116="","",基本情報入力シート!R116)</f>
        <v/>
      </c>
      <c r="I262" s="1259" t="str">
        <f>IF(基本情報入力シート!W116="","",基本情報入力シート!W116)</f>
        <v/>
      </c>
      <c r="J262" s="1422" t="str">
        <f>IF(基本情報入力シート!X116="","",基本情報入力シート!X116)</f>
        <v/>
      </c>
      <c r="K262" s="1259" t="str">
        <f>IF(基本情報入力シート!Y116="","",基本情報入力シート!Y116)</f>
        <v/>
      </c>
      <c r="L262" s="1428" t="str">
        <f>IF(基本情報入力シート!AB116="","",基本情報入力シート!AB116)</f>
        <v/>
      </c>
      <c r="M262" s="553" t="str">
        <f>IF('別紙様式2-2（４・５月分）'!P200="","",'別紙様式2-2（４・５月分）'!P200)</f>
        <v/>
      </c>
      <c r="N262" s="1398" t="str">
        <f>IF(SUM('別紙様式2-2（４・５月分）'!Q200:Q202)=0,"",SUM('別紙様式2-2（４・５月分）'!Q200:Q202))</f>
        <v/>
      </c>
      <c r="O262" s="1402" t="str">
        <f>IFERROR(VLOOKUP('別紙様式2-2（４・５月分）'!AQ200,【参考】数式用!$AR$5:$AS$22,2,FALSE),"")</f>
        <v/>
      </c>
      <c r="P262" s="1403"/>
      <c r="Q262" s="1404"/>
      <c r="R262" s="1539" t="str">
        <f>IFERROR(VLOOKUP(K262,【参考】数式用!$A$5:$AB$37,MATCH(O262,【参考】数式用!$B$4:$AB$4,0)+1,0),"")</f>
        <v/>
      </c>
      <c r="S262" s="1410" t="s">
        <v>2102</v>
      </c>
      <c r="T262" s="1535" t="str">
        <f>IF('別紙様式2-3（６月以降分）'!T262="","",'別紙様式2-3（６月以降分）'!T262)</f>
        <v/>
      </c>
      <c r="U262" s="1537" t="str">
        <f>IFERROR(VLOOKUP(K262,【参考】数式用!$A$5:$AB$37,MATCH(T262,【参考】数式用!$B$4:$AB$4,0)+1,0),"")</f>
        <v/>
      </c>
      <c r="V262" s="1416" t="s">
        <v>15</v>
      </c>
      <c r="W262" s="1533">
        <f>'別紙様式2-3（６月以降分）'!W262</f>
        <v>6</v>
      </c>
      <c r="X262" s="1356" t="s">
        <v>10</v>
      </c>
      <c r="Y262" s="1533">
        <f>'別紙様式2-3（６月以降分）'!Y262</f>
        <v>6</v>
      </c>
      <c r="Z262" s="1356" t="s">
        <v>38</v>
      </c>
      <c r="AA262" s="1533">
        <f>'別紙様式2-3（６月以降分）'!AA262</f>
        <v>7</v>
      </c>
      <c r="AB262" s="1356" t="s">
        <v>10</v>
      </c>
      <c r="AC262" s="1533">
        <f>'別紙様式2-3（６月以降分）'!AC262</f>
        <v>3</v>
      </c>
      <c r="AD262" s="1356" t="s">
        <v>2020</v>
      </c>
      <c r="AE262" s="1356" t="s">
        <v>20</v>
      </c>
      <c r="AF262" s="1356">
        <f>IF(W262&gt;=1,(AA262*12+AC262)-(W262*12+Y262)+1,"")</f>
        <v>10</v>
      </c>
      <c r="AG262" s="1358" t="s">
        <v>33</v>
      </c>
      <c r="AH262" s="1525" t="str">
        <f>'別紙様式2-3（６月以降分）'!AH262</f>
        <v/>
      </c>
      <c r="AI262" s="1527" t="str">
        <f>'別紙様式2-3（６月以降分）'!AI262</f>
        <v/>
      </c>
      <c r="AJ262" s="1529">
        <f>'別紙様式2-3（６月以降分）'!AJ262</f>
        <v>0</v>
      </c>
      <c r="AK262" s="1531" t="str">
        <f>IF('別紙様式2-3（６月以降分）'!AK262="","",'別紙様式2-3（６月以降分）'!AK262)</f>
        <v/>
      </c>
      <c r="AL262" s="1520">
        <f>'別紙様式2-3（６月以降分）'!AL262</f>
        <v>0</v>
      </c>
      <c r="AM262" s="1522" t="str">
        <f>IF('別紙様式2-3（６月以降分）'!AM262="","",'別紙様式2-3（６月以降分）'!AM262)</f>
        <v/>
      </c>
      <c r="AN262" s="1340" t="str">
        <f>IF('別紙様式2-3（６月以降分）'!AN262="","",'別紙様式2-3（６月以降分）'!AN262)</f>
        <v/>
      </c>
      <c r="AO262" s="1338" t="str">
        <f>IF('別紙様式2-3（６月以降分）'!AO262="","",'別紙様式2-3（６月以降分）'!AO262)</f>
        <v/>
      </c>
      <c r="AP262" s="1340" t="str">
        <f>IF('別紙様式2-3（６月以降分）'!AP262="","",'別紙様式2-3（６月以降分）'!AP262)</f>
        <v/>
      </c>
      <c r="AQ262" s="1489" t="str">
        <f>IF('別紙様式2-3（６月以降分）'!AQ262="","",'別紙様式2-3（６月以降分）'!AQ262)</f>
        <v/>
      </c>
      <c r="AR262" s="1492" t="str">
        <f>IF('別紙様式2-3（６月以降分）'!AR262="","",'別紙様式2-3（６月以降分）'!AR262)</f>
        <v/>
      </c>
      <c r="AS262" s="573" t="str">
        <f t="shared" ref="AS262" si="427">IF(AU264="","",IF(U264&lt;U262,"！加算の要件上は問題ありませんが、令和６年度当初の新加算の加算率と比較して、移行後の加算率が下がる計画になっています。",""))</f>
        <v/>
      </c>
      <c r="AT262" s="580"/>
      <c r="AU262" s="1308"/>
      <c r="AV262" s="558" t="str">
        <f>IF('別紙様式2-2（４・５月分）'!N200="","",'別紙様式2-2（４・５月分）'!N200)</f>
        <v/>
      </c>
      <c r="AW262" s="1312" t="str">
        <f>IF(SUM('別紙様式2-2（４・５月分）'!O200:O202)=0,"",SUM('別紙様式2-2（４・５月分）'!O200:O202))</f>
        <v/>
      </c>
      <c r="AX262" s="1481" t="str">
        <f>IFERROR(VLOOKUP(K262,【参考】数式用!$AH$2:$AI$34,2,FALSE),"")</f>
        <v/>
      </c>
      <c r="AY262" s="494"/>
      <c r="BD262" s="341"/>
      <c r="BE262" s="1310" t="str">
        <f>G262</f>
        <v/>
      </c>
      <c r="BF262" s="1310"/>
      <c r="BG262" s="1310"/>
    </row>
    <row r="263" spans="1:59" ht="15" customHeight="1">
      <c r="A263" s="1274"/>
      <c r="B263" s="1242"/>
      <c r="C263" s="1243"/>
      <c r="D263" s="1243"/>
      <c r="E263" s="1243"/>
      <c r="F263" s="1244"/>
      <c r="G263" s="1259"/>
      <c r="H263" s="1259"/>
      <c r="I263" s="1259"/>
      <c r="J263" s="1422"/>
      <c r="K263" s="1259"/>
      <c r="L263" s="1428"/>
      <c r="M263" s="1378" t="str">
        <f>IF('別紙様式2-2（４・５月分）'!P201="","",'別紙様式2-2（４・５月分）'!P201)</f>
        <v/>
      </c>
      <c r="N263" s="1399"/>
      <c r="O263" s="1405"/>
      <c r="P263" s="1406"/>
      <c r="Q263" s="1407"/>
      <c r="R263" s="1540"/>
      <c r="S263" s="1411"/>
      <c r="T263" s="1536"/>
      <c r="U263" s="1538"/>
      <c r="V263" s="1417"/>
      <c r="W263" s="1534"/>
      <c r="X263" s="1357"/>
      <c r="Y263" s="1534"/>
      <c r="Z263" s="1357"/>
      <c r="AA263" s="1534"/>
      <c r="AB263" s="1357"/>
      <c r="AC263" s="1534"/>
      <c r="AD263" s="1357"/>
      <c r="AE263" s="1357"/>
      <c r="AF263" s="1357"/>
      <c r="AG263" s="1359"/>
      <c r="AH263" s="1526"/>
      <c r="AI263" s="1528"/>
      <c r="AJ263" s="1530"/>
      <c r="AK263" s="1532"/>
      <c r="AL263" s="1521"/>
      <c r="AM263" s="1523"/>
      <c r="AN263" s="1341"/>
      <c r="AO263" s="1524"/>
      <c r="AP263" s="1341"/>
      <c r="AQ263" s="1490"/>
      <c r="AR263" s="1493"/>
      <c r="AS263" s="1491" t="str">
        <f t="shared" ref="AS263" si="428">IF(AU264="","",IF(OR(AA264="",AA264&lt;&gt;7,AC264="",AC264&lt;&gt;3),"！算定期間の終わりが令和７年３月になっていません。年度内の廃止予定等がなければ、算定対象月を令和７年３月にしてください。",""))</f>
        <v/>
      </c>
      <c r="AT263" s="580"/>
      <c r="AU263" s="1310"/>
      <c r="AV263" s="1311" t="str">
        <f>IF('別紙様式2-2（４・５月分）'!N201="","",'別紙様式2-2（４・５月分）'!N201)</f>
        <v/>
      </c>
      <c r="AW263" s="1312"/>
      <c r="AX263" s="1482"/>
      <c r="AY263" s="431"/>
      <c r="BD263" s="341"/>
      <c r="BE263" s="1310" t="str">
        <f>G262</f>
        <v/>
      </c>
      <c r="BF263" s="1310"/>
      <c r="BG263" s="1310"/>
    </row>
    <row r="264" spans="1:59" ht="15" customHeight="1">
      <c r="A264" s="1302"/>
      <c r="B264" s="1242"/>
      <c r="C264" s="1243"/>
      <c r="D264" s="1243"/>
      <c r="E264" s="1243"/>
      <c r="F264" s="1244"/>
      <c r="G264" s="1259"/>
      <c r="H264" s="1259"/>
      <c r="I264" s="1259"/>
      <c r="J264" s="1422"/>
      <c r="K264" s="1259"/>
      <c r="L264" s="1428"/>
      <c r="M264" s="1379"/>
      <c r="N264" s="1400"/>
      <c r="O264" s="1380" t="s">
        <v>2025</v>
      </c>
      <c r="P264" s="1432" t="str">
        <f>IFERROR(VLOOKUP('別紙様式2-2（４・５月分）'!AQ200,【参考】数式用!$AR$5:$AT$22,3,FALSE),"")</f>
        <v/>
      </c>
      <c r="Q264" s="1384" t="s">
        <v>2036</v>
      </c>
      <c r="R264" s="1516" t="str">
        <f>IFERROR(VLOOKUP(K262,【参考】数式用!$A$5:$AB$37,MATCH(P264,【参考】数式用!$B$4:$AB$4,0)+1,0),"")</f>
        <v/>
      </c>
      <c r="S264" s="1388" t="s">
        <v>2109</v>
      </c>
      <c r="T264" s="1518"/>
      <c r="U264" s="1514" t="str">
        <f>IFERROR(VLOOKUP(K262,【参考】数式用!$A$5:$AB$37,MATCH(T264,【参考】数式用!$B$4:$AB$4,0)+1,0),"")</f>
        <v/>
      </c>
      <c r="V264" s="1394" t="s">
        <v>15</v>
      </c>
      <c r="W264" s="1512"/>
      <c r="X264" s="1370" t="s">
        <v>10</v>
      </c>
      <c r="Y264" s="1512"/>
      <c r="Z264" s="1370" t="s">
        <v>38</v>
      </c>
      <c r="AA264" s="1512"/>
      <c r="AB264" s="1370" t="s">
        <v>10</v>
      </c>
      <c r="AC264" s="1512"/>
      <c r="AD264" s="1370" t="s">
        <v>2020</v>
      </c>
      <c r="AE264" s="1370" t="s">
        <v>20</v>
      </c>
      <c r="AF264" s="1370" t="str">
        <f>IF(W264&gt;=1,(AA264*12+AC264)-(W264*12+Y264)+1,"")</f>
        <v/>
      </c>
      <c r="AG264" s="1366" t="s">
        <v>33</v>
      </c>
      <c r="AH264" s="1372" t="str">
        <f t="shared" ref="AH264" si="429">IFERROR(ROUNDDOWN(ROUND(L262*U264,0),0)*AF264,"")</f>
        <v/>
      </c>
      <c r="AI264" s="1506" t="str">
        <f t="shared" ref="AI264" si="430">IFERROR(ROUNDDOWN(ROUND((L262*(U264-AW262)),0),0)*AF264,"")</f>
        <v/>
      </c>
      <c r="AJ264" s="1376" t="str">
        <f>IFERROR(ROUNDDOWN(ROUNDDOWN(ROUND(L262*VLOOKUP(K262,【参考】数式用!$A$5:$AB$27,MATCH("新加算Ⅳ",【参考】数式用!$B$4:$AB$4,0)+1,0),0),0)*AF264*0.5,0),"")</f>
        <v/>
      </c>
      <c r="AK264" s="1508"/>
      <c r="AL264" s="1510" t="str">
        <f>IFERROR(IF('別紙様式2-2（４・５月分）'!P264="ベア加算","", IF(OR(T264="新加算Ⅰ",T264="新加算Ⅱ",T264="新加算Ⅲ",T264="新加算Ⅳ"),ROUNDDOWN(ROUND(L262*VLOOKUP(K262,【参考】数式用!$A$5:$I$27,MATCH("ベア加算",【参考】数式用!$B$4:$I$4,0)+1,0),0),0)*AF264,"")),"")</f>
        <v/>
      </c>
      <c r="AM264" s="1502"/>
      <c r="AN264" s="1483"/>
      <c r="AO264" s="1504"/>
      <c r="AP264" s="1483"/>
      <c r="AQ264" s="1485"/>
      <c r="AR264" s="1487"/>
      <c r="AS264" s="1491"/>
      <c r="AT264" s="452"/>
      <c r="AU264" s="1310" t="str">
        <f>IF(AND(AA262&lt;&gt;7,AC262&lt;&gt;3),"V列に色付け","")</f>
        <v/>
      </c>
      <c r="AV264" s="1311"/>
      <c r="AW264" s="1312"/>
      <c r="AX264" s="577"/>
      <c r="AY264" s="1229" t="str">
        <f>IF(AL264&lt;&gt;"",IF(AM264="○","入力済","未入力"),"")</f>
        <v/>
      </c>
      <c r="AZ264" s="1229" t="str">
        <f>IF(OR(T264="新加算Ⅰ",T264="新加算Ⅱ",T264="新加算Ⅲ",T264="新加算Ⅳ",T264="新加算Ⅴ（１）",T264="新加算Ⅴ（２）",T264="新加算Ⅴ（３）",T264="新加算ⅠⅤ（４）",T264="新加算Ⅴ（５）",T264="新加算Ⅴ（６）",T264="新加算Ⅴ（８）",T264="新加算Ⅴ（11）"),IF(OR(AN264="○",AN264="令和６年度中に満たす"),"入力済","未入力"),"")</f>
        <v/>
      </c>
      <c r="BA264" s="1229" t="str">
        <f>IF(OR(T264="新加算Ⅴ（７）",T264="新加算Ⅴ（９）",T264="新加算Ⅴ（10）",T264="新加算Ⅴ（12）",T264="新加算Ⅴ（13）",T264="新加算Ⅴ（14）"),IF(OR(AO264="○",AO264="令和６年度中に満たす"),"入力済","未入力"),"")</f>
        <v/>
      </c>
      <c r="BB264" s="1229" t="str">
        <f>IF(OR(T264="新加算Ⅰ",T264="新加算Ⅱ",T264="新加算Ⅲ",T264="新加算Ⅴ（１）",T264="新加算Ⅴ（３）",T264="新加算Ⅴ（８）"),IF(OR(AP264="○",AP264="令和６年度中に満たす"),"入力済","未入力"),"")</f>
        <v/>
      </c>
      <c r="BC264" s="1480" t="str">
        <f t="shared" ref="BC264" si="431">IF(OR(T264="新加算Ⅰ",T264="新加算Ⅱ",T264="新加算Ⅴ（１）",T264="新加算Ⅴ（２）",T264="新加算Ⅴ（３）",T264="新加算Ⅴ（４）",T264="新加算Ⅴ（５）",T264="新加算Ⅴ（６）",T264="新加算Ⅴ（７）",T264="新加算Ⅴ（９）",T264="新加算Ⅴ（10）",T264="新加算Ⅴ（12）"),IF(AQ264&lt;&gt;"",1,""),"")</f>
        <v/>
      </c>
      <c r="BD264" s="1310" t="str">
        <f>IF(OR(T264="新加算Ⅰ",T264="新加算Ⅴ（１）",T264="新加算Ⅴ（２）",T264="新加算Ⅴ（５）",T264="新加算Ⅴ（７）",T264="新加算Ⅴ（10）"),IF(AR264="","未入力","入力済"),"")</f>
        <v/>
      </c>
      <c r="BE264" s="1310" t="str">
        <f>G262</f>
        <v/>
      </c>
      <c r="BF264" s="1310"/>
      <c r="BG264" s="1310"/>
    </row>
    <row r="265" spans="1:59" ht="30" customHeight="1" thickBot="1">
      <c r="A265" s="1275"/>
      <c r="B265" s="1418"/>
      <c r="C265" s="1419"/>
      <c r="D265" s="1419"/>
      <c r="E265" s="1419"/>
      <c r="F265" s="1420"/>
      <c r="G265" s="1260"/>
      <c r="H265" s="1260"/>
      <c r="I265" s="1260"/>
      <c r="J265" s="1423"/>
      <c r="K265" s="1260"/>
      <c r="L265" s="1429"/>
      <c r="M265" s="556" t="str">
        <f>IF('別紙様式2-2（４・５月分）'!P202="","",'別紙様式2-2（４・５月分）'!P202)</f>
        <v/>
      </c>
      <c r="N265" s="1401"/>
      <c r="O265" s="1381"/>
      <c r="P265" s="1433"/>
      <c r="Q265" s="1385"/>
      <c r="R265" s="1517"/>
      <c r="S265" s="1389"/>
      <c r="T265" s="1519"/>
      <c r="U265" s="1515"/>
      <c r="V265" s="1395"/>
      <c r="W265" s="1513"/>
      <c r="X265" s="1371"/>
      <c r="Y265" s="1513"/>
      <c r="Z265" s="1371"/>
      <c r="AA265" s="1513"/>
      <c r="AB265" s="1371"/>
      <c r="AC265" s="1513"/>
      <c r="AD265" s="1371"/>
      <c r="AE265" s="1371"/>
      <c r="AF265" s="1371"/>
      <c r="AG265" s="1367"/>
      <c r="AH265" s="1373"/>
      <c r="AI265" s="1507"/>
      <c r="AJ265" s="1377"/>
      <c r="AK265" s="1509"/>
      <c r="AL265" s="1511"/>
      <c r="AM265" s="1503"/>
      <c r="AN265" s="1484"/>
      <c r="AO265" s="1505"/>
      <c r="AP265" s="1484"/>
      <c r="AQ265" s="1486"/>
      <c r="AR265" s="1488"/>
      <c r="AS265" s="578" t="str">
        <f t="shared" ref="AS265" si="432">IF(AU264="","",IF(OR(T264="",AND(M265="ベア加算なし",OR(T264="新加算Ⅰ",T264="新加算Ⅱ",T264="新加算Ⅲ",T264="新加算Ⅳ"),AM264=""),AND(OR(T264="新加算Ⅰ",T264="新加算Ⅱ",T264="新加算Ⅲ",T264="新加算Ⅳ"),AN264=""),AND(OR(T264="新加算Ⅰ",T264="新加算Ⅱ",T264="新加算Ⅲ"),AP264=""),AND(OR(T264="新加算Ⅰ",T264="新加算Ⅱ"),AQ264=""),AND(OR(T264="新加算Ⅰ"),AR264="")),"！記入が必要な欄（ピンク色のセル）に空欄があります。空欄を埋めてください。",""))</f>
        <v/>
      </c>
      <c r="AT265" s="452"/>
      <c r="AU265" s="1310"/>
      <c r="AV265" s="558" t="str">
        <f>IF('別紙様式2-2（４・５月分）'!N202="","",'別紙様式2-2（４・５月分）'!N202)</f>
        <v/>
      </c>
      <c r="AW265" s="1312"/>
      <c r="AX265" s="579"/>
      <c r="AY265" s="1229" t="str">
        <f>IF(OR(T265="新加算Ⅰ",T265="新加算Ⅱ",T265="新加算Ⅲ",T265="新加算Ⅳ",T265="新加算Ⅴ（１）",T265="新加算Ⅴ（２）",T265="新加算Ⅴ（３）",T265="新加算ⅠⅤ（４）",T265="新加算Ⅴ（５）",T265="新加算Ⅴ（６）",T265="新加算Ⅴ（８）",T265="新加算Ⅴ（11）"),IF(AI265="○","","未入力"),"")</f>
        <v/>
      </c>
      <c r="AZ265" s="1229" t="str">
        <f>IF(OR(U265="新加算Ⅰ",U265="新加算Ⅱ",U265="新加算Ⅲ",U265="新加算Ⅳ",U265="新加算Ⅴ（１）",U265="新加算Ⅴ（２）",U265="新加算Ⅴ（３）",U265="新加算ⅠⅤ（４）",U265="新加算Ⅴ（５）",U265="新加算Ⅴ（６）",U265="新加算Ⅴ（８）",U265="新加算Ⅴ（11）"),IF(AJ265="○","","未入力"),"")</f>
        <v/>
      </c>
      <c r="BA265" s="1229" t="str">
        <f>IF(OR(U265="新加算Ⅴ（７）",U265="新加算Ⅴ（９）",U265="新加算Ⅴ（10）",U265="新加算Ⅴ（12）",U265="新加算Ⅴ（13）",U265="新加算Ⅴ（14）"),IF(AK265="○","","未入力"),"")</f>
        <v/>
      </c>
      <c r="BB265" s="1229" t="str">
        <f>IF(OR(U265="新加算Ⅰ",U265="新加算Ⅱ",U265="新加算Ⅲ",U265="新加算Ⅴ（１）",U265="新加算Ⅴ（３）",U265="新加算Ⅴ（８）"),IF(AL265="○","","未入力"),"")</f>
        <v/>
      </c>
      <c r="BC265" s="1480" t="str">
        <f t="shared" ref="BC265" si="433">IF(OR(U265="新加算Ⅰ",U265="新加算Ⅱ",U265="新加算Ⅴ（１）",U265="新加算Ⅴ（２）",U265="新加算Ⅴ（３）",U265="新加算Ⅴ（４）",U265="新加算Ⅴ（５）",U265="新加算Ⅴ（６）",U265="新加算Ⅴ（７）",U265="新加算Ⅴ（９）",U265="新加算Ⅴ（10）",U265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5" s="1310" t="str">
        <f>IF(AND(T265&lt;&gt;"（参考）令和７年度の移行予定",OR(U265="新加算Ⅰ",U265="新加算Ⅴ（１）",U265="新加算Ⅴ（２）",U265="新加算Ⅴ（５）",U265="新加算Ⅴ（７）",U265="新加算Ⅴ（10）")),IF(AN265="","未入力",IF(AN265="いずれも取得していない","要件を満たさない","")),"")</f>
        <v/>
      </c>
      <c r="BE265" s="1310" t="str">
        <f>G262</f>
        <v/>
      </c>
      <c r="BF265" s="1310"/>
      <c r="BG265" s="1310"/>
    </row>
    <row r="266" spans="1:59" ht="30" customHeight="1">
      <c r="A266" s="1300">
        <v>64</v>
      </c>
      <c r="B266" s="1239" t="str">
        <f>IF(基本情報入力シート!C117="","",基本情報入力シート!C117)</f>
        <v/>
      </c>
      <c r="C266" s="1240"/>
      <c r="D266" s="1240"/>
      <c r="E266" s="1240"/>
      <c r="F266" s="1241"/>
      <c r="G266" s="1258" t="str">
        <f>IF(基本情報入力シート!M117="","",基本情報入力シート!M117)</f>
        <v/>
      </c>
      <c r="H266" s="1258" t="str">
        <f>IF(基本情報入力シート!R117="","",基本情報入力シート!R117)</f>
        <v/>
      </c>
      <c r="I266" s="1258" t="str">
        <f>IF(基本情報入力シート!W117="","",基本情報入力シート!W117)</f>
        <v/>
      </c>
      <c r="J266" s="1421" t="str">
        <f>IF(基本情報入力シート!X117="","",基本情報入力シート!X117)</f>
        <v/>
      </c>
      <c r="K266" s="1258" t="str">
        <f>IF(基本情報入力シート!Y117="","",基本情報入力シート!Y117)</f>
        <v/>
      </c>
      <c r="L266" s="1434" t="str">
        <f>IF(基本情報入力シート!AB117="","",基本情報入力シート!AB117)</f>
        <v/>
      </c>
      <c r="M266" s="553" t="str">
        <f>IF('別紙様式2-2（４・５月分）'!P203="","",'別紙様式2-2（４・５月分）'!P203)</f>
        <v/>
      </c>
      <c r="N266" s="1398" t="str">
        <f>IF(SUM('別紙様式2-2（４・５月分）'!Q203:Q205)=0,"",SUM('別紙様式2-2（４・５月分）'!Q203:Q205))</f>
        <v/>
      </c>
      <c r="O266" s="1402" t="str">
        <f>IFERROR(VLOOKUP('別紙様式2-2（４・５月分）'!AQ203,【参考】数式用!$AR$5:$AS$22,2,FALSE),"")</f>
        <v/>
      </c>
      <c r="P266" s="1403"/>
      <c r="Q266" s="1404"/>
      <c r="R266" s="1539" t="str">
        <f>IFERROR(VLOOKUP(K266,【参考】数式用!$A$5:$AB$37,MATCH(O266,【参考】数式用!$B$4:$AB$4,0)+1,0),"")</f>
        <v/>
      </c>
      <c r="S266" s="1410" t="s">
        <v>2102</v>
      </c>
      <c r="T266" s="1535" t="str">
        <f>IF('別紙様式2-3（６月以降分）'!T266="","",'別紙様式2-3（６月以降分）'!T266)</f>
        <v/>
      </c>
      <c r="U266" s="1537" t="str">
        <f>IFERROR(VLOOKUP(K266,【参考】数式用!$A$5:$AB$37,MATCH(T266,【参考】数式用!$B$4:$AB$4,0)+1,0),"")</f>
        <v/>
      </c>
      <c r="V266" s="1416" t="s">
        <v>15</v>
      </c>
      <c r="W266" s="1533">
        <f>'別紙様式2-3（６月以降分）'!W266</f>
        <v>6</v>
      </c>
      <c r="X266" s="1356" t="s">
        <v>10</v>
      </c>
      <c r="Y266" s="1533">
        <f>'別紙様式2-3（６月以降分）'!Y266</f>
        <v>6</v>
      </c>
      <c r="Z266" s="1356" t="s">
        <v>38</v>
      </c>
      <c r="AA266" s="1533">
        <f>'別紙様式2-3（６月以降分）'!AA266</f>
        <v>7</v>
      </c>
      <c r="AB266" s="1356" t="s">
        <v>10</v>
      </c>
      <c r="AC266" s="1533">
        <f>'別紙様式2-3（６月以降分）'!AC266</f>
        <v>3</v>
      </c>
      <c r="AD266" s="1356" t="s">
        <v>2020</v>
      </c>
      <c r="AE266" s="1356" t="s">
        <v>20</v>
      </c>
      <c r="AF266" s="1356">
        <f>IF(W266&gt;=1,(AA266*12+AC266)-(W266*12+Y266)+1,"")</f>
        <v>10</v>
      </c>
      <c r="AG266" s="1358" t="s">
        <v>33</v>
      </c>
      <c r="AH266" s="1525" t="str">
        <f>'別紙様式2-3（６月以降分）'!AH266</f>
        <v/>
      </c>
      <c r="AI266" s="1527" t="str">
        <f>'別紙様式2-3（６月以降分）'!AI266</f>
        <v/>
      </c>
      <c r="AJ266" s="1529">
        <f>'別紙様式2-3（６月以降分）'!AJ266</f>
        <v>0</v>
      </c>
      <c r="AK266" s="1531" t="str">
        <f>IF('別紙様式2-3（６月以降分）'!AK266="","",'別紙様式2-3（６月以降分）'!AK266)</f>
        <v/>
      </c>
      <c r="AL266" s="1520">
        <f>'別紙様式2-3（６月以降分）'!AL266</f>
        <v>0</v>
      </c>
      <c r="AM266" s="1522" t="str">
        <f>IF('別紙様式2-3（６月以降分）'!AM266="","",'別紙様式2-3（６月以降分）'!AM266)</f>
        <v/>
      </c>
      <c r="AN266" s="1340" t="str">
        <f>IF('別紙様式2-3（６月以降分）'!AN266="","",'別紙様式2-3（６月以降分）'!AN266)</f>
        <v/>
      </c>
      <c r="AO266" s="1338" t="str">
        <f>IF('別紙様式2-3（６月以降分）'!AO266="","",'別紙様式2-3（６月以降分）'!AO266)</f>
        <v/>
      </c>
      <c r="AP266" s="1340" t="str">
        <f>IF('別紙様式2-3（６月以降分）'!AP266="","",'別紙様式2-3（６月以降分）'!AP266)</f>
        <v/>
      </c>
      <c r="AQ266" s="1489" t="str">
        <f>IF('別紙様式2-3（６月以降分）'!AQ266="","",'別紙様式2-3（６月以降分）'!AQ266)</f>
        <v/>
      </c>
      <c r="AR266" s="1492" t="str">
        <f>IF('別紙様式2-3（６月以降分）'!AR266="","",'別紙様式2-3（６月以降分）'!AR266)</f>
        <v/>
      </c>
      <c r="AS266" s="573" t="str">
        <f t="shared" ref="AS266" si="434">IF(AU268="","",IF(U268&lt;U266,"！加算の要件上は問題ありませんが、令和６年度当初の新加算の加算率と比較して、移行後の加算率が下がる計画になっています。",""))</f>
        <v/>
      </c>
      <c r="AT266" s="580"/>
      <c r="AU266" s="1308"/>
      <c r="AV266" s="558" t="str">
        <f>IF('別紙様式2-2（４・５月分）'!N203="","",'別紙様式2-2（４・５月分）'!N203)</f>
        <v/>
      </c>
      <c r="AW266" s="1312" t="str">
        <f>IF(SUM('別紙様式2-2（４・５月分）'!O203:O205)=0,"",SUM('別紙様式2-2（４・５月分）'!O203:O205))</f>
        <v/>
      </c>
      <c r="AX266" s="1481" t="str">
        <f>IFERROR(VLOOKUP(K266,【参考】数式用!$AH$2:$AI$34,2,FALSE),"")</f>
        <v/>
      </c>
      <c r="AY266" s="494"/>
      <c r="BD266" s="341"/>
      <c r="BE266" s="1310" t="str">
        <f>G266</f>
        <v/>
      </c>
      <c r="BF266" s="1310"/>
      <c r="BG266" s="1310"/>
    </row>
    <row r="267" spans="1:59" ht="15" customHeight="1">
      <c r="A267" s="1274"/>
      <c r="B267" s="1242"/>
      <c r="C267" s="1243"/>
      <c r="D267" s="1243"/>
      <c r="E267" s="1243"/>
      <c r="F267" s="1244"/>
      <c r="G267" s="1259"/>
      <c r="H267" s="1259"/>
      <c r="I267" s="1259"/>
      <c r="J267" s="1422"/>
      <c r="K267" s="1259"/>
      <c r="L267" s="1428"/>
      <c r="M267" s="1378" t="str">
        <f>IF('別紙様式2-2（４・５月分）'!P204="","",'別紙様式2-2（４・５月分）'!P204)</f>
        <v/>
      </c>
      <c r="N267" s="1399"/>
      <c r="O267" s="1405"/>
      <c r="P267" s="1406"/>
      <c r="Q267" s="1407"/>
      <c r="R267" s="1540"/>
      <c r="S267" s="1411"/>
      <c r="T267" s="1536"/>
      <c r="U267" s="1538"/>
      <c r="V267" s="1417"/>
      <c r="W267" s="1534"/>
      <c r="X267" s="1357"/>
      <c r="Y267" s="1534"/>
      <c r="Z267" s="1357"/>
      <c r="AA267" s="1534"/>
      <c r="AB267" s="1357"/>
      <c r="AC267" s="1534"/>
      <c r="AD267" s="1357"/>
      <c r="AE267" s="1357"/>
      <c r="AF267" s="1357"/>
      <c r="AG267" s="1359"/>
      <c r="AH267" s="1526"/>
      <c r="AI267" s="1528"/>
      <c r="AJ267" s="1530"/>
      <c r="AK267" s="1532"/>
      <c r="AL267" s="1521"/>
      <c r="AM267" s="1523"/>
      <c r="AN267" s="1341"/>
      <c r="AO267" s="1524"/>
      <c r="AP267" s="1341"/>
      <c r="AQ267" s="1490"/>
      <c r="AR267" s="1493"/>
      <c r="AS267" s="1491" t="str">
        <f t="shared" ref="AS267" si="435">IF(AU268="","",IF(OR(AA268="",AA268&lt;&gt;7,AC268="",AC268&lt;&gt;3),"！算定期間の終わりが令和７年３月になっていません。年度内の廃止予定等がなければ、算定対象月を令和７年３月にしてください。",""))</f>
        <v/>
      </c>
      <c r="AT267" s="580"/>
      <c r="AU267" s="1310"/>
      <c r="AV267" s="1311" t="str">
        <f>IF('別紙様式2-2（４・５月分）'!N204="","",'別紙様式2-2（４・５月分）'!N204)</f>
        <v/>
      </c>
      <c r="AW267" s="1312"/>
      <c r="AX267" s="1482"/>
      <c r="AY267" s="431"/>
      <c r="BD267" s="341"/>
      <c r="BE267" s="1310" t="str">
        <f>G266</f>
        <v/>
      </c>
      <c r="BF267" s="1310"/>
      <c r="BG267" s="1310"/>
    </row>
    <row r="268" spans="1:59" ht="15" customHeight="1">
      <c r="A268" s="1302"/>
      <c r="B268" s="1242"/>
      <c r="C268" s="1243"/>
      <c r="D268" s="1243"/>
      <c r="E268" s="1243"/>
      <c r="F268" s="1244"/>
      <c r="G268" s="1259"/>
      <c r="H268" s="1259"/>
      <c r="I268" s="1259"/>
      <c r="J268" s="1422"/>
      <c r="K268" s="1259"/>
      <c r="L268" s="1428"/>
      <c r="M268" s="1379"/>
      <c r="N268" s="1400"/>
      <c r="O268" s="1380" t="s">
        <v>2025</v>
      </c>
      <c r="P268" s="1432" t="str">
        <f>IFERROR(VLOOKUP('別紙様式2-2（４・５月分）'!AQ203,【参考】数式用!$AR$5:$AT$22,3,FALSE),"")</f>
        <v/>
      </c>
      <c r="Q268" s="1384" t="s">
        <v>2036</v>
      </c>
      <c r="R268" s="1516" t="str">
        <f>IFERROR(VLOOKUP(K266,【参考】数式用!$A$5:$AB$37,MATCH(P268,【参考】数式用!$B$4:$AB$4,0)+1,0),"")</f>
        <v/>
      </c>
      <c r="S268" s="1388" t="s">
        <v>2109</v>
      </c>
      <c r="T268" s="1518"/>
      <c r="U268" s="1514" t="str">
        <f>IFERROR(VLOOKUP(K266,【参考】数式用!$A$5:$AB$37,MATCH(T268,【参考】数式用!$B$4:$AB$4,0)+1,0),"")</f>
        <v/>
      </c>
      <c r="V268" s="1394" t="s">
        <v>15</v>
      </c>
      <c r="W268" s="1512"/>
      <c r="X268" s="1370" t="s">
        <v>10</v>
      </c>
      <c r="Y268" s="1512"/>
      <c r="Z268" s="1370" t="s">
        <v>38</v>
      </c>
      <c r="AA268" s="1512"/>
      <c r="AB268" s="1370" t="s">
        <v>10</v>
      </c>
      <c r="AC268" s="1512"/>
      <c r="AD268" s="1370" t="s">
        <v>2020</v>
      </c>
      <c r="AE268" s="1370" t="s">
        <v>20</v>
      </c>
      <c r="AF268" s="1370" t="str">
        <f>IF(W268&gt;=1,(AA268*12+AC268)-(W268*12+Y268)+1,"")</f>
        <v/>
      </c>
      <c r="AG268" s="1366" t="s">
        <v>33</v>
      </c>
      <c r="AH268" s="1372" t="str">
        <f t="shared" ref="AH268" si="436">IFERROR(ROUNDDOWN(ROUND(L266*U268,0),0)*AF268,"")</f>
        <v/>
      </c>
      <c r="AI268" s="1506" t="str">
        <f t="shared" ref="AI268" si="437">IFERROR(ROUNDDOWN(ROUND((L266*(U268-AW266)),0),0)*AF268,"")</f>
        <v/>
      </c>
      <c r="AJ268" s="1376" t="str">
        <f>IFERROR(ROUNDDOWN(ROUNDDOWN(ROUND(L266*VLOOKUP(K266,【参考】数式用!$A$5:$AB$27,MATCH("新加算Ⅳ",【参考】数式用!$B$4:$AB$4,0)+1,0),0),0)*AF268*0.5,0),"")</f>
        <v/>
      </c>
      <c r="AK268" s="1508"/>
      <c r="AL268" s="1510" t="str">
        <f>IFERROR(IF('別紙様式2-2（４・５月分）'!P268="ベア加算","", IF(OR(T268="新加算Ⅰ",T268="新加算Ⅱ",T268="新加算Ⅲ",T268="新加算Ⅳ"),ROUNDDOWN(ROUND(L266*VLOOKUP(K266,【参考】数式用!$A$5:$I$27,MATCH("ベア加算",【参考】数式用!$B$4:$I$4,0)+1,0),0),0)*AF268,"")),"")</f>
        <v/>
      </c>
      <c r="AM268" s="1502"/>
      <c r="AN268" s="1483"/>
      <c r="AO268" s="1504"/>
      <c r="AP268" s="1483"/>
      <c r="AQ268" s="1485"/>
      <c r="AR268" s="1487"/>
      <c r="AS268" s="1491"/>
      <c r="AT268" s="452"/>
      <c r="AU268" s="1310" t="str">
        <f>IF(AND(AA266&lt;&gt;7,AC266&lt;&gt;3),"V列に色付け","")</f>
        <v/>
      </c>
      <c r="AV268" s="1311"/>
      <c r="AW268" s="1312"/>
      <c r="AX268" s="577"/>
      <c r="AY268" s="1229" t="str">
        <f>IF(AL268&lt;&gt;"",IF(AM268="○","入力済","未入力"),"")</f>
        <v/>
      </c>
      <c r="AZ268" s="1229" t="str">
        <f>IF(OR(T268="新加算Ⅰ",T268="新加算Ⅱ",T268="新加算Ⅲ",T268="新加算Ⅳ",T268="新加算Ⅴ（１）",T268="新加算Ⅴ（２）",T268="新加算Ⅴ（３）",T268="新加算ⅠⅤ（４）",T268="新加算Ⅴ（５）",T268="新加算Ⅴ（６）",T268="新加算Ⅴ（８）",T268="新加算Ⅴ（11）"),IF(OR(AN268="○",AN268="令和６年度中に満たす"),"入力済","未入力"),"")</f>
        <v/>
      </c>
      <c r="BA268" s="1229" t="str">
        <f>IF(OR(T268="新加算Ⅴ（７）",T268="新加算Ⅴ（９）",T268="新加算Ⅴ（10）",T268="新加算Ⅴ（12）",T268="新加算Ⅴ（13）",T268="新加算Ⅴ（14）"),IF(OR(AO268="○",AO268="令和６年度中に満たす"),"入力済","未入力"),"")</f>
        <v/>
      </c>
      <c r="BB268" s="1229" t="str">
        <f>IF(OR(T268="新加算Ⅰ",T268="新加算Ⅱ",T268="新加算Ⅲ",T268="新加算Ⅴ（１）",T268="新加算Ⅴ（３）",T268="新加算Ⅴ（８）"),IF(OR(AP268="○",AP268="令和６年度中に満たす"),"入力済","未入力"),"")</f>
        <v/>
      </c>
      <c r="BC268" s="1480" t="str">
        <f t="shared" ref="BC268" si="438">IF(OR(T268="新加算Ⅰ",T268="新加算Ⅱ",T268="新加算Ⅴ（１）",T268="新加算Ⅴ（２）",T268="新加算Ⅴ（３）",T268="新加算Ⅴ（４）",T268="新加算Ⅴ（５）",T268="新加算Ⅴ（６）",T268="新加算Ⅴ（７）",T268="新加算Ⅴ（９）",T268="新加算Ⅴ（10）",T268="新加算Ⅴ（12）"),IF(AQ268&lt;&gt;"",1,""),"")</f>
        <v/>
      </c>
      <c r="BD268" s="1310" t="str">
        <f>IF(OR(T268="新加算Ⅰ",T268="新加算Ⅴ（１）",T268="新加算Ⅴ（２）",T268="新加算Ⅴ（５）",T268="新加算Ⅴ（７）",T268="新加算Ⅴ（10）"),IF(AR268="","未入力","入力済"),"")</f>
        <v/>
      </c>
      <c r="BE268" s="1310" t="str">
        <f>G266</f>
        <v/>
      </c>
      <c r="BF268" s="1310"/>
      <c r="BG268" s="1310"/>
    </row>
    <row r="269" spans="1:59" ht="30" customHeight="1" thickBot="1">
      <c r="A269" s="1275"/>
      <c r="B269" s="1418"/>
      <c r="C269" s="1419"/>
      <c r="D269" s="1419"/>
      <c r="E269" s="1419"/>
      <c r="F269" s="1420"/>
      <c r="G269" s="1260"/>
      <c r="H269" s="1260"/>
      <c r="I269" s="1260"/>
      <c r="J269" s="1423"/>
      <c r="K269" s="1260"/>
      <c r="L269" s="1429"/>
      <c r="M269" s="556" t="str">
        <f>IF('別紙様式2-2（４・５月分）'!P205="","",'別紙様式2-2（４・５月分）'!P205)</f>
        <v/>
      </c>
      <c r="N269" s="1401"/>
      <c r="O269" s="1381"/>
      <c r="P269" s="1433"/>
      <c r="Q269" s="1385"/>
      <c r="R269" s="1517"/>
      <c r="S269" s="1389"/>
      <c r="T269" s="1519"/>
      <c r="U269" s="1515"/>
      <c r="V269" s="1395"/>
      <c r="W269" s="1513"/>
      <c r="X269" s="1371"/>
      <c r="Y269" s="1513"/>
      <c r="Z269" s="1371"/>
      <c r="AA269" s="1513"/>
      <c r="AB269" s="1371"/>
      <c r="AC269" s="1513"/>
      <c r="AD269" s="1371"/>
      <c r="AE269" s="1371"/>
      <c r="AF269" s="1371"/>
      <c r="AG269" s="1367"/>
      <c r="AH269" s="1373"/>
      <c r="AI269" s="1507"/>
      <c r="AJ269" s="1377"/>
      <c r="AK269" s="1509"/>
      <c r="AL269" s="1511"/>
      <c r="AM269" s="1503"/>
      <c r="AN269" s="1484"/>
      <c r="AO269" s="1505"/>
      <c r="AP269" s="1484"/>
      <c r="AQ269" s="1486"/>
      <c r="AR269" s="1488"/>
      <c r="AS269" s="578" t="str">
        <f t="shared" ref="AS269" si="439">IF(AU268="","",IF(OR(T268="",AND(M269="ベア加算なし",OR(T268="新加算Ⅰ",T268="新加算Ⅱ",T268="新加算Ⅲ",T268="新加算Ⅳ"),AM268=""),AND(OR(T268="新加算Ⅰ",T268="新加算Ⅱ",T268="新加算Ⅲ",T268="新加算Ⅳ"),AN268=""),AND(OR(T268="新加算Ⅰ",T268="新加算Ⅱ",T268="新加算Ⅲ"),AP268=""),AND(OR(T268="新加算Ⅰ",T268="新加算Ⅱ"),AQ268=""),AND(OR(T268="新加算Ⅰ"),AR268="")),"！記入が必要な欄（ピンク色のセル）に空欄があります。空欄を埋めてください。",""))</f>
        <v/>
      </c>
      <c r="AT269" s="452"/>
      <c r="AU269" s="1310"/>
      <c r="AV269" s="558" t="str">
        <f>IF('別紙様式2-2（４・５月分）'!N205="","",'別紙様式2-2（４・５月分）'!N205)</f>
        <v/>
      </c>
      <c r="AW269" s="1312"/>
      <c r="AX269" s="579"/>
      <c r="AY269" s="1229" t="str">
        <f>IF(OR(T269="新加算Ⅰ",T269="新加算Ⅱ",T269="新加算Ⅲ",T269="新加算Ⅳ",T269="新加算Ⅴ（１）",T269="新加算Ⅴ（２）",T269="新加算Ⅴ（３）",T269="新加算ⅠⅤ（４）",T269="新加算Ⅴ（５）",T269="新加算Ⅴ（６）",T269="新加算Ⅴ（８）",T269="新加算Ⅴ（11）"),IF(AI269="○","","未入力"),"")</f>
        <v/>
      </c>
      <c r="AZ269" s="1229" t="str">
        <f>IF(OR(U269="新加算Ⅰ",U269="新加算Ⅱ",U269="新加算Ⅲ",U269="新加算Ⅳ",U269="新加算Ⅴ（１）",U269="新加算Ⅴ（２）",U269="新加算Ⅴ（３）",U269="新加算ⅠⅤ（４）",U269="新加算Ⅴ（５）",U269="新加算Ⅴ（６）",U269="新加算Ⅴ（８）",U269="新加算Ⅴ（11）"),IF(AJ269="○","","未入力"),"")</f>
        <v/>
      </c>
      <c r="BA269" s="1229" t="str">
        <f>IF(OR(U269="新加算Ⅴ（７）",U269="新加算Ⅴ（９）",U269="新加算Ⅴ（10）",U269="新加算Ⅴ（12）",U269="新加算Ⅴ（13）",U269="新加算Ⅴ（14）"),IF(AK269="○","","未入力"),"")</f>
        <v/>
      </c>
      <c r="BB269" s="1229" t="str">
        <f>IF(OR(U269="新加算Ⅰ",U269="新加算Ⅱ",U269="新加算Ⅲ",U269="新加算Ⅴ（１）",U269="新加算Ⅴ（３）",U269="新加算Ⅴ（８）"),IF(AL269="○","","未入力"),"")</f>
        <v/>
      </c>
      <c r="BC269" s="1480" t="str">
        <f t="shared" ref="BC269" si="440">IF(OR(U269="新加算Ⅰ",U269="新加算Ⅱ",U269="新加算Ⅴ（１）",U269="新加算Ⅴ（２）",U269="新加算Ⅴ（３）",U269="新加算Ⅴ（４）",U269="新加算Ⅴ（５）",U269="新加算Ⅴ（６）",U269="新加算Ⅴ（７）",U269="新加算Ⅴ（９）",U269="新加算Ⅴ（10）",U269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9" s="1310" t="str">
        <f>IF(AND(T269&lt;&gt;"（参考）令和７年度の移行予定",OR(U269="新加算Ⅰ",U269="新加算Ⅴ（１）",U269="新加算Ⅴ（２）",U269="新加算Ⅴ（５）",U269="新加算Ⅴ（７）",U269="新加算Ⅴ（10）")),IF(AN269="","未入力",IF(AN269="いずれも取得していない","要件を満たさない","")),"")</f>
        <v/>
      </c>
      <c r="BE269" s="1310" t="str">
        <f>G266</f>
        <v/>
      </c>
      <c r="BF269" s="1310"/>
      <c r="BG269" s="1310"/>
    </row>
    <row r="270" spans="1:59" ht="30" customHeight="1">
      <c r="A270" s="1273">
        <v>65</v>
      </c>
      <c r="B270" s="1242" t="str">
        <f>IF(基本情報入力シート!C118="","",基本情報入力シート!C118)</f>
        <v/>
      </c>
      <c r="C270" s="1243"/>
      <c r="D270" s="1243"/>
      <c r="E270" s="1243"/>
      <c r="F270" s="1244"/>
      <c r="G270" s="1259" t="str">
        <f>IF(基本情報入力シート!M118="","",基本情報入力シート!M118)</f>
        <v/>
      </c>
      <c r="H270" s="1259" t="str">
        <f>IF(基本情報入力シート!R118="","",基本情報入力シート!R118)</f>
        <v/>
      </c>
      <c r="I270" s="1259" t="str">
        <f>IF(基本情報入力シート!W118="","",基本情報入力シート!W118)</f>
        <v/>
      </c>
      <c r="J270" s="1422" t="str">
        <f>IF(基本情報入力シート!X118="","",基本情報入力シート!X118)</f>
        <v/>
      </c>
      <c r="K270" s="1259" t="str">
        <f>IF(基本情報入力シート!Y118="","",基本情報入力シート!Y118)</f>
        <v/>
      </c>
      <c r="L270" s="1428" t="str">
        <f>IF(基本情報入力シート!AB118="","",基本情報入力シート!AB118)</f>
        <v/>
      </c>
      <c r="M270" s="553" t="str">
        <f>IF('別紙様式2-2（４・５月分）'!P206="","",'別紙様式2-2（４・５月分）'!P206)</f>
        <v/>
      </c>
      <c r="N270" s="1398" t="str">
        <f>IF(SUM('別紙様式2-2（４・５月分）'!Q206:Q208)=0,"",SUM('別紙様式2-2（４・５月分）'!Q206:Q208))</f>
        <v/>
      </c>
      <c r="O270" s="1402" t="str">
        <f>IFERROR(VLOOKUP('別紙様式2-2（４・５月分）'!AQ206,【参考】数式用!$AR$5:$AS$22,2,FALSE),"")</f>
        <v/>
      </c>
      <c r="P270" s="1403"/>
      <c r="Q270" s="1404"/>
      <c r="R270" s="1539" t="str">
        <f>IFERROR(VLOOKUP(K270,【参考】数式用!$A$5:$AB$37,MATCH(O270,【参考】数式用!$B$4:$AB$4,0)+1,0),"")</f>
        <v/>
      </c>
      <c r="S270" s="1410" t="s">
        <v>2102</v>
      </c>
      <c r="T270" s="1535" t="str">
        <f>IF('別紙様式2-3（６月以降分）'!T270="","",'別紙様式2-3（６月以降分）'!T270)</f>
        <v/>
      </c>
      <c r="U270" s="1537" t="str">
        <f>IFERROR(VLOOKUP(K270,【参考】数式用!$A$5:$AB$37,MATCH(T270,【参考】数式用!$B$4:$AB$4,0)+1,0),"")</f>
        <v/>
      </c>
      <c r="V270" s="1416" t="s">
        <v>15</v>
      </c>
      <c r="W270" s="1533">
        <f>'別紙様式2-3（６月以降分）'!W270</f>
        <v>6</v>
      </c>
      <c r="X270" s="1356" t="s">
        <v>10</v>
      </c>
      <c r="Y270" s="1533">
        <f>'別紙様式2-3（６月以降分）'!Y270</f>
        <v>6</v>
      </c>
      <c r="Z270" s="1356" t="s">
        <v>38</v>
      </c>
      <c r="AA270" s="1533">
        <f>'別紙様式2-3（６月以降分）'!AA270</f>
        <v>7</v>
      </c>
      <c r="AB270" s="1356" t="s">
        <v>10</v>
      </c>
      <c r="AC270" s="1533">
        <f>'別紙様式2-3（６月以降分）'!AC270</f>
        <v>3</v>
      </c>
      <c r="AD270" s="1356" t="s">
        <v>2020</v>
      </c>
      <c r="AE270" s="1356" t="s">
        <v>20</v>
      </c>
      <c r="AF270" s="1356">
        <f>IF(W270&gt;=1,(AA270*12+AC270)-(W270*12+Y270)+1,"")</f>
        <v>10</v>
      </c>
      <c r="AG270" s="1358" t="s">
        <v>33</v>
      </c>
      <c r="AH270" s="1525" t="str">
        <f>'別紙様式2-3（６月以降分）'!AH270</f>
        <v/>
      </c>
      <c r="AI270" s="1527" t="str">
        <f>'別紙様式2-3（６月以降分）'!AI270</f>
        <v/>
      </c>
      <c r="AJ270" s="1529">
        <f>'別紙様式2-3（６月以降分）'!AJ270</f>
        <v>0</v>
      </c>
      <c r="AK270" s="1531" t="str">
        <f>IF('別紙様式2-3（６月以降分）'!AK270="","",'別紙様式2-3（６月以降分）'!AK270)</f>
        <v/>
      </c>
      <c r="AL270" s="1520">
        <f>'別紙様式2-3（６月以降分）'!AL270</f>
        <v>0</v>
      </c>
      <c r="AM270" s="1522" t="str">
        <f>IF('別紙様式2-3（６月以降分）'!AM270="","",'別紙様式2-3（６月以降分）'!AM270)</f>
        <v/>
      </c>
      <c r="AN270" s="1340" t="str">
        <f>IF('別紙様式2-3（６月以降分）'!AN270="","",'別紙様式2-3（６月以降分）'!AN270)</f>
        <v/>
      </c>
      <c r="AO270" s="1338" t="str">
        <f>IF('別紙様式2-3（６月以降分）'!AO270="","",'別紙様式2-3（６月以降分）'!AO270)</f>
        <v/>
      </c>
      <c r="AP270" s="1340" t="str">
        <f>IF('別紙様式2-3（６月以降分）'!AP270="","",'別紙様式2-3（６月以降分）'!AP270)</f>
        <v/>
      </c>
      <c r="AQ270" s="1489" t="str">
        <f>IF('別紙様式2-3（６月以降分）'!AQ270="","",'別紙様式2-3（６月以降分）'!AQ270)</f>
        <v/>
      </c>
      <c r="AR270" s="1492" t="str">
        <f>IF('別紙様式2-3（６月以降分）'!AR270="","",'別紙様式2-3（６月以降分）'!AR270)</f>
        <v/>
      </c>
      <c r="AS270" s="573" t="str">
        <f t="shared" ref="AS270" si="441">IF(AU272="","",IF(U272&lt;U270,"！加算の要件上は問題ありませんが、令和６年度当初の新加算の加算率と比較して、移行後の加算率が下がる計画になっています。",""))</f>
        <v/>
      </c>
      <c r="AT270" s="580"/>
      <c r="AU270" s="1308"/>
      <c r="AV270" s="558" t="str">
        <f>IF('別紙様式2-2（４・５月分）'!N206="","",'別紙様式2-2（４・５月分）'!N206)</f>
        <v/>
      </c>
      <c r="AW270" s="1312" t="str">
        <f>IF(SUM('別紙様式2-2（４・５月分）'!O206:O208)=0,"",SUM('別紙様式2-2（４・５月分）'!O206:O208))</f>
        <v/>
      </c>
      <c r="AX270" s="1481" t="str">
        <f>IFERROR(VLOOKUP(K270,【参考】数式用!$AH$2:$AI$34,2,FALSE),"")</f>
        <v/>
      </c>
      <c r="AY270" s="494"/>
      <c r="BD270" s="341"/>
      <c r="BE270" s="1310" t="str">
        <f>G270</f>
        <v/>
      </c>
      <c r="BF270" s="1310"/>
      <c r="BG270" s="1310"/>
    </row>
    <row r="271" spans="1:59" ht="15" customHeight="1">
      <c r="A271" s="1274"/>
      <c r="B271" s="1242"/>
      <c r="C271" s="1243"/>
      <c r="D271" s="1243"/>
      <c r="E271" s="1243"/>
      <c r="F271" s="1244"/>
      <c r="G271" s="1259"/>
      <c r="H271" s="1259"/>
      <c r="I271" s="1259"/>
      <c r="J271" s="1422"/>
      <c r="K271" s="1259"/>
      <c r="L271" s="1428"/>
      <c r="M271" s="1378" t="str">
        <f>IF('別紙様式2-2（４・５月分）'!P207="","",'別紙様式2-2（４・５月分）'!P207)</f>
        <v/>
      </c>
      <c r="N271" s="1399"/>
      <c r="O271" s="1405"/>
      <c r="P271" s="1406"/>
      <c r="Q271" s="1407"/>
      <c r="R271" s="1540"/>
      <c r="S271" s="1411"/>
      <c r="T271" s="1536"/>
      <c r="U271" s="1538"/>
      <c r="V271" s="1417"/>
      <c r="W271" s="1534"/>
      <c r="X271" s="1357"/>
      <c r="Y271" s="1534"/>
      <c r="Z271" s="1357"/>
      <c r="AA271" s="1534"/>
      <c r="AB271" s="1357"/>
      <c r="AC271" s="1534"/>
      <c r="AD271" s="1357"/>
      <c r="AE271" s="1357"/>
      <c r="AF271" s="1357"/>
      <c r="AG271" s="1359"/>
      <c r="AH271" s="1526"/>
      <c r="AI271" s="1528"/>
      <c r="AJ271" s="1530"/>
      <c r="AK271" s="1532"/>
      <c r="AL271" s="1521"/>
      <c r="AM271" s="1523"/>
      <c r="AN271" s="1341"/>
      <c r="AO271" s="1524"/>
      <c r="AP271" s="1341"/>
      <c r="AQ271" s="1490"/>
      <c r="AR271" s="1493"/>
      <c r="AS271" s="1491" t="str">
        <f t="shared" ref="AS271" si="442">IF(AU272="","",IF(OR(AA272="",AA272&lt;&gt;7,AC272="",AC272&lt;&gt;3),"！算定期間の終わりが令和７年３月になっていません。年度内の廃止予定等がなければ、算定対象月を令和７年３月にしてください。",""))</f>
        <v/>
      </c>
      <c r="AT271" s="580"/>
      <c r="AU271" s="1310"/>
      <c r="AV271" s="1311" t="str">
        <f>IF('別紙様式2-2（４・５月分）'!N207="","",'別紙様式2-2（４・５月分）'!N207)</f>
        <v/>
      </c>
      <c r="AW271" s="1312"/>
      <c r="AX271" s="1482"/>
      <c r="AY271" s="431"/>
      <c r="BD271" s="341"/>
      <c r="BE271" s="1310" t="str">
        <f>G270</f>
        <v/>
      </c>
      <c r="BF271" s="1310"/>
      <c r="BG271" s="1310"/>
    </row>
    <row r="272" spans="1:59" ht="15" customHeight="1">
      <c r="A272" s="1302"/>
      <c r="B272" s="1242"/>
      <c r="C272" s="1243"/>
      <c r="D272" s="1243"/>
      <c r="E272" s="1243"/>
      <c r="F272" s="1244"/>
      <c r="G272" s="1259"/>
      <c r="H272" s="1259"/>
      <c r="I272" s="1259"/>
      <c r="J272" s="1422"/>
      <c r="K272" s="1259"/>
      <c r="L272" s="1428"/>
      <c r="M272" s="1379"/>
      <c r="N272" s="1400"/>
      <c r="O272" s="1380" t="s">
        <v>2025</v>
      </c>
      <c r="P272" s="1432" t="str">
        <f>IFERROR(VLOOKUP('別紙様式2-2（４・５月分）'!AQ206,【参考】数式用!$AR$5:$AT$22,3,FALSE),"")</f>
        <v/>
      </c>
      <c r="Q272" s="1384" t="s">
        <v>2036</v>
      </c>
      <c r="R272" s="1516" t="str">
        <f>IFERROR(VLOOKUP(K270,【参考】数式用!$A$5:$AB$37,MATCH(P272,【参考】数式用!$B$4:$AB$4,0)+1,0),"")</f>
        <v/>
      </c>
      <c r="S272" s="1388" t="s">
        <v>2109</v>
      </c>
      <c r="T272" s="1518"/>
      <c r="U272" s="1514" t="str">
        <f>IFERROR(VLOOKUP(K270,【参考】数式用!$A$5:$AB$37,MATCH(T272,【参考】数式用!$B$4:$AB$4,0)+1,0),"")</f>
        <v/>
      </c>
      <c r="V272" s="1394" t="s">
        <v>15</v>
      </c>
      <c r="W272" s="1512"/>
      <c r="X272" s="1370" t="s">
        <v>10</v>
      </c>
      <c r="Y272" s="1512"/>
      <c r="Z272" s="1370" t="s">
        <v>38</v>
      </c>
      <c r="AA272" s="1512"/>
      <c r="AB272" s="1370" t="s">
        <v>10</v>
      </c>
      <c r="AC272" s="1512"/>
      <c r="AD272" s="1370" t="s">
        <v>2020</v>
      </c>
      <c r="AE272" s="1370" t="s">
        <v>20</v>
      </c>
      <c r="AF272" s="1370" t="str">
        <f>IF(W272&gt;=1,(AA272*12+AC272)-(W272*12+Y272)+1,"")</f>
        <v/>
      </c>
      <c r="AG272" s="1366" t="s">
        <v>33</v>
      </c>
      <c r="AH272" s="1372" t="str">
        <f t="shared" ref="AH272" si="443">IFERROR(ROUNDDOWN(ROUND(L270*U272,0),0)*AF272,"")</f>
        <v/>
      </c>
      <c r="AI272" s="1506" t="str">
        <f t="shared" ref="AI272" si="444">IFERROR(ROUNDDOWN(ROUND((L270*(U272-AW270)),0),0)*AF272,"")</f>
        <v/>
      </c>
      <c r="AJ272" s="1376" t="str">
        <f>IFERROR(ROUNDDOWN(ROUNDDOWN(ROUND(L270*VLOOKUP(K270,【参考】数式用!$A$5:$AB$27,MATCH("新加算Ⅳ",【参考】数式用!$B$4:$AB$4,0)+1,0),0),0)*AF272*0.5,0),"")</f>
        <v/>
      </c>
      <c r="AK272" s="1508"/>
      <c r="AL272" s="1510" t="str">
        <f>IFERROR(IF('別紙様式2-2（４・５月分）'!P272="ベア加算","", IF(OR(T272="新加算Ⅰ",T272="新加算Ⅱ",T272="新加算Ⅲ",T272="新加算Ⅳ"),ROUNDDOWN(ROUND(L270*VLOOKUP(K270,【参考】数式用!$A$5:$I$27,MATCH("ベア加算",【参考】数式用!$B$4:$I$4,0)+1,0),0),0)*AF272,"")),"")</f>
        <v/>
      </c>
      <c r="AM272" s="1502"/>
      <c r="AN272" s="1483"/>
      <c r="AO272" s="1504"/>
      <c r="AP272" s="1483"/>
      <c r="AQ272" s="1485"/>
      <c r="AR272" s="1487"/>
      <c r="AS272" s="1491"/>
      <c r="AT272" s="452"/>
      <c r="AU272" s="1310" t="str">
        <f>IF(AND(AA270&lt;&gt;7,AC270&lt;&gt;3),"V列に色付け","")</f>
        <v/>
      </c>
      <c r="AV272" s="1311"/>
      <c r="AW272" s="1312"/>
      <c r="AX272" s="577"/>
      <c r="AY272" s="1229" t="str">
        <f>IF(AL272&lt;&gt;"",IF(AM272="○","入力済","未入力"),"")</f>
        <v/>
      </c>
      <c r="AZ272" s="1229" t="str">
        <f>IF(OR(T272="新加算Ⅰ",T272="新加算Ⅱ",T272="新加算Ⅲ",T272="新加算Ⅳ",T272="新加算Ⅴ（１）",T272="新加算Ⅴ（２）",T272="新加算Ⅴ（３）",T272="新加算ⅠⅤ（４）",T272="新加算Ⅴ（５）",T272="新加算Ⅴ（６）",T272="新加算Ⅴ（８）",T272="新加算Ⅴ（11）"),IF(OR(AN272="○",AN272="令和６年度中に満たす"),"入力済","未入力"),"")</f>
        <v/>
      </c>
      <c r="BA272" s="1229" t="str">
        <f>IF(OR(T272="新加算Ⅴ（７）",T272="新加算Ⅴ（９）",T272="新加算Ⅴ（10）",T272="新加算Ⅴ（12）",T272="新加算Ⅴ（13）",T272="新加算Ⅴ（14）"),IF(OR(AO272="○",AO272="令和６年度中に満たす"),"入力済","未入力"),"")</f>
        <v/>
      </c>
      <c r="BB272" s="1229" t="str">
        <f>IF(OR(T272="新加算Ⅰ",T272="新加算Ⅱ",T272="新加算Ⅲ",T272="新加算Ⅴ（１）",T272="新加算Ⅴ（３）",T272="新加算Ⅴ（８）"),IF(OR(AP272="○",AP272="令和６年度中に満たす"),"入力済","未入力"),"")</f>
        <v/>
      </c>
      <c r="BC272" s="1480" t="str">
        <f t="shared" ref="BC272" si="445">IF(OR(T272="新加算Ⅰ",T272="新加算Ⅱ",T272="新加算Ⅴ（１）",T272="新加算Ⅴ（２）",T272="新加算Ⅴ（３）",T272="新加算Ⅴ（４）",T272="新加算Ⅴ（５）",T272="新加算Ⅴ（６）",T272="新加算Ⅴ（７）",T272="新加算Ⅴ（９）",T272="新加算Ⅴ（10）",T272="新加算Ⅴ（12）"),IF(AQ272&lt;&gt;"",1,""),"")</f>
        <v/>
      </c>
      <c r="BD272" s="1310" t="str">
        <f>IF(OR(T272="新加算Ⅰ",T272="新加算Ⅴ（１）",T272="新加算Ⅴ（２）",T272="新加算Ⅴ（５）",T272="新加算Ⅴ（７）",T272="新加算Ⅴ（10）"),IF(AR272="","未入力","入力済"),"")</f>
        <v/>
      </c>
      <c r="BE272" s="1310" t="str">
        <f>G270</f>
        <v/>
      </c>
      <c r="BF272" s="1310"/>
      <c r="BG272" s="1310"/>
    </row>
    <row r="273" spans="1:59" ht="30" customHeight="1" thickBot="1">
      <c r="A273" s="1275"/>
      <c r="B273" s="1418"/>
      <c r="C273" s="1419"/>
      <c r="D273" s="1419"/>
      <c r="E273" s="1419"/>
      <c r="F273" s="1420"/>
      <c r="G273" s="1260"/>
      <c r="H273" s="1260"/>
      <c r="I273" s="1260"/>
      <c r="J273" s="1423"/>
      <c r="K273" s="1260"/>
      <c r="L273" s="1429"/>
      <c r="M273" s="556" t="str">
        <f>IF('別紙様式2-2（４・５月分）'!P208="","",'別紙様式2-2（４・５月分）'!P208)</f>
        <v/>
      </c>
      <c r="N273" s="1401"/>
      <c r="O273" s="1381"/>
      <c r="P273" s="1433"/>
      <c r="Q273" s="1385"/>
      <c r="R273" s="1517"/>
      <c r="S273" s="1389"/>
      <c r="T273" s="1519"/>
      <c r="U273" s="1515"/>
      <c r="V273" s="1395"/>
      <c r="W273" s="1513"/>
      <c r="X273" s="1371"/>
      <c r="Y273" s="1513"/>
      <c r="Z273" s="1371"/>
      <c r="AA273" s="1513"/>
      <c r="AB273" s="1371"/>
      <c r="AC273" s="1513"/>
      <c r="AD273" s="1371"/>
      <c r="AE273" s="1371"/>
      <c r="AF273" s="1371"/>
      <c r="AG273" s="1367"/>
      <c r="AH273" s="1373"/>
      <c r="AI273" s="1507"/>
      <c r="AJ273" s="1377"/>
      <c r="AK273" s="1509"/>
      <c r="AL273" s="1511"/>
      <c r="AM273" s="1503"/>
      <c r="AN273" s="1484"/>
      <c r="AO273" s="1505"/>
      <c r="AP273" s="1484"/>
      <c r="AQ273" s="1486"/>
      <c r="AR273" s="1488"/>
      <c r="AS273" s="578" t="str">
        <f t="shared" ref="AS273" si="446">IF(AU272="","",IF(OR(T272="",AND(M273="ベア加算なし",OR(T272="新加算Ⅰ",T272="新加算Ⅱ",T272="新加算Ⅲ",T272="新加算Ⅳ"),AM272=""),AND(OR(T272="新加算Ⅰ",T272="新加算Ⅱ",T272="新加算Ⅲ",T272="新加算Ⅳ"),AN272=""),AND(OR(T272="新加算Ⅰ",T272="新加算Ⅱ",T272="新加算Ⅲ"),AP272=""),AND(OR(T272="新加算Ⅰ",T272="新加算Ⅱ"),AQ272=""),AND(OR(T272="新加算Ⅰ"),AR272="")),"！記入が必要な欄（ピンク色のセル）に空欄があります。空欄を埋めてください。",""))</f>
        <v/>
      </c>
      <c r="AT273" s="452"/>
      <c r="AU273" s="1310"/>
      <c r="AV273" s="558" t="str">
        <f>IF('別紙様式2-2（４・５月分）'!N208="","",'別紙様式2-2（４・５月分）'!N208)</f>
        <v/>
      </c>
      <c r="AW273" s="1312"/>
      <c r="AX273" s="579"/>
      <c r="AY273" s="1229" t="str">
        <f>IF(OR(T273="新加算Ⅰ",T273="新加算Ⅱ",T273="新加算Ⅲ",T273="新加算Ⅳ",T273="新加算Ⅴ（１）",T273="新加算Ⅴ（２）",T273="新加算Ⅴ（３）",T273="新加算ⅠⅤ（４）",T273="新加算Ⅴ（５）",T273="新加算Ⅴ（６）",T273="新加算Ⅴ（８）",T273="新加算Ⅴ（11）"),IF(AI273="○","","未入力"),"")</f>
        <v/>
      </c>
      <c r="AZ273" s="1229" t="str">
        <f>IF(OR(U273="新加算Ⅰ",U273="新加算Ⅱ",U273="新加算Ⅲ",U273="新加算Ⅳ",U273="新加算Ⅴ（１）",U273="新加算Ⅴ（２）",U273="新加算Ⅴ（３）",U273="新加算ⅠⅤ（４）",U273="新加算Ⅴ（５）",U273="新加算Ⅴ（６）",U273="新加算Ⅴ（８）",U273="新加算Ⅴ（11）"),IF(AJ273="○","","未入力"),"")</f>
        <v/>
      </c>
      <c r="BA273" s="1229" t="str">
        <f>IF(OR(U273="新加算Ⅴ（７）",U273="新加算Ⅴ（９）",U273="新加算Ⅴ（10）",U273="新加算Ⅴ（12）",U273="新加算Ⅴ（13）",U273="新加算Ⅴ（14）"),IF(AK273="○","","未入力"),"")</f>
        <v/>
      </c>
      <c r="BB273" s="1229" t="str">
        <f>IF(OR(U273="新加算Ⅰ",U273="新加算Ⅱ",U273="新加算Ⅲ",U273="新加算Ⅴ（１）",U273="新加算Ⅴ（３）",U273="新加算Ⅴ（８）"),IF(AL273="○","","未入力"),"")</f>
        <v/>
      </c>
      <c r="BC273" s="1480" t="str">
        <f t="shared" ref="BC273" si="447">IF(OR(U273="新加算Ⅰ",U273="新加算Ⅱ",U273="新加算Ⅴ（１）",U273="新加算Ⅴ（２）",U273="新加算Ⅴ（３）",U273="新加算Ⅴ（４）",U273="新加算Ⅴ（５）",U273="新加算Ⅴ（６）",U273="新加算Ⅴ（７）",U273="新加算Ⅴ（９）",U273="新加算Ⅴ（10）",U273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3" s="1310" t="str">
        <f>IF(AND(T273&lt;&gt;"（参考）令和７年度の移行予定",OR(U273="新加算Ⅰ",U273="新加算Ⅴ（１）",U273="新加算Ⅴ（２）",U273="新加算Ⅴ（５）",U273="新加算Ⅴ（７）",U273="新加算Ⅴ（10）")),IF(AN273="","未入力",IF(AN273="いずれも取得していない","要件を満たさない","")),"")</f>
        <v/>
      </c>
      <c r="BE273" s="1310" t="str">
        <f>G270</f>
        <v/>
      </c>
      <c r="BF273" s="1310"/>
      <c r="BG273" s="1310"/>
    </row>
    <row r="274" spans="1:59" ht="30" customHeight="1">
      <c r="A274" s="1300">
        <v>66</v>
      </c>
      <c r="B274" s="1239" t="str">
        <f>IF(基本情報入力シート!C119="","",基本情報入力シート!C119)</f>
        <v/>
      </c>
      <c r="C274" s="1240"/>
      <c r="D274" s="1240"/>
      <c r="E274" s="1240"/>
      <c r="F274" s="1241"/>
      <c r="G274" s="1258" t="str">
        <f>IF(基本情報入力シート!M119="","",基本情報入力シート!M119)</f>
        <v/>
      </c>
      <c r="H274" s="1258" t="str">
        <f>IF(基本情報入力シート!R119="","",基本情報入力シート!R119)</f>
        <v/>
      </c>
      <c r="I274" s="1258" t="str">
        <f>IF(基本情報入力シート!W119="","",基本情報入力シート!W119)</f>
        <v/>
      </c>
      <c r="J274" s="1421" t="str">
        <f>IF(基本情報入力シート!X119="","",基本情報入力シート!X119)</f>
        <v/>
      </c>
      <c r="K274" s="1258" t="str">
        <f>IF(基本情報入力シート!Y119="","",基本情報入力シート!Y119)</f>
        <v/>
      </c>
      <c r="L274" s="1434" t="str">
        <f>IF(基本情報入力シート!AB119="","",基本情報入力シート!AB119)</f>
        <v/>
      </c>
      <c r="M274" s="553" t="str">
        <f>IF('別紙様式2-2（４・５月分）'!P209="","",'別紙様式2-2（４・５月分）'!P209)</f>
        <v/>
      </c>
      <c r="N274" s="1398" t="str">
        <f>IF(SUM('別紙様式2-2（４・５月分）'!Q209:Q211)=0,"",SUM('別紙様式2-2（４・５月分）'!Q209:Q211))</f>
        <v/>
      </c>
      <c r="O274" s="1402" t="str">
        <f>IFERROR(VLOOKUP('別紙様式2-2（４・５月分）'!AQ209,【参考】数式用!$AR$5:$AS$22,2,FALSE),"")</f>
        <v/>
      </c>
      <c r="P274" s="1403"/>
      <c r="Q274" s="1404"/>
      <c r="R274" s="1539" t="str">
        <f>IFERROR(VLOOKUP(K274,【参考】数式用!$A$5:$AB$37,MATCH(O274,【参考】数式用!$B$4:$AB$4,0)+1,0),"")</f>
        <v/>
      </c>
      <c r="S274" s="1410" t="s">
        <v>2102</v>
      </c>
      <c r="T274" s="1535" t="str">
        <f>IF('別紙様式2-3（６月以降分）'!T274="","",'別紙様式2-3（６月以降分）'!T274)</f>
        <v/>
      </c>
      <c r="U274" s="1537" t="str">
        <f>IFERROR(VLOOKUP(K274,【参考】数式用!$A$5:$AB$37,MATCH(T274,【参考】数式用!$B$4:$AB$4,0)+1,0),"")</f>
        <v/>
      </c>
      <c r="V274" s="1416" t="s">
        <v>15</v>
      </c>
      <c r="W274" s="1533">
        <f>'別紙様式2-3（６月以降分）'!W274</f>
        <v>6</v>
      </c>
      <c r="X274" s="1356" t="s">
        <v>10</v>
      </c>
      <c r="Y274" s="1533">
        <f>'別紙様式2-3（６月以降分）'!Y274</f>
        <v>6</v>
      </c>
      <c r="Z274" s="1356" t="s">
        <v>38</v>
      </c>
      <c r="AA274" s="1533">
        <f>'別紙様式2-3（６月以降分）'!AA274</f>
        <v>7</v>
      </c>
      <c r="AB274" s="1356" t="s">
        <v>10</v>
      </c>
      <c r="AC274" s="1533">
        <f>'別紙様式2-3（６月以降分）'!AC274</f>
        <v>3</v>
      </c>
      <c r="AD274" s="1356" t="s">
        <v>2020</v>
      </c>
      <c r="AE274" s="1356" t="s">
        <v>20</v>
      </c>
      <c r="AF274" s="1356">
        <f>IF(W274&gt;=1,(AA274*12+AC274)-(W274*12+Y274)+1,"")</f>
        <v>10</v>
      </c>
      <c r="AG274" s="1358" t="s">
        <v>33</v>
      </c>
      <c r="AH274" s="1525" t="str">
        <f>'別紙様式2-3（６月以降分）'!AH274</f>
        <v/>
      </c>
      <c r="AI274" s="1527" t="str">
        <f>'別紙様式2-3（６月以降分）'!AI274</f>
        <v/>
      </c>
      <c r="AJ274" s="1529">
        <f>'別紙様式2-3（６月以降分）'!AJ274</f>
        <v>0</v>
      </c>
      <c r="AK274" s="1531" t="str">
        <f>IF('別紙様式2-3（６月以降分）'!AK274="","",'別紙様式2-3（６月以降分）'!AK274)</f>
        <v/>
      </c>
      <c r="AL274" s="1520">
        <f>'別紙様式2-3（６月以降分）'!AL274</f>
        <v>0</v>
      </c>
      <c r="AM274" s="1522" t="str">
        <f>IF('別紙様式2-3（６月以降分）'!AM274="","",'別紙様式2-3（６月以降分）'!AM274)</f>
        <v/>
      </c>
      <c r="AN274" s="1340" t="str">
        <f>IF('別紙様式2-3（６月以降分）'!AN274="","",'別紙様式2-3（６月以降分）'!AN274)</f>
        <v/>
      </c>
      <c r="AO274" s="1338" t="str">
        <f>IF('別紙様式2-3（６月以降分）'!AO274="","",'別紙様式2-3（６月以降分）'!AO274)</f>
        <v/>
      </c>
      <c r="AP274" s="1340" t="str">
        <f>IF('別紙様式2-3（６月以降分）'!AP274="","",'別紙様式2-3（６月以降分）'!AP274)</f>
        <v/>
      </c>
      <c r="AQ274" s="1489" t="str">
        <f>IF('別紙様式2-3（６月以降分）'!AQ274="","",'別紙様式2-3（６月以降分）'!AQ274)</f>
        <v/>
      </c>
      <c r="AR274" s="1492" t="str">
        <f>IF('別紙様式2-3（６月以降分）'!AR274="","",'別紙様式2-3（６月以降分）'!AR274)</f>
        <v/>
      </c>
      <c r="AS274" s="573" t="str">
        <f t="shared" ref="AS274" si="448">IF(AU276="","",IF(U276&lt;U274,"！加算の要件上は問題ありませんが、令和６年度当初の新加算の加算率と比較して、移行後の加算率が下がる計画になっています。",""))</f>
        <v/>
      </c>
      <c r="AT274" s="580"/>
      <c r="AU274" s="1308"/>
      <c r="AV274" s="558" t="str">
        <f>IF('別紙様式2-2（４・５月分）'!N209="","",'別紙様式2-2（４・５月分）'!N209)</f>
        <v/>
      </c>
      <c r="AW274" s="1312" t="str">
        <f>IF(SUM('別紙様式2-2（４・５月分）'!O209:O211)=0,"",SUM('別紙様式2-2（４・５月分）'!O209:O211))</f>
        <v/>
      </c>
      <c r="AX274" s="1481" t="str">
        <f>IFERROR(VLOOKUP(K274,【参考】数式用!$AH$2:$AI$34,2,FALSE),"")</f>
        <v/>
      </c>
      <c r="AY274" s="494"/>
      <c r="BD274" s="341"/>
      <c r="BE274" s="1310" t="str">
        <f>G274</f>
        <v/>
      </c>
      <c r="BF274" s="1310"/>
      <c r="BG274" s="1310"/>
    </row>
    <row r="275" spans="1:59" ht="15" customHeight="1">
      <c r="A275" s="1274"/>
      <c r="B275" s="1242"/>
      <c r="C275" s="1243"/>
      <c r="D275" s="1243"/>
      <c r="E275" s="1243"/>
      <c r="F275" s="1244"/>
      <c r="G275" s="1259"/>
      <c r="H275" s="1259"/>
      <c r="I275" s="1259"/>
      <c r="J275" s="1422"/>
      <c r="K275" s="1259"/>
      <c r="L275" s="1428"/>
      <c r="M275" s="1378" t="str">
        <f>IF('別紙様式2-2（４・５月分）'!P210="","",'別紙様式2-2（４・５月分）'!P210)</f>
        <v/>
      </c>
      <c r="N275" s="1399"/>
      <c r="O275" s="1405"/>
      <c r="P275" s="1406"/>
      <c r="Q275" s="1407"/>
      <c r="R275" s="1540"/>
      <c r="S275" s="1411"/>
      <c r="T275" s="1536"/>
      <c r="U275" s="1538"/>
      <c r="V275" s="1417"/>
      <c r="W275" s="1534"/>
      <c r="X275" s="1357"/>
      <c r="Y275" s="1534"/>
      <c r="Z275" s="1357"/>
      <c r="AA275" s="1534"/>
      <c r="AB275" s="1357"/>
      <c r="AC275" s="1534"/>
      <c r="AD275" s="1357"/>
      <c r="AE275" s="1357"/>
      <c r="AF275" s="1357"/>
      <c r="AG275" s="1359"/>
      <c r="AH275" s="1526"/>
      <c r="AI275" s="1528"/>
      <c r="AJ275" s="1530"/>
      <c r="AK275" s="1532"/>
      <c r="AL275" s="1521"/>
      <c r="AM275" s="1523"/>
      <c r="AN275" s="1341"/>
      <c r="AO275" s="1524"/>
      <c r="AP275" s="1341"/>
      <c r="AQ275" s="1490"/>
      <c r="AR275" s="1493"/>
      <c r="AS275" s="1491" t="str">
        <f t="shared" ref="AS275" si="449">IF(AU276="","",IF(OR(AA276="",AA276&lt;&gt;7,AC276="",AC276&lt;&gt;3),"！算定期間の終わりが令和７年３月になっていません。年度内の廃止予定等がなければ、算定対象月を令和７年３月にしてください。",""))</f>
        <v/>
      </c>
      <c r="AT275" s="580"/>
      <c r="AU275" s="1310"/>
      <c r="AV275" s="1311" t="str">
        <f>IF('別紙様式2-2（４・５月分）'!N210="","",'別紙様式2-2（４・５月分）'!N210)</f>
        <v/>
      </c>
      <c r="AW275" s="1312"/>
      <c r="AX275" s="1482"/>
      <c r="AY275" s="431"/>
      <c r="BD275" s="341"/>
      <c r="BE275" s="1310" t="str">
        <f>G274</f>
        <v/>
      </c>
      <c r="BF275" s="1310"/>
      <c r="BG275" s="1310"/>
    </row>
    <row r="276" spans="1:59" ht="15" customHeight="1">
      <c r="A276" s="1302"/>
      <c r="B276" s="1242"/>
      <c r="C276" s="1243"/>
      <c r="D276" s="1243"/>
      <c r="E276" s="1243"/>
      <c r="F276" s="1244"/>
      <c r="G276" s="1259"/>
      <c r="H276" s="1259"/>
      <c r="I276" s="1259"/>
      <c r="J276" s="1422"/>
      <c r="K276" s="1259"/>
      <c r="L276" s="1428"/>
      <c r="M276" s="1379"/>
      <c r="N276" s="1400"/>
      <c r="O276" s="1380" t="s">
        <v>2025</v>
      </c>
      <c r="P276" s="1432" t="str">
        <f>IFERROR(VLOOKUP('別紙様式2-2（４・５月分）'!AQ209,【参考】数式用!$AR$5:$AT$22,3,FALSE),"")</f>
        <v/>
      </c>
      <c r="Q276" s="1384" t="s">
        <v>2036</v>
      </c>
      <c r="R276" s="1516" t="str">
        <f>IFERROR(VLOOKUP(K274,【参考】数式用!$A$5:$AB$37,MATCH(P276,【参考】数式用!$B$4:$AB$4,0)+1,0),"")</f>
        <v/>
      </c>
      <c r="S276" s="1388" t="s">
        <v>2109</v>
      </c>
      <c r="T276" s="1518"/>
      <c r="U276" s="1514" t="str">
        <f>IFERROR(VLOOKUP(K274,【参考】数式用!$A$5:$AB$37,MATCH(T276,【参考】数式用!$B$4:$AB$4,0)+1,0),"")</f>
        <v/>
      </c>
      <c r="V276" s="1394" t="s">
        <v>15</v>
      </c>
      <c r="W276" s="1512"/>
      <c r="X276" s="1370" t="s">
        <v>10</v>
      </c>
      <c r="Y276" s="1512"/>
      <c r="Z276" s="1370" t="s">
        <v>38</v>
      </c>
      <c r="AA276" s="1512"/>
      <c r="AB276" s="1370" t="s">
        <v>10</v>
      </c>
      <c r="AC276" s="1512"/>
      <c r="AD276" s="1370" t="s">
        <v>2020</v>
      </c>
      <c r="AE276" s="1370" t="s">
        <v>20</v>
      </c>
      <c r="AF276" s="1370" t="str">
        <f>IF(W276&gt;=1,(AA276*12+AC276)-(W276*12+Y276)+1,"")</f>
        <v/>
      </c>
      <c r="AG276" s="1366" t="s">
        <v>33</v>
      </c>
      <c r="AH276" s="1372" t="str">
        <f t="shared" ref="AH276" si="450">IFERROR(ROUNDDOWN(ROUND(L274*U276,0),0)*AF276,"")</f>
        <v/>
      </c>
      <c r="AI276" s="1506" t="str">
        <f t="shared" ref="AI276" si="451">IFERROR(ROUNDDOWN(ROUND((L274*(U276-AW274)),0),0)*AF276,"")</f>
        <v/>
      </c>
      <c r="AJ276" s="1376" t="str">
        <f>IFERROR(ROUNDDOWN(ROUNDDOWN(ROUND(L274*VLOOKUP(K274,【参考】数式用!$A$5:$AB$27,MATCH("新加算Ⅳ",【参考】数式用!$B$4:$AB$4,0)+1,0),0),0)*AF276*0.5,0),"")</f>
        <v/>
      </c>
      <c r="AK276" s="1508"/>
      <c r="AL276" s="1510" t="str">
        <f>IFERROR(IF('別紙様式2-2（４・５月分）'!P276="ベア加算","", IF(OR(T276="新加算Ⅰ",T276="新加算Ⅱ",T276="新加算Ⅲ",T276="新加算Ⅳ"),ROUNDDOWN(ROUND(L274*VLOOKUP(K274,【参考】数式用!$A$5:$I$27,MATCH("ベア加算",【参考】数式用!$B$4:$I$4,0)+1,0),0),0)*AF276,"")),"")</f>
        <v/>
      </c>
      <c r="AM276" s="1502"/>
      <c r="AN276" s="1483"/>
      <c r="AO276" s="1504"/>
      <c r="AP276" s="1483"/>
      <c r="AQ276" s="1485"/>
      <c r="AR276" s="1487"/>
      <c r="AS276" s="1491"/>
      <c r="AT276" s="452"/>
      <c r="AU276" s="1310" t="str">
        <f>IF(AND(AA274&lt;&gt;7,AC274&lt;&gt;3),"V列に色付け","")</f>
        <v/>
      </c>
      <c r="AV276" s="1311"/>
      <c r="AW276" s="1312"/>
      <c r="AX276" s="577"/>
      <c r="AY276" s="1229" t="str">
        <f>IF(AL276&lt;&gt;"",IF(AM276="○","入力済","未入力"),"")</f>
        <v/>
      </c>
      <c r="AZ276" s="1229" t="str">
        <f>IF(OR(T276="新加算Ⅰ",T276="新加算Ⅱ",T276="新加算Ⅲ",T276="新加算Ⅳ",T276="新加算Ⅴ（１）",T276="新加算Ⅴ（２）",T276="新加算Ⅴ（３）",T276="新加算ⅠⅤ（４）",T276="新加算Ⅴ（５）",T276="新加算Ⅴ（６）",T276="新加算Ⅴ（８）",T276="新加算Ⅴ（11）"),IF(OR(AN276="○",AN276="令和６年度中に満たす"),"入力済","未入力"),"")</f>
        <v/>
      </c>
      <c r="BA276" s="1229" t="str">
        <f>IF(OR(T276="新加算Ⅴ（７）",T276="新加算Ⅴ（９）",T276="新加算Ⅴ（10）",T276="新加算Ⅴ（12）",T276="新加算Ⅴ（13）",T276="新加算Ⅴ（14）"),IF(OR(AO276="○",AO276="令和６年度中に満たす"),"入力済","未入力"),"")</f>
        <v/>
      </c>
      <c r="BB276" s="1229" t="str">
        <f>IF(OR(T276="新加算Ⅰ",T276="新加算Ⅱ",T276="新加算Ⅲ",T276="新加算Ⅴ（１）",T276="新加算Ⅴ（３）",T276="新加算Ⅴ（８）"),IF(OR(AP276="○",AP276="令和６年度中に満たす"),"入力済","未入力"),"")</f>
        <v/>
      </c>
      <c r="BC276" s="1480" t="str">
        <f t="shared" ref="BC276" si="452">IF(OR(T276="新加算Ⅰ",T276="新加算Ⅱ",T276="新加算Ⅴ（１）",T276="新加算Ⅴ（２）",T276="新加算Ⅴ（３）",T276="新加算Ⅴ（４）",T276="新加算Ⅴ（５）",T276="新加算Ⅴ（６）",T276="新加算Ⅴ（７）",T276="新加算Ⅴ（９）",T276="新加算Ⅴ（10）",T276="新加算Ⅴ（12）"),IF(AQ276&lt;&gt;"",1,""),"")</f>
        <v/>
      </c>
      <c r="BD276" s="1310" t="str">
        <f>IF(OR(T276="新加算Ⅰ",T276="新加算Ⅴ（１）",T276="新加算Ⅴ（２）",T276="新加算Ⅴ（５）",T276="新加算Ⅴ（７）",T276="新加算Ⅴ（10）"),IF(AR276="","未入力","入力済"),"")</f>
        <v/>
      </c>
      <c r="BE276" s="1310" t="str">
        <f>G274</f>
        <v/>
      </c>
      <c r="BF276" s="1310"/>
      <c r="BG276" s="1310"/>
    </row>
    <row r="277" spans="1:59" ht="30" customHeight="1" thickBot="1">
      <c r="A277" s="1275"/>
      <c r="B277" s="1418"/>
      <c r="C277" s="1419"/>
      <c r="D277" s="1419"/>
      <c r="E277" s="1419"/>
      <c r="F277" s="1420"/>
      <c r="G277" s="1260"/>
      <c r="H277" s="1260"/>
      <c r="I277" s="1260"/>
      <c r="J277" s="1423"/>
      <c r="K277" s="1260"/>
      <c r="L277" s="1429"/>
      <c r="M277" s="556" t="str">
        <f>IF('別紙様式2-2（４・５月分）'!P211="","",'別紙様式2-2（４・５月分）'!P211)</f>
        <v/>
      </c>
      <c r="N277" s="1401"/>
      <c r="O277" s="1381"/>
      <c r="P277" s="1433"/>
      <c r="Q277" s="1385"/>
      <c r="R277" s="1517"/>
      <c r="S277" s="1389"/>
      <c r="T277" s="1519"/>
      <c r="U277" s="1515"/>
      <c r="V277" s="1395"/>
      <c r="W277" s="1513"/>
      <c r="X277" s="1371"/>
      <c r="Y277" s="1513"/>
      <c r="Z277" s="1371"/>
      <c r="AA277" s="1513"/>
      <c r="AB277" s="1371"/>
      <c r="AC277" s="1513"/>
      <c r="AD277" s="1371"/>
      <c r="AE277" s="1371"/>
      <c r="AF277" s="1371"/>
      <c r="AG277" s="1367"/>
      <c r="AH277" s="1373"/>
      <c r="AI277" s="1507"/>
      <c r="AJ277" s="1377"/>
      <c r="AK277" s="1509"/>
      <c r="AL277" s="1511"/>
      <c r="AM277" s="1503"/>
      <c r="AN277" s="1484"/>
      <c r="AO277" s="1505"/>
      <c r="AP277" s="1484"/>
      <c r="AQ277" s="1486"/>
      <c r="AR277" s="1488"/>
      <c r="AS277" s="578" t="str">
        <f t="shared" ref="AS277" si="453">IF(AU276="","",IF(OR(T276="",AND(M277="ベア加算なし",OR(T276="新加算Ⅰ",T276="新加算Ⅱ",T276="新加算Ⅲ",T276="新加算Ⅳ"),AM276=""),AND(OR(T276="新加算Ⅰ",T276="新加算Ⅱ",T276="新加算Ⅲ",T276="新加算Ⅳ"),AN276=""),AND(OR(T276="新加算Ⅰ",T276="新加算Ⅱ",T276="新加算Ⅲ"),AP276=""),AND(OR(T276="新加算Ⅰ",T276="新加算Ⅱ"),AQ276=""),AND(OR(T276="新加算Ⅰ"),AR276="")),"！記入が必要な欄（ピンク色のセル）に空欄があります。空欄を埋めてください。",""))</f>
        <v/>
      </c>
      <c r="AT277" s="452"/>
      <c r="AU277" s="1310"/>
      <c r="AV277" s="558" t="str">
        <f>IF('別紙様式2-2（４・５月分）'!N211="","",'別紙様式2-2（４・５月分）'!N211)</f>
        <v/>
      </c>
      <c r="AW277" s="1312"/>
      <c r="AX277" s="579"/>
      <c r="AY277" s="1229" t="str">
        <f>IF(OR(T277="新加算Ⅰ",T277="新加算Ⅱ",T277="新加算Ⅲ",T277="新加算Ⅳ",T277="新加算Ⅴ（１）",T277="新加算Ⅴ（２）",T277="新加算Ⅴ（３）",T277="新加算ⅠⅤ（４）",T277="新加算Ⅴ（５）",T277="新加算Ⅴ（６）",T277="新加算Ⅴ（８）",T277="新加算Ⅴ（11）"),IF(AI277="○","","未入力"),"")</f>
        <v/>
      </c>
      <c r="AZ277" s="1229" t="str">
        <f>IF(OR(U277="新加算Ⅰ",U277="新加算Ⅱ",U277="新加算Ⅲ",U277="新加算Ⅳ",U277="新加算Ⅴ（１）",U277="新加算Ⅴ（２）",U277="新加算Ⅴ（３）",U277="新加算ⅠⅤ（４）",U277="新加算Ⅴ（５）",U277="新加算Ⅴ（６）",U277="新加算Ⅴ（８）",U277="新加算Ⅴ（11）"),IF(AJ277="○","","未入力"),"")</f>
        <v/>
      </c>
      <c r="BA277" s="1229" t="str">
        <f>IF(OR(U277="新加算Ⅴ（７）",U277="新加算Ⅴ（９）",U277="新加算Ⅴ（10）",U277="新加算Ⅴ（12）",U277="新加算Ⅴ（13）",U277="新加算Ⅴ（14）"),IF(AK277="○","","未入力"),"")</f>
        <v/>
      </c>
      <c r="BB277" s="1229" t="str">
        <f>IF(OR(U277="新加算Ⅰ",U277="新加算Ⅱ",U277="新加算Ⅲ",U277="新加算Ⅴ（１）",U277="新加算Ⅴ（３）",U277="新加算Ⅴ（８）"),IF(AL277="○","","未入力"),"")</f>
        <v/>
      </c>
      <c r="BC277" s="1480" t="str">
        <f t="shared" ref="BC277" si="454">IF(OR(U277="新加算Ⅰ",U277="新加算Ⅱ",U277="新加算Ⅴ（１）",U277="新加算Ⅴ（２）",U277="新加算Ⅴ（３）",U277="新加算Ⅴ（４）",U277="新加算Ⅴ（５）",U277="新加算Ⅴ（６）",U277="新加算Ⅴ（７）",U277="新加算Ⅴ（９）",U277="新加算Ⅴ（10）",U277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7" s="1310" t="str">
        <f>IF(AND(T277&lt;&gt;"（参考）令和７年度の移行予定",OR(U277="新加算Ⅰ",U277="新加算Ⅴ（１）",U277="新加算Ⅴ（２）",U277="新加算Ⅴ（５）",U277="新加算Ⅴ（７）",U277="新加算Ⅴ（10）")),IF(AN277="","未入力",IF(AN277="いずれも取得していない","要件を満たさない","")),"")</f>
        <v/>
      </c>
      <c r="BE277" s="1310" t="str">
        <f>G274</f>
        <v/>
      </c>
      <c r="BF277" s="1310"/>
      <c r="BG277" s="1310"/>
    </row>
    <row r="278" spans="1:59" ht="30" customHeight="1">
      <c r="A278" s="1273">
        <v>67</v>
      </c>
      <c r="B278" s="1242" t="str">
        <f>IF(基本情報入力シート!C120="","",基本情報入力シート!C120)</f>
        <v/>
      </c>
      <c r="C278" s="1243"/>
      <c r="D278" s="1243"/>
      <c r="E278" s="1243"/>
      <c r="F278" s="1244"/>
      <c r="G278" s="1259" t="str">
        <f>IF(基本情報入力シート!M120="","",基本情報入力シート!M120)</f>
        <v/>
      </c>
      <c r="H278" s="1259" t="str">
        <f>IF(基本情報入力シート!R120="","",基本情報入力シート!R120)</f>
        <v/>
      </c>
      <c r="I278" s="1259" t="str">
        <f>IF(基本情報入力シート!W120="","",基本情報入力シート!W120)</f>
        <v/>
      </c>
      <c r="J278" s="1422" t="str">
        <f>IF(基本情報入力シート!X120="","",基本情報入力シート!X120)</f>
        <v/>
      </c>
      <c r="K278" s="1259" t="str">
        <f>IF(基本情報入力シート!Y120="","",基本情報入力シート!Y120)</f>
        <v/>
      </c>
      <c r="L278" s="1428" t="str">
        <f>IF(基本情報入力シート!AB120="","",基本情報入力シート!AB120)</f>
        <v/>
      </c>
      <c r="M278" s="553" t="str">
        <f>IF('別紙様式2-2（４・５月分）'!P212="","",'別紙様式2-2（４・５月分）'!P212)</f>
        <v/>
      </c>
      <c r="N278" s="1398" t="str">
        <f>IF(SUM('別紙様式2-2（４・５月分）'!Q212:Q214)=0,"",SUM('別紙様式2-2（４・５月分）'!Q212:Q214))</f>
        <v/>
      </c>
      <c r="O278" s="1402" t="str">
        <f>IFERROR(VLOOKUP('別紙様式2-2（４・５月分）'!AQ212,【参考】数式用!$AR$5:$AS$22,2,FALSE),"")</f>
        <v/>
      </c>
      <c r="P278" s="1403"/>
      <c r="Q278" s="1404"/>
      <c r="R278" s="1539" t="str">
        <f>IFERROR(VLOOKUP(K278,【参考】数式用!$A$5:$AB$37,MATCH(O278,【参考】数式用!$B$4:$AB$4,0)+1,0),"")</f>
        <v/>
      </c>
      <c r="S278" s="1410" t="s">
        <v>2102</v>
      </c>
      <c r="T278" s="1535" t="str">
        <f>IF('別紙様式2-3（６月以降分）'!T278="","",'別紙様式2-3（６月以降分）'!T278)</f>
        <v/>
      </c>
      <c r="U278" s="1537" t="str">
        <f>IFERROR(VLOOKUP(K278,【参考】数式用!$A$5:$AB$37,MATCH(T278,【参考】数式用!$B$4:$AB$4,0)+1,0),"")</f>
        <v/>
      </c>
      <c r="V278" s="1416" t="s">
        <v>15</v>
      </c>
      <c r="W278" s="1533">
        <f>'別紙様式2-3（６月以降分）'!W278</f>
        <v>6</v>
      </c>
      <c r="X278" s="1356" t="s">
        <v>10</v>
      </c>
      <c r="Y278" s="1533">
        <f>'別紙様式2-3（６月以降分）'!Y278</f>
        <v>6</v>
      </c>
      <c r="Z278" s="1356" t="s">
        <v>38</v>
      </c>
      <c r="AA278" s="1533">
        <f>'別紙様式2-3（６月以降分）'!AA278</f>
        <v>7</v>
      </c>
      <c r="AB278" s="1356" t="s">
        <v>10</v>
      </c>
      <c r="AC278" s="1533">
        <f>'別紙様式2-3（６月以降分）'!AC278</f>
        <v>3</v>
      </c>
      <c r="AD278" s="1356" t="s">
        <v>2020</v>
      </c>
      <c r="AE278" s="1356" t="s">
        <v>20</v>
      </c>
      <c r="AF278" s="1356">
        <f>IF(W278&gt;=1,(AA278*12+AC278)-(W278*12+Y278)+1,"")</f>
        <v>10</v>
      </c>
      <c r="AG278" s="1358" t="s">
        <v>33</v>
      </c>
      <c r="AH278" s="1525" t="str">
        <f>'別紙様式2-3（６月以降分）'!AH278</f>
        <v/>
      </c>
      <c r="AI278" s="1527" t="str">
        <f>'別紙様式2-3（６月以降分）'!AI278</f>
        <v/>
      </c>
      <c r="AJ278" s="1529">
        <f>'別紙様式2-3（６月以降分）'!AJ278</f>
        <v>0</v>
      </c>
      <c r="AK278" s="1531" t="str">
        <f>IF('別紙様式2-3（６月以降分）'!AK278="","",'別紙様式2-3（６月以降分）'!AK278)</f>
        <v/>
      </c>
      <c r="AL278" s="1520">
        <f>'別紙様式2-3（６月以降分）'!AL278</f>
        <v>0</v>
      </c>
      <c r="AM278" s="1522" t="str">
        <f>IF('別紙様式2-3（６月以降分）'!AM278="","",'別紙様式2-3（６月以降分）'!AM278)</f>
        <v/>
      </c>
      <c r="AN278" s="1340" t="str">
        <f>IF('別紙様式2-3（６月以降分）'!AN278="","",'別紙様式2-3（６月以降分）'!AN278)</f>
        <v/>
      </c>
      <c r="AO278" s="1338" t="str">
        <f>IF('別紙様式2-3（６月以降分）'!AO278="","",'別紙様式2-3（６月以降分）'!AO278)</f>
        <v/>
      </c>
      <c r="AP278" s="1340" t="str">
        <f>IF('別紙様式2-3（６月以降分）'!AP278="","",'別紙様式2-3（６月以降分）'!AP278)</f>
        <v/>
      </c>
      <c r="AQ278" s="1489" t="str">
        <f>IF('別紙様式2-3（６月以降分）'!AQ278="","",'別紙様式2-3（６月以降分）'!AQ278)</f>
        <v/>
      </c>
      <c r="AR278" s="1492" t="str">
        <f>IF('別紙様式2-3（６月以降分）'!AR278="","",'別紙様式2-3（６月以降分）'!AR278)</f>
        <v/>
      </c>
      <c r="AS278" s="573" t="str">
        <f t="shared" ref="AS278" si="455">IF(AU280="","",IF(U280&lt;U278,"！加算の要件上は問題ありませんが、令和６年度当初の新加算の加算率と比較して、移行後の加算率が下がる計画になっています。",""))</f>
        <v/>
      </c>
      <c r="AT278" s="580"/>
      <c r="AU278" s="1308"/>
      <c r="AV278" s="558" t="str">
        <f>IF('別紙様式2-2（４・５月分）'!N212="","",'別紙様式2-2（４・５月分）'!N212)</f>
        <v/>
      </c>
      <c r="AW278" s="1312" t="str">
        <f>IF(SUM('別紙様式2-2（４・５月分）'!O212:O214)=0,"",SUM('別紙様式2-2（４・５月分）'!O212:O214))</f>
        <v/>
      </c>
      <c r="AX278" s="1481" t="str">
        <f>IFERROR(VLOOKUP(K278,【参考】数式用!$AH$2:$AI$34,2,FALSE),"")</f>
        <v/>
      </c>
      <c r="AY278" s="494"/>
      <c r="BD278" s="341"/>
      <c r="BE278" s="1310" t="str">
        <f>G278</f>
        <v/>
      </c>
      <c r="BF278" s="1310"/>
      <c r="BG278" s="1310"/>
    </row>
    <row r="279" spans="1:59" ht="15" customHeight="1">
      <c r="A279" s="1274"/>
      <c r="B279" s="1242"/>
      <c r="C279" s="1243"/>
      <c r="D279" s="1243"/>
      <c r="E279" s="1243"/>
      <c r="F279" s="1244"/>
      <c r="G279" s="1259"/>
      <c r="H279" s="1259"/>
      <c r="I279" s="1259"/>
      <c r="J279" s="1422"/>
      <c r="K279" s="1259"/>
      <c r="L279" s="1428"/>
      <c r="M279" s="1378" t="str">
        <f>IF('別紙様式2-2（４・５月分）'!P213="","",'別紙様式2-2（４・５月分）'!P213)</f>
        <v/>
      </c>
      <c r="N279" s="1399"/>
      <c r="O279" s="1405"/>
      <c r="P279" s="1406"/>
      <c r="Q279" s="1407"/>
      <c r="R279" s="1540"/>
      <c r="S279" s="1411"/>
      <c r="T279" s="1536"/>
      <c r="U279" s="1538"/>
      <c r="V279" s="1417"/>
      <c r="W279" s="1534"/>
      <c r="X279" s="1357"/>
      <c r="Y279" s="1534"/>
      <c r="Z279" s="1357"/>
      <c r="AA279" s="1534"/>
      <c r="AB279" s="1357"/>
      <c r="AC279" s="1534"/>
      <c r="AD279" s="1357"/>
      <c r="AE279" s="1357"/>
      <c r="AF279" s="1357"/>
      <c r="AG279" s="1359"/>
      <c r="AH279" s="1526"/>
      <c r="AI279" s="1528"/>
      <c r="AJ279" s="1530"/>
      <c r="AK279" s="1532"/>
      <c r="AL279" s="1521"/>
      <c r="AM279" s="1523"/>
      <c r="AN279" s="1341"/>
      <c r="AO279" s="1524"/>
      <c r="AP279" s="1341"/>
      <c r="AQ279" s="1490"/>
      <c r="AR279" s="1493"/>
      <c r="AS279" s="1491" t="str">
        <f t="shared" ref="AS279" si="456">IF(AU280="","",IF(OR(AA280="",AA280&lt;&gt;7,AC280="",AC280&lt;&gt;3),"！算定期間の終わりが令和７年３月になっていません。年度内の廃止予定等がなければ、算定対象月を令和７年３月にしてください。",""))</f>
        <v/>
      </c>
      <c r="AT279" s="580"/>
      <c r="AU279" s="1310"/>
      <c r="AV279" s="1311" t="str">
        <f>IF('別紙様式2-2（４・５月分）'!N213="","",'別紙様式2-2（４・５月分）'!N213)</f>
        <v/>
      </c>
      <c r="AW279" s="1312"/>
      <c r="AX279" s="1482"/>
      <c r="AY279" s="431"/>
      <c r="BD279" s="341"/>
      <c r="BE279" s="1310" t="str">
        <f>G278</f>
        <v/>
      </c>
      <c r="BF279" s="1310"/>
      <c r="BG279" s="1310"/>
    </row>
    <row r="280" spans="1:59" ht="15" customHeight="1">
      <c r="A280" s="1302"/>
      <c r="B280" s="1242"/>
      <c r="C280" s="1243"/>
      <c r="D280" s="1243"/>
      <c r="E280" s="1243"/>
      <c r="F280" s="1244"/>
      <c r="G280" s="1259"/>
      <c r="H280" s="1259"/>
      <c r="I280" s="1259"/>
      <c r="J280" s="1422"/>
      <c r="K280" s="1259"/>
      <c r="L280" s="1428"/>
      <c r="M280" s="1379"/>
      <c r="N280" s="1400"/>
      <c r="O280" s="1380" t="s">
        <v>2025</v>
      </c>
      <c r="P280" s="1432" t="str">
        <f>IFERROR(VLOOKUP('別紙様式2-2（４・５月分）'!AQ212,【参考】数式用!$AR$5:$AT$22,3,FALSE),"")</f>
        <v/>
      </c>
      <c r="Q280" s="1384" t="s">
        <v>2036</v>
      </c>
      <c r="R280" s="1516" t="str">
        <f>IFERROR(VLOOKUP(K278,【参考】数式用!$A$5:$AB$37,MATCH(P280,【参考】数式用!$B$4:$AB$4,0)+1,0),"")</f>
        <v/>
      </c>
      <c r="S280" s="1388" t="s">
        <v>2109</v>
      </c>
      <c r="T280" s="1518"/>
      <c r="U280" s="1514" t="str">
        <f>IFERROR(VLOOKUP(K278,【参考】数式用!$A$5:$AB$37,MATCH(T280,【参考】数式用!$B$4:$AB$4,0)+1,0),"")</f>
        <v/>
      </c>
      <c r="V280" s="1394" t="s">
        <v>15</v>
      </c>
      <c r="W280" s="1512"/>
      <c r="X280" s="1370" t="s">
        <v>10</v>
      </c>
      <c r="Y280" s="1512"/>
      <c r="Z280" s="1370" t="s">
        <v>38</v>
      </c>
      <c r="AA280" s="1512"/>
      <c r="AB280" s="1370" t="s">
        <v>10</v>
      </c>
      <c r="AC280" s="1512"/>
      <c r="AD280" s="1370" t="s">
        <v>2020</v>
      </c>
      <c r="AE280" s="1370" t="s">
        <v>20</v>
      </c>
      <c r="AF280" s="1370" t="str">
        <f>IF(W280&gt;=1,(AA280*12+AC280)-(W280*12+Y280)+1,"")</f>
        <v/>
      </c>
      <c r="AG280" s="1366" t="s">
        <v>33</v>
      </c>
      <c r="AH280" s="1372" t="str">
        <f t="shared" ref="AH280" si="457">IFERROR(ROUNDDOWN(ROUND(L278*U280,0),0)*AF280,"")</f>
        <v/>
      </c>
      <c r="AI280" s="1506" t="str">
        <f t="shared" ref="AI280" si="458">IFERROR(ROUNDDOWN(ROUND((L278*(U280-AW278)),0),0)*AF280,"")</f>
        <v/>
      </c>
      <c r="AJ280" s="1376" t="str">
        <f>IFERROR(ROUNDDOWN(ROUNDDOWN(ROUND(L278*VLOOKUP(K278,【参考】数式用!$A$5:$AB$27,MATCH("新加算Ⅳ",【参考】数式用!$B$4:$AB$4,0)+1,0),0),0)*AF280*0.5,0),"")</f>
        <v/>
      </c>
      <c r="AK280" s="1508"/>
      <c r="AL280" s="1510" t="str">
        <f>IFERROR(IF('別紙様式2-2（４・５月分）'!P280="ベア加算","", IF(OR(T280="新加算Ⅰ",T280="新加算Ⅱ",T280="新加算Ⅲ",T280="新加算Ⅳ"),ROUNDDOWN(ROUND(L278*VLOOKUP(K278,【参考】数式用!$A$5:$I$27,MATCH("ベア加算",【参考】数式用!$B$4:$I$4,0)+1,0),0),0)*AF280,"")),"")</f>
        <v/>
      </c>
      <c r="AM280" s="1502"/>
      <c r="AN280" s="1483"/>
      <c r="AO280" s="1504"/>
      <c r="AP280" s="1483"/>
      <c r="AQ280" s="1485"/>
      <c r="AR280" s="1487"/>
      <c r="AS280" s="1491"/>
      <c r="AT280" s="452"/>
      <c r="AU280" s="1310" t="str">
        <f>IF(AND(AA278&lt;&gt;7,AC278&lt;&gt;3),"V列に色付け","")</f>
        <v/>
      </c>
      <c r="AV280" s="1311"/>
      <c r="AW280" s="1312"/>
      <c r="AX280" s="577"/>
      <c r="AY280" s="1229" t="str">
        <f>IF(AL280&lt;&gt;"",IF(AM280="○","入力済","未入力"),"")</f>
        <v/>
      </c>
      <c r="AZ280" s="1229" t="str">
        <f>IF(OR(T280="新加算Ⅰ",T280="新加算Ⅱ",T280="新加算Ⅲ",T280="新加算Ⅳ",T280="新加算Ⅴ（１）",T280="新加算Ⅴ（２）",T280="新加算Ⅴ（３）",T280="新加算ⅠⅤ（４）",T280="新加算Ⅴ（５）",T280="新加算Ⅴ（６）",T280="新加算Ⅴ（８）",T280="新加算Ⅴ（11）"),IF(OR(AN280="○",AN280="令和６年度中に満たす"),"入力済","未入力"),"")</f>
        <v/>
      </c>
      <c r="BA280" s="1229" t="str">
        <f>IF(OR(T280="新加算Ⅴ（７）",T280="新加算Ⅴ（９）",T280="新加算Ⅴ（10）",T280="新加算Ⅴ（12）",T280="新加算Ⅴ（13）",T280="新加算Ⅴ（14）"),IF(OR(AO280="○",AO280="令和６年度中に満たす"),"入力済","未入力"),"")</f>
        <v/>
      </c>
      <c r="BB280" s="1229" t="str">
        <f>IF(OR(T280="新加算Ⅰ",T280="新加算Ⅱ",T280="新加算Ⅲ",T280="新加算Ⅴ（１）",T280="新加算Ⅴ（３）",T280="新加算Ⅴ（８）"),IF(OR(AP280="○",AP280="令和６年度中に満たす"),"入力済","未入力"),"")</f>
        <v/>
      </c>
      <c r="BC280" s="1480" t="str">
        <f t="shared" ref="BC280" si="459">IF(OR(T280="新加算Ⅰ",T280="新加算Ⅱ",T280="新加算Ⅴ（１）",T280="新加算Ⅴ（２）",T280="新加算Ⅴ（３）",T280="新加算Ⅴ（４）",T280="新加算Ⅴ（５）",T280="新加算Ⅴ（６）",T280="新加算Ⅴ（７）",T280="新加算Ⅴ（９）",T280="新加算Ⅴ（10）",T280="新加算Ⅴ（12）"),IF(AQ280&lt;&gt;"",1,""),"")</f>
        <v/>
      </c>
      <c r="BD280" s="1310" t="str">
        <f>IF(OR(T280="新加算Ⅰ",T280="新加算Ⅴ（１）",T280="新加算Ⅴ（２）",T280="新加算Ⅴ（５）",T280="新加算Ⅴ（７）",T280="新加算Ⅴ（10）"),IF(AR280="","未入力","入力済"),"")</f>
        <v/>
      </c>
      <c r="BE280" s="1310" t="str">
        <f>G278</f>
        <v/>
      </c>
      <c r="BF280" s="1310"/>
      <c r="BG280" s="1310"/>
    </row>
    <row r="281" spans="1:59" ht="30" customHeight="1" thickBot="1">
      <c r="A281" s="1275"/>
      <c r="B281" s="1418"/>
      <c r="C281" s="1419"/>
      <c r="D281" s="1419"/>
      <c r="E281" s="1419"/>
      <c r="F281" s="1420"/>
      <c r="G281" s="1260"/>
      <c r="H281" s="1260"/>
      <c r="I281" s="1260"/>
      <c r="J281" s="1423"/>
      <c r="K281" s="1260"/>
      <c r="L281" s="1429"/>
      <c r="M281" s="556" t="str">
        <f>IF('別紙様式2-2（４・５月分）'!P214="","",'別紙様式2-2（４・５月分）'!P214)</f>
        <v/>
      </c>
      <c r="N281" s="1401"/>
      <c r="O281" s="1381"/>
      <c r="P281" s="1433"/>
      <c r="Q281" s="1385"/>
      <c r="R281" s="1517"/>
      <c r="S281" s="1389"/>
      <c r="T281" s="1519"/>
      <c r="U281" s="1515"/>
      <c r="V281" s="1395"/>
      <c r="W281" s="1513"/>
      <c r="X281" s="1371"/>
      <c r="Y281" s="1513"/>
      <c r="Z281" s="1371"/>
      <c r="AA281" s="1513"/>
      <c r="AB281" s="1371"/>
      <c r="AC281" s="1513"/>
      <c r="AD281" s="1371"/>
      <c r="AE281" s="1371"/>
      <c r="AF281" s="1371"/>
      <c r="AG281" s="1367"/>
      <c r="AH281" s="1373"/>
      <c r="AI281" s="1507"/>
      <c r="AJ281" s="1377"/>
      <c r="AK281" s="1509"/>
      <c r="AL281" s="1511"/>
      <c r="AM281" s="1503"/>
      <c r="AN281" s="1484"/>
      <c r="AO281" s="1505"/>
      <c r="AP281" s="1484"/>
      <c r="AQ281" s="1486"/>
      <c r="AR281" s="1488"/>
      <c r="AS281" s="578" t="str">
        <f t="shared" ref="AS281" si="460">IF(AU280="","",IF(OR(T280="",AND(M281="ベア加算なし",OR(T280="新加算Ⅰ",T280="新加算Ⅱ",T280="新加算Ⅲ",T280="新加算Ⅳ"),AM280=""),AND(OR(T280="新加算Ⅰ",T280="新加算Ⅱ",T280="新加算Ⅲ",T280="新加算Ⅳ"),AN280=""),AND(OR(T280="新加算Ⅰ",T280="新加算Ⅱ",T280="新加算Ⅲ"),AP280=""),AND(OR(T280="新加算Ⅰ",T280="新加算Ⅱ"),AQ280=""),AND(OR(T280="新加算Ⅰ"),AR280="")),"！記入が必要な欄（ピンク色のセル）に空欄があります。空欄を埋めてください。",""))</f>
        <v/>
      </c>
      <c r="AT281" s="452"/>
      <c r="AU281" s="1310"/>
      <c r="AV281" s="558" t="str">
        <f>IF('別紙様式2-2（４・５月分）'!N214="","",'別紙様式2-2（４・５月分）'!N214)</f>
        <v/>
      </c>
      <c r="AW281" s="1312"/>
      <c r="AX281" s="579"/>
      <c r="AY281" s="1229" t="str">
        <f>IF(OR(T281="新加算Ⅰ",T281="新加算Ⅱ",T281="新加算Ⅲ",T281="新加算Ⅳ",T281="新加算Ⅴ（１）",T281="新加算Ⅴ（２）",T281="新加算Ⅴ（３）",T281="新加算ⅠⅤ（４）",T281="新加算Ⅴ（５）",T281="新加算Ⅴ（６）",T281="新加算Ⅴ（８）",T281="新加算Ⅴ（11）"),IF(AI281="○","","未入力"),"")</f>
        <v/>
      </c>
      <c r="AZ281" s="1229" t="str">
        <f>IF(OR(U281="新加算Ⅰ",U281="新加算Ⅱ",U281="新加算Ⅲ",U281="新加算Ⅳ",U281="新加算Ⅴ（１）",U281="新加算Ⅴ（２）",U281="新加算Ⅴ（３）",U281="新加算ⅠⅤ（４）",U281="新加算Ⅴ（５）",U281="新加算Ⅴ（６）",U281="新加算Ⅴ（８）",U281="新加算Ⅴ（11）"),IF(AJ281="○","","未入力"),"")</f>
        <v/>
      </c>
      <c r="BA281" s="1229" t="str">
        <f>IF(OR(U281="新加算Ⅴ（７）",U281="新加算Ⅴ（９）",U281="新加算Ⅴ（10）",U281="新加算Ⅴ（12）",U281="新加算Ⅴ（13）",U281="新加算Ⅴ（14）"),IF(AK281="○","","未入力"),"")</f>
        <v/>
      </c>
      <c r="BB281" s="1229" t="str">
        <f>IF(OR(U281="新加算Ⅰ",U281="新加算Ⅱ",U281="新加算Ⅲ",U281="新加算Ⅴ（１）",U281="新加算Ⅴ（３）",U281="新加算Ⅴ（８）"),IF(AL281="○","","未入力"),"")</f>
        <v/>
      </c>
      <c r="BC281" s="1480" t="str">
        <f t="shared" ref="BC281" si="461">IF(OR(U281="新加算Ⅰ",U281="新加算Ⅱ",U281="新加算Ⅴ（１）",U281="新加算Ⅴ（２）",U281="新加算Ⅴ（３）",U281="新加算Ⅴ（４）",U281="新加算Ⅴ（５）",U281="新加算Ⅴ（６）",U281="新加算Ⅴ（７）",U281="新加算Ⅴ（９）",U281="新加算Ⅴ（10）",U281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1" s="1310" t="str">
        <f>IF(AND(T281&lt;&gt;"（参考）令和７年度の移行予定",OR(U281="新加算Ⅰ",U281="新加算Ⅴ（１）",U281="新加算Ⅴ（２）",U281="新加算Ⅴ（５）",U281="新加算Ⅴ（７）",U281="新加算Ⅴ（10）")),IF(AN281="","未入力",IF(AN281="いずれも取得していない","要件を満たさない","")),"")</f>
        <v/>
      </c>
      <c r="BE281" s="1310" t="str">
        <f>G278</f>
        <v/>
      </c>
      <c r="BF281" s="1310"/>
      <c r="BG281" s="1310"/>
    </row>
    <row r="282" spans="1:59" ht="30" customHeight="1">
      <c r="A282" s="1300">
        <v>68</v>
      </c>
      <c r="B282" s="1239" t="str">
        <f>IF(基本情報入力シート!C121="","",基本情報入力シート!C121)</f>
        <v/>
      </c>
      <c r="C282" s="1240"/>
      <c r="D282" s="1240"/>
      <c r="E282" s="1240"/>
      <c r="F282" s="1241"/>
      <c r="G282" s="1258" t="str">
        <f>IF(基本情報入力シート!M121="","",基本情報入力シート!M121)</f>
        <v/>
      </c>
      <c r="H282" s="1258" t="str">
        <f>IF(基本情報入力シート!R121="","",基本情報入力シート!R121)</f>
        <v/>
      </c>
      <c r="I282" s="1258" t="str">
        <f>IF(基本情報入力シート!W121="","",基本情報入力シート!W121)</f>
        <v/>
      </c>
      <c r="J282" s="1421" t="str">
        <f>IF(基本情報入力シート!X121="","",基本情報入力シート!X121)</f>
        <v/>
      </c>
      <c r="K282" s="1258" t="str">
        <f>IF(基本情報入力シート!Y121="","",基本情報入力シート!Y121)</f>
        <v/>
      </c>
      <c r="L282" s="1434" t="str">
        <f>IF(基本情報入力シート!AB121="","",基本情報入力シート!AB121)</f>
        <v/>
      </c>
      <c r="M282" s="553" t="str">
        <f>IF('別紙様式2-2（４・５月分）'!P215="","",'別紙様式2-2（４・５月分）'!P215)</f>
        <v/>
      </c>
      <c r="N282" s="1398" t="str">
        <f>IF(SUM('別紙様式2-2（４・５月分）'!Q215:Q217)=0,"",SUM('別紙様式2-2（４・５月分）'!Q215:Q217))</f>
        <v/>
      </c>
      <c r="O282" s="1402" t="str">
        <f>IFERROR(VLOOKUP('別紙様式2-2（４・５月分）'!AQ215,【参考】数式用!$AR$5:$AS$22,2,FALSE),"")</f>
        <v/>
      </c>
      <c r="P282" s="1403"/>
      <c r="Q282" s="1404"/>
      <c r="R282" s="1539" t="str">
        <f>IFERROR(VLOOKUP(K282,【参考】数式用!$A$5:$AB$37,MATCH(O282,【参考】数式用!$B$4:$AB$4,0)+1,0),"")</f>
        <v/>
      </c>
      <c r="S282" s="1410" t="s">
        <v>2102</v>
      </c>
      <c r="T282" s="1535" t="str">
        <f>IF('別紙様式2-3（６月以降分）'!T282="","",'別紙様式2-3（６月以降分）'!T282)</f>
        <v/>
      </c>
      <c r="U282" s="1537" t="str">
        <f>IFERROR(VLOOKUP(K282,【参考】数式用!$A$5:$AB$37,MATCH(T282,【参考】数式用!$B$4:$AB$4,0)+1,0),"")</f>
        <v/>
      </c>
      <c r="V282" s="1416" t="s">
        <v>15</v>
      </c>
      <c r="W282" s="1533">
        <f>'別紙様式2-3（６月以降分）'!W282</f>
        <v>6</v>
      </c>
      <c r="X282" s="1356" t="s">
        <v>10</v>
      </c>
      <c r="Y282" s="1533">
        <f>'別紙様式2-3（６月以降分）'!Y282</f>
        <v>6</v>
      </c>
      <c r="Z282" s="1356" t="s">
        <v>38</v>
      </c>
      <c r="AA282" s="1533">
        <f>'別紙様式2-3（６月以降分）'!AA282</f>
        <v>7</v>
      </c>
      <c r="AB282" s="1356" t="s">
        <v>10</v>
      </c>
      <c r="AC282" s="1533">
        <f>'別紙様式2-3（６月以降分）'!AC282</f>
        <v>3</v>
      </c>
      <c r="AD282" s="1356" t="s">
        <v>2020</v>
      </c>
      <c r="AE282" s="1356" t="s">
        <v>20</v>
      </c>
      <c r="AF282" s="1356">
        <f>IF(W282&gt;=1,(AA282*12+AC282)-(W282*12+Y282)+1,"")</f>
        <v>10</v>
      </c>
      <c r="AG282" s="1358" t="s">
        <v>33</v>
      </c>
      <c r="AH282" s="1525" t="str">
        <f>'別紙様式2-3（６月以降分）'!AH282</f>
        <v/>
      </c>
      <c r="AI282" s="1527" t="str">
        <f>'別紙様式2-3（６月以降分）'!AI282</f>
        <v/>
      </c>
      <c r="AJ282" s="1529">
        <f>'別紙様式2-3（６月以降分）'!AJ282</f>
        <v>0</v>
      </c>
      <c r="AK282" s="1531" t="str">
        <f>IF('別紙様式2-3（６月以降分）'!AK282="","",'別紙様式2-3（６月以降分）'!AK282)</f>
        <v/>
      </c>
      <c r="AL282" s="1520">
        <f>'別紙様式2-3（６月以降分）'!AL282</f>
        <v>0</v>
      </c>
      <c r="AM282" s="1522" t="str">
        <f>IF('別紙様式2-3（６月以降分）'!AM282="","",'別紙様式2-3（６月以降分）'!AM282)</f>
        <v/>
      </c>
      <c r="AN282" s="1340" t="str">
        <f>IF('別紙様式2-3（６月以降分）'!AN282="","",'別紙様式2-3（６月以降分）'!AN282)</f>
        <v/>
      </c>
      <c r="AO282" s="1338" t="str">
        <f>IF('別紙様式2-3（６月以降分）'!AO282="","",'別紙様式2-3（６月以降分）'!AO282)</f>
        <v/>
      </c>
      <c r="AP282" s="1340" t="str">
        <f>IF('別紙様式2-3（６月以降分）'!AP282="","",'別紙様式2-3（６月以降分）'!AP282)</f>
        <v/>
      </c>
      <c r="AQ282" s="1489" t="str">
        <f>IF('別紙様式2-3（６月以降分）'!AQ282="","",'別紙様式2-3（６月以降分）'!AQ282)</f>
        <v/>
      </c>
      <c r="AR282" s="1492" t="str">
        <f>IF('別紙様式2-3（６月以降分）'!AR282="","",'別紙様式2-3（６月以降分）'!AR282)</f>
        <v/>
      </c>
      <c r="AS282" s="573" t="str">
        <f t="shared" ref="AS282" si="462">IF(AU284="","",IF(U284&lt;U282,"！加算の要件上は問題ありませんが、令和６年度当初の新加算の加算率と比較して、移行後の加算率が下がる計画になっています。",""))</f>
        <v/>
      </c>
      <c r="AT282" s="580"/>
      <c r="AU282" s="1308"/>
      <c r="AV282" s="558" t="str">
        <f>IF('別紙様式2-2（４・５月分）'!N215="","",'別紙様式2-2（４・５月分）'!N215)</f>
        <v/>
      </c>
      <c r="AW282" s="1312" t="str">
        <f>IF(SUM('別紙様式2-2（４・５月分）'!O215:O217)=0,"",SUM('別紙様式2-2（４・５月分）'!O215:O217))</f>
        <v/>
      </c>
      <c r="AX282" s="1481" t="str">
        <f>IFERROR(VLOOKUP(K282,【参考】数式用!$AH$2:$AI$34,2,FALSE),"")</f>
        <v/>
      </c>
      <c r="AY282" s="494"/>
      <c r="BD282" s="341"/>
      <c r="BE282" s="1310" t="str">
        <f>G282</f>
        <v/>
      </c>
      <c r="BF282" s="1310"/>
      <c r="BG282" s="1310"/>
    </row>
    <row r="283" spans="1:59" ht="15" customHeight="1">
      <c r="A283" s="1274"/>
      <c r="B283" s="1242"/>
      <c r="C283" s="1243"/>
      <c r="D283" s="1243"/>
      <c r="E283" s="1243"/>
      <c r="F283" s="1244"/>
      <c r="G283" s="1259"/>
      <c r="H283" s="1259"/>
      <c r="I283" s="1259"/>
      <c r="J283" s="1422"/>
      <c r="K283" s="1259"/>
      <c r="L283" s="1428"/>
      <c r="M283" s="1378" t="str">
        <f>IF('別紙様式2-2（４・５月分）'!P216="","",'別紙様式2-2（４・５月分）'!P216)</f>
        <v/>
      </c>
      <c r="N283" s="1399"/>
      <c r="O283" s="1405"/>
      <c r="P283" s="1406"/>
      <c r="Q283" s="1407"/>
      <c r="R283" s="1540"/>
      <c r="S283" s="1411"/>
      <c r="T283" s="1536"/>
      <c r="U283" s="1538"/>
      <c r="V283" s="1417"/>
      <c r="W283" s="1534"/>
      <c r="X283" s="1357"/>
      <c r="Y283" s="1534"/>
      <c r="Z283" s="1357"/>
      <c r="AA283" s="1534"/>
      <c r="AB283" s="1357"/>
      <c r="AC283" s="1534"/>
      <c r="AD283" s="1357"/>
      <c r="AE283" s="1357"/>
      <c r="AF283" s="1357"/>
      <c r="AG283" s="1359"/>
      <c r="AH283" s="1526"/>
      <c r="AI283" s="1528"/>
      <c r="AJ283" s="1530"/>
      <c r="AK283" s="1532"/>
      <c r="AL283" s="1521"/>
      <c r="AM283" s="1523"/>
      <c r="AN283" s="1341"/>
      <c r="AO283" s="1524"/>
      <c r="AP283" s="1341"/>
      <c r="AQ283" s="1490"/>
      <c r="AR283" s="1493"/>
      <c r="AS283" s="1491" t="str">
        <f t="shared" ref="AS283" si="463">IF(AU284="","",IF(OR(AA284="",AA284&lt;&gt;7,AC284="",AC284&lt;&gt;3),"！算定期間の終わりが令和７年３月になっていません。年度内の廃止予定等がなければ、算定対象月を令和７年３月にしてください。",""))</f>
        <v/>
      </c>
      <c r="AT283" s="580"/>
      <c r="AU283" s="1310"/>
      <c r="AV283" s="1311" t="str">
        <f>IF('別紙様式2-2（４・５月分）'!N216="","",'別紙様式2-2（４・５月分）'!N216)</f>
        <v/>
      </c>
      <c r="AW283" s="1312"/>
      <c r="AX283" s="1482"/>
      <c r="AY283" s="431"/>
      <c r="BD283" s="341"/>
      <c r="BE283" s="1310" t="str">
        <f>G282</f>
        <v/>
      </c>
      <c r="BF283" s="1310"/>
      <c r="BG283" s="1310"/>
    </row>
    <row r="284" spans="1:59" ht="15" customHeight="1">
      <c r="A284" s="1302"/>
      <c r="B284" s="1242"/>
      <c r="C284" s="1243"/>
      <c r="D284" s="1243"/>
      <c r="E284" s="1243"/>
      <c r="F284" s="1244"/>
      <c r="G284" s="1259"/>
      <c r="H284" s="1259"/>
      <c r="I284" s="1259"/>
      <c r="J284" s="1422"/>
      <c r="K284" s="1259"/>
      <c r="L284" s="1428"/>
      <c r="M284" s="1379"/>
      <c r="N284" s="1400"/>
      <c r="O284" s="1380" t="s">
        <v>2025</v>
      </c>
      <c r="P284" s="1432" t="str">
        <f>IFERROR(VLOOKUP('別紙様式2-2（４・５月分）'!AQ215,【参考】数式用!$AR$5:$AT$22,3,FALSE),"")</f>
        <v/>
      </c>
      <c r="Q284" s="1384" t="s">
        <v>2036</v>
      </c>
      <c r="R284" s="1516" t="str">
        <f>IFERROR(VLOOKUP(K282,【参考】数式用!$A$5:$AB$37,MATCH(P284,【参考】数式用!$B$4:$AB$4,0)+1,0),"")</f>
        <v/>
      </c>
      <c r="S284" s="1388" t="s">
        <v>2109</v>
      </c>
      <c r="T284" s="1518"/>
      <c r="U284" s="1514" t="str">
        <f>IFERROR(VLOOKUP(K282,【参考】数式用!$A$5:$AB$37,MATCH(T284,【参考】数式用!$B$4:$AB$4,0)+1,0),"")</f>
        <v/>
      </c>
      <c r="V284" s="1394" t="s">
        <v>15</v>
      </c>
      <c r="W284" s="1512"/>
      <c r="X284" s="1370" t="s">
        <v>10</v>
      </c>
      <c r="Y284" s="1512"/>
      <c r="Z284" s="1370" t="s">
        <v>38</v>
      </c>
      <c r="AA284" s="1512"/>
      <c r="AB284" s="1370" t="s">
        <v>10</v>
      </c>
      <c r="AC284" s="1512"/>
      <c r="AD284" s="1370" t="s">
        <v>2020</v>
      </c>
      <c r="AE284" s="1370" t="s">
        <v>20</v>
      </c>
      <c r="AF284" s="1370" t="str">
        <f>IF(W284&gt;=1,(AA284*12+AC284)-(W284*12+Y284)+1,"")</f>
        <v/>
      </c>
      <c r="AG284" s="1366" t="s">
        <v>33</v>
      </c>
      <c r="AH284" s="1372" t="str">
        <f t="shared" ref="AH284" si="464">IFERROR(ROUNDDOWN(ROUND(L282*U284,0),0)*AF284,"")</f>
        <v/>
      </c>
      <c r="AI284" s="1506" t="str">
        <f t="shared" ref="AI284" si="465">IFERROR(ROUNDDOWN(ROUND((L282*(U284-AW282)),0),0)*AF284,"")</f>
        <v/>
      </c>
      <c r="AJ284" s="1376" t="str">
        <f>IFERROR(ROUNDDOWN(ROUNDDOWN(ROUND(L282*VLOOKUP(K282,【参考】数式用!$A$5:$AB$27,MATCH("新加算Ⅳ",【参考】数式用!$B$4:$AB$4,0)+1,0),0),0)*AF284*0.5,0),"")</f>
        <v/>
      </c>
      <c r="AK284" s="1508"/>
      <c r="AL284" s="1510" t="str">
        <f>IFERROR(IF('別紙様式2-2（４・５月分）'!P284="ベア加算","", IF(OR(T284="新加算Ⅰ",T284="新加算Ⅱ",T284="新加算Ⅲ",T284="新加算Ⅳ"),ROUNDDOWN(ROUND(L282*VLOOKUP(K282,【参考】数式用!$A$5:$I$27,MATCH("ベア加算",【参考】数式用!$B$4:$I$4,0)+1,0),0),0)*AF284,"")),"")</f>
        <v/>
      </c>
      <c r="AM284" s="1502"/>
      <c r="AN284" s="1483"/>
      <c r="AO284" s="1504"/>
      <c r="AP284" s="1483"/>
      <c r="AQ284" s="1485"/>
      <c r="AR284" s="1487"/>
      <c r="AS284" s="1491"/>
      <c r="AT284" s="452"/>
      <c r="AU284" s="1310" t="str">
        <f>IF(AND(AA282&lt;&gt;7,AC282&lt;&gt;3),"V列に色付け","")</f>
        <v/>
      </c>
      <c r="AV284" s="1311"/>
      <c r="AW284" s="1312"/>
      <c r="AX284" s="577"/>
      <c r="AY284" s="1229" t="str">
        <f>IF(AL284&lt;&gt;"",IF(AM284="○","入力済","未入力"),"")</f>
        <v/>
      </c>
      <c r="AZ284" s="1229" t="str">
        <f>IF(OR(T284="新加算Ⅰ",T284="新加算Ⅱ",T284="新加算Ⅲ",T284="新加算Ⅳ",T284="新加算Ⅴ（１）",T284="新加算Ⅴ（２）",T284="新加算Ⅴ（３）",T284="新加算ⅠⅤ（４）",T284="新加算Ⅴ（５）",T284="新加算Ⅴ（６）",T284="新加算Ⅴ（８）",T284="新加算Ⅴ（11）"),IF(OR(AN284="○",AN284="令和６年度中に満たす"),"入力済","未入力"),"")</f>
        <v/>
      </c>
      <c r="BA284" s="1229" t="str">
        <f>IF(OR(T284="新加算Ⅴ（７）",T284="新加算Ⅴ（９）",T284="新加算Ⅴ（10）",T284="新加算Ⅴ（12）",T284="新加算Ⅴ（13）",T284="新加算Ⅴ（14）"),IF(OR(AO284="○",AO284="令和６年度中に満たす"),"入力済","未入力"),"")</f>
        <v/>
      </c>
      <c r="BB284" s="1229" t="str">
        <f>IF(OR(T284="新加算Ⅰ",T284="新加算Ⅱ",T284="新加算Ⅲ",T284="新加算Ⅴ（１）",T284="新加算Ⅴ（３）",T284="新加算Ⅴ（８）"),IF(OR(AP284="○",AP284="令和６年度中に満たす"),"入力済","未入力"),"")</f>
        <v/>
      </c>
      <c r="BC284" s="1480" t="str">
        <f t="shared" ref="BC284" si="466">IF(OR(T284="新加算Ⅰ",T284="新加算Ⅱ",T284="新加算Ⅴ（１）",T284="新加算Ⅴ（２）",T284="新加算Ⅴ（３）",T284="新加算Ⅴ（４）",T284="新加算Ⅴ（５）",T284="新加算Ⅴ（６）",T284="新加算Ⅴ（７）",T284="新加算Ⅴ（９）",T284="新加算Ⅴ（10）",T284="新加算Ⅴ（12）"),IF(AQ284&lt;&gt;"",1,""),"")</f>
        <v/>
      </c>
      <c r="BD284" s="1310" t="str">
        <f>IF(OR(T284="新加算Ⅰ",T284="新加算Ⅴ（１）",T284="新加算Ⅴ（２）",T284="新加算Ⅴ（５）",T284="新加算Ⅴ（７）",T284="新加算Ⅴ（10）"),IF(AR284="","未入力","入力済"),"")</f>
        <v/>
      </c>
      <c r="BE284" s="1310" t="str">
        <f>G282</f>
        <v/>
      </c>
      <c r="BF284" s="1310"/>
      <c r="BG284" s="1310"/>
    </row>
    <row r="285" spans="1:59" ht="30" customHeight="1" thickBot="1">
      <c r="A285" s="1275"/>
      <c r="B285" s="1418"/>
      <c r="C285" s="1419"/>
      <c r="D285" s="1419"/>
      <c r="E285" s="1419"/>
      <c r="F285" s="1420"/>
      <c r="G285" s="1260"/>
      <c r="H285" s="1260"/>
      <c r="I285" s="1260"/>
      <c r="J285" s="1423"/>
      <c r="K285" s="1260"/>
      <c r="L285" s="1429"/>
      <c r="M285" s="556" t="str">
        <f>IF('別紙様式2-2（４・５月分）'!P217="","",'別紙様式2-2（４・５月分）'!P217)</f>
        <v/>
      </c>
      <c r="N285" s="1401"/>
      <c r="O285" s="1381"/>
      <c r="P285" s="1433"/>
      <c r="Q285" s="1385"/>
      <c r="R285" s="1517"/>
      <c r="S285" s="1389"/>
      <c r="T285" s="1519"/>
      <c r="U285" s="1515"/>
      <c r="V285" s="1395"/>
      <c r="W285" s="1513"/>
      <c r="X285" s="1371"/>
      <c r="Y285" s="1513"/>
      <c r="Z285" s="1371"/>
      <c r="AA285" s="1513"/>
      <c r="AB285" s="1371"/>
      <c r="AC285" s="1513"/>
      <c r="AD285" s="1371"/>
      <c r="AE285" s="1371"/>
      <c r="AF285" s="1371"/>
      <c r="AG285" s="1367"/>
      <c r="AH285" s="1373"/>
      <c r="AI285" s="1507"/>
      <c r="AJ285" s="1377"/>
      <c r="AK285" s="1509"/>
      <c r="AL285" s="1511"/>
      <c r="AM285" s="1503"/>
      <c r="AN285" s="1484"/>
      <c r="AO285" s="1505"/>
      <c r="AP285" s="1484"/>
      <c r="AQ285" s="1486"/>
      <c r="AR285" s="1488"/>
      <c r="AS285" s="578" t="str">
        <f t="shared" ref="AS285" si="467">IF(AU284="","",IF(OR(T284="",AND(M285="ベア加算なし",OR(T284="新加算Ⅰ",T284="新加算Ⅱ",T284="新加算Ⅲ",T284="新加算Ⅳ"),AM284=""),AND(OR(T284="新加算Ⅰ",T284="新加算Ⅱ",T284="新加算Ⅲ",T284="新加算Ⅳ"),AN284=""),AND(OR(T284="新加算Ⅰ",T284="新加算Ⅱ",T284="新加算Ⅲ"),AP284=""),AND(OR(T284="新加算Ⅰ",T284="新加算Ⅱ"),AQ284=""),AND(OR(T284="新加算Ⅰ"),AR284="")),"！記入が必要な欄（ピンク色のセル）に空欄があります。空欄を埋めてください。",""))</f>
        <v/>
      </c>
      <c r="AT285" s="452"/>
      <c r="AU285" s="1310"/>
      <c r="AV285" s="558" t="str">
        <f>IF('別紙様式2-2（４・５月分）'!N217="","",'別紙様式2-2（４・５月分）'!N217)</f>
        <v/>
      </c>
      <c r="AW285" s="1312"/>
      <c r="AX285" s="579"/>
      <c r="AY285" s="1229" t="str">
        <f>IF(OR(T285="新加算Ⅰ",T285="新加算Ⅱ",T285="新加算Ⅲ",T285="新加算Ⅳ",T285="新加算Ⅴ（１）",T285="新加算Ⅴ（２）",T285="新加算Ⅴ（３）",T285="新加算ⅠⅤ（４）",T285="新加算Ⅴ（５）",T285="新加算Ⅴ（６）",T285="新加算Ⅴ（８）",T285="新加算Ⅴ（11）"),IF(AI285="○","","未入力"),"")</f>
        <v/>
      </c>
      <c r="AZ285" s="1229" t="str">
        <f>IF(OR(U285="新加算Ⅰ",U285="新加算Ⅱ",U285="新加算Ⅲ",U285="新加算Ⅳ",U285="新加算Ⅴ（１）",U285="新加算Ⅴ（２）",U285="新加算Ⅴ（３）",U285="新加算ⅠⅤ（４）",U285="新加算Ⅴ（５）",U285="新加算Ⅴ（６）",U285="新加算Ⅴ（８）",U285="新加算Ⅴ（11）"),IF(AJ285="○","","未入力"),"")</f>
        <v/>
      </c>
      <c r="BA285" s="1229" t="str">
        <f>IF(OR(U285="新加算Ⅴ（７）",U285="新加算Ⅴ（９）",U285="新加算Ⅴ（10）",U285="新加算Ⅴ（12）",U285="新加算Ⅴ（13）",U285="新加算Ⅴ（14）"),IF(AK285="○","","未入力"),"")</f>
        <v/>
      </c>
      <c r="BB285" s="1229" t="str">
        <f>IF(OR(U285="新加算Ⅰ",U285="新加算Ⅱ",U285="新加算Ⅲ",U285="新加算Ⅴ（１）",U285="新加算Ⅴ（３）",U285="新加算Ⅴ（８）"),IF(AL285="○","","未入力"),"")</f>
        <v/>
      </c>
      <c r="BC285" s="1480" t="str">
        <f t="shared" ref="BC285" si="468">IF(OR(U285="新加算Ⅰ",U285="新加算Ⅱ",U285="新加算Ⅴ（１）",U285="新加算Ⅴ（２）",U285="新加算Ⅴ（３）",U285="新加算Ⅴ（４）",U285="新加算Ⅴ（５）",U285="新加算Ⅴ（６）",U285="新加算Ⅴ（７）",U285="新加算Ⅴ（９）",U285="新加算Ⅴ（10）",U285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5" s="1310" t="str">
        <f>IF(AND(T285&lt;&gt;"（参考）令和７年度の移行予定",OR(U285="新加算Ⅰ",U285="新加算Ⅴ（１）",U285="新加算Ⅴ（２）",U285="新加算Ⅴ（５）",U285="新加算Ⅴ（７）",U285="新加算Ⅴ（10）")),IF(AN285="","未入力",IF(AN285="いずれも取得していない","要件を満たさない","")),"")</f>
        <v/>
      </c>
      <c r="BE285" s="1310" t="str">
        <f>G282</f>
        <v/>
      </c>
      <c r="BF285" s="1310"/>
      <c r="BG285" s="1310"/>
    </row>
    <row r="286" spans="1:59" ht="30" customHeight="1">
      <c r="A286" s="1273">
        <v>69</v>
      </c>
      <c r="B286" s="1242" t="str">
        <f>IF(基本情報入力シート!C122="","",基本情報入力シート!C122)</f>
        <v/>
      </c>
      <c r="C286" s="1243"/>
      <c r="D286" s="1243"/>
      <c r="E286" s="1243"/>
      <c r="F286" s="1244"/>
      <c r="G286" s="1259" t="str">
        <f>IF(基本情報入力シート!M122="","",基本情報入力シート!M122)</f>
        <v/>
      </c>
      <c r="H286" s="1259" t="str">
        <f>IF(基本情報入力シート!R122="","",基本情報入力シート!R122)</f>
        <v/>
      </c>
      <c r="I286" s="1259" t="str">
        <f>IF(基本情報入力シート!W122="","",基本情報入力シート!W122)</f>
        <v/>
      </c>
      <c r="J286" s="1422" t="str">
        <f>IF(基本情報入力シート!X122="","",基本情報入力シート!X122)</f>
        <v/>
      </c>
      <c r="K286" s="1259" t="str">
        <f>IF(基本情報入力シート!Y122="","",基本情報入力シート!Y122)</f>
        <v/>
      </c>
      <c r="L286" s="1428" t="str">
        <f>IF(基本情報入力シート!AB122="","",基本情報入力シート!AB122)</f>
        <v/>
      </c>
      <c r="M286" s="553" t="str">
        <f>IF('別紙様式2-2（４・５月分）'!P218="","",'別紙様式2-2（４・５月分）'!P218)</f>
        <v/>
      </c>
      <c r="N286" s="1398" t="str">
        <f>IF(SUM('別紙様式2-2（４・５月分）'!Q218:Q220)=0,"",SUM('別紙様式2-2（４・５月分）'!Q218:Q220))</f>
        <v/>
      </c>
      <c r="O286" s="1402" t="str">
        <f>IFERROR(VLOOKUP('別紙様式2-2（４・５月分）'!AQ218,【参考】数式用!$AR$5:$AS$22,2,FALSE),"")</f>
        <v/>
      </c>
      <c r="P286" s="1403"/>
      <c r="Q286" s="1404"/>
      <c r="R286" s="1539" t="str">
        <f>IFERROR(VLOOKUP(K286,【参考】数式用!$A$5:$AB$37,MATCH(O286,【参考】数式用!$B$4:$AB$4,0)+1,0),"")</f>
        <v/>
      </c>
      <c r="S286" s="1410" t="s">
        <v>2102</v>
      </c>
      <c r="T286" s="1535" t="str">
        <f>IF('別紙様式2-3（６月以降分）'!T286="","",'別紙様式2-3（６月以降分）'!T286)</f>
        <v/>
      </c>
      <c r="U286" s="1537" t="str">
        <f>IFERROR(VLOOKUP(K286,【参考】数式用!$A$5:$AB$37,MATCH(T286,【参考】数式用!$B$4:$AB$4,0)+1,0),"")</f>
        <v/>
      </c>
      <c r="V286" s="1416" t="s">
        <v>15</v>
      </c>
      <c r="W286" s="1533">
        <f>'別紙様式2-3（６月以降分）'!W286</f>
        <v>6</v>
      </c>
      <c r="X286" s="1356" t="s">
        <v>10</v>
      </c>
      <c r="Y286" s="1533">
        <f>'別紙様式2-3（６月以降分）'!Y286</f>
        <v>6</v>
      </c>
      <c r="Z286" s="1356" t="s">
        <v>38</v>
      </c>
      <c r="AA286" s="1533">
        <f>'別紙様式2-3（６月以降分）'!AA286</f>
        <v>7</v>
      </c>
      <c r="AB286" s="1356" t="s">
        <v>10</v>
      </c>
      <c r="AC286" s="1533">
        <f>'別紙様式2-3（６月以降分）'!AC286</f>
        <v>3</v>
      </c>
      <c r="AD286" s="1356" t="s">
        <v>2020</v>
      </c>
      <c r="AE286" s="1356" t="s">
        <v>20</v>
      </c>
      <c r="AF286" s="1356">
        <f>IF(W286&gt;=1,(AA286*12+AC286)-(W286*12+Y286)+1,"")</f>
        <v>10</v>
      </c>
      <c r="AG286" s="1358" t="s">
        <v>33</v>
      </c>
      <c r="AH286" s="1525" t="str">
        <f>'別紙様式2-3（６月以降分）'!AH286</f>
        <v/>
      </c>
      <c r="AI286" s="1527" t="str">
        <f>'別紙様式2-3（６月以降分）'!AI286</f>
        <v/>
      </c>
      <c r="AJ286" s="1529">
        <f>'別紙様式2-3（６月以降分）'!AJ286</f>
        <v>0</v>
      </c>
      <c r="AK286" s="1531" t="str">
        <f>IF('別紙様式2-3（６月以降分）'!AK286="","",'別紙様式2-3（６月以降分）'!AK286)</f>
        <v/>
      </c>
      <c r="AL286" s="1520">
        <f>'別紙様式2-3（６月以降分）'!AL286</f>
        <v>0</v>
      </c>
      <c r="AM286" s="1522" t="str">
        <f>IF('別紙様式2-3（６月以降分）'!AM286="","",'別紙様式2-3（６月以降分）'!AM286)</f>
        <v/>
      </c>
      <c r="AN286" s="1340" t="str">
        <f>IF('別紙様式2-3（６月以降分）'!AN286="","",'別紙様式2-3（６月以降分）'!AN286)</f>
        <v/>
      </c>
      <c r="AO286" s="1338" t="str">
        <f>IF('別紙様式2-3（６月以降分）'!AO286="","",'別紙様式2-3（６月以降分）'!AO286)</f>
        <v/>
      </c>
      <c r="AP286" s="1340" t="str">
        <f>IF('別紙様式2-3（６月以降分）'!AP286="","",'別紙様式2-3（６月以降分）'!AP286)</f>
        <v/>
      </c>
      <c r="AQ286" s="1489" t="str">
        <f>IF('別紙様式2-3（６月以降分）'!AQ286="","",'別紙様式2-3（６月以降分）'!AQ286)</f>
        <v/>
      </c>
      <c r="AR286" s="1492" t="str">
        <f>IF('別紙様式2-3（６月以降分）'!AR286="","",'別紙様式2-3（６月以降分）'!AR286)</f>
        <v/>
      </c>
      <c r="AS286" s="573" t="str">
        <f t="shared" ref="AS286" si="469">IF(AU288="","",IF(U288&lt;U286,"！加算の要件上は問題ありませんが、令和６年度当初の新加算の加算率と比較して、移行後の加算率が下がる計画になっています。",""))</f>
        <v/>
      </c>
      <c r="AT286" s="580"/>
      <c r="AU286" s="1308"/>
      <c r="AV286" s="558" t="str">
        <f>IF('別紙様式2-2（４・５月分）'!N218="","",'別紙様式2-2（４・５月分）'!N218)</f>
        <v/>
      </c>
      <c r="AW286" s="1312" t="str">
        <f>IF(SUM('別紙様式2-2（４・５月分）'!O218:O220)=0,"",SUM('別紙様式2-2（４・５月分）'!O218:O220))</f>
        <v/>
      </c>
      <c r="AX286" s="1481" t="str">
        <f>IFERROR(VLOOKUP(K286,【参考】数式用!$AH$2:$AI$34,2,FALSE),"")</f>
        <v/>
      </c>
      <c r="AY286" s="494"/>
      <c r="BD286" s="341"/>
      <c r="BE286" s="1310" t="str">
        <f>G286</f>
        <v/>
      </c>
      <c r="BF286" s="1310"/>
      <c r="BG286" s="1310"/>
    </row>
    <row r="287" spans="1:59" ht="15" customHeight="1">
      <c r="A287" s="1274"/>
      <c r="B287" s="1242"/>
      <c r="C287" s="1243"/>
      <c r="D287" s="1243"/>
      <c r="E287" s="1243"/>
      <c r="F287" s="1244"/>
      <c r="G287" s="1259"/>
      <c r="H287" s="1259"/>
      <c r="I287" s="1259"/>
      <c r="J287" s="1422"/>
      <c r="K287" s="1259"/>
      <c r="L287" s="1428"/>
      <c r="M287" s="1378" t="str">
        <f>IF('別紙様式2-2（４・５月分）'!P219="","",'別紙様式2-2（４・５月分）'!P219)</f>
        <v/>
      </c>
      <c r="N287" s="1399"/>
      <c r="O287" s="1405"/>
      <c r="P287" s="1406"/>
      <c r="Q287" s="1407"/>
      <c r="R287" s="1540"/>
      <c r="S287" s="1411"/>
      <c r="T287" s="1536"/>
      <c r="U287" s="1538"/>
      <c r="V287" s="1417"/>
      <c r="W287" s="1534"/>
      <c r="X287" s="1357"/>
      <c r="Y287" s="1534"/>
      <c r="Z287" s="1357"/>
      <c r="AA287" s="1534"/>
      <c r="AB287" s="1357"/>
      <c r="AC287" s="1534"/>
      <c r="AD287" s="1357"/>
      <c r="AE287" s="1357"/>
      <c r="AF287" s="1357"/>
      <c r="AG287" s="1359"/>
      <c r="AH287" s="1526"/>
      <c r="AI287" s="1528"/>
      <c r="AJ287" s="1530"/>
      <c r="AK287" s="1532"/>
      <c r="AL287" s="1521"/>
      <c r="AM287" s="1523"/>
      <c r="AN287" s="1341"/>
      <c r="AO287" s="1524"/>
      <c r="AP287" s="1341"/>
      <c r="AQ287" s="1490"/>
      <c r="AR287" s="1493"/>
      <c r="AS287" s="1491" t="str">
        <f t="shared" ref="AS287" si="470">IF(AU288="","",IF(OR(AA288="",AA288&lt;&gt;7,AC288="",AC288&lt;&gt;3),"！算定期間の終わりが令和７年３月になっていません。年度内の廃止予定等がなければ、算定対象月を令和７年３月にしてください。",""))</f>
        <v/>
      </c>
      <c r="AT287" s="580"/>
      <c r="AU287" s="1310"/>
      <c r="AV287" s="1311" t="str">
        <f>IF('別紙様式2-2（４・５月分）'!N219="","",'別紙様式2-2（４・５月分）'!N219)</f>
        <v/>
      </c>
      <c r="AW287" s="1312"/>
      <c r="AX287" s="1482"/>
      <c r="AY287" s="431"/>
      <c r="BD287" s="341"/>
      <c r="BE287" s="1310" t="str">
        <f>G286</f>
        <v/>
      </c>
      <c r="BF287" s="1310"/>
      <c r="BG287" s="1310"/>
    </row>
    <row r="288" spans="1:59" ht="15" customHeight="1">
      <c r="A288" s="1302"/>
      <c r="B288" s="1242"/>
      <c r="C288" s="1243"/>
      <c r="D288" s="1243"/>
      <c r="E288" s="1243"/>
      <c r="F288" s="1244"/>
      <c r="G288" s="1259"/>
      <c r="H288" s="1259"/>
      <c r="I288" s="1259"/>
      <c r="J288" s="1422"/>
      <c r="K288" s="1259"/>
      <c r="L288" s="1428"/>
      <c r="M288" s="1379"/>
      <c r="N288" s="1400"/>
      <c r="O288" s="1380" t="s">
        <v>2025</v>
      </c>
      <c r="P288" s="1432" t="str">
        <f>IFERROR(VLOOKUP('別紙様式2-2（４・５月分）'!AQ218,【参考】数式用!$AR$5:$AT$22,3,FALSE),"")</f>
        <v/>
      </c>
      <c r="Q288" s="1384" t="s">
        <v>2036</v>
      </c>
      <c r="R288" s="1516" t="str">
        <f>IFERROR(VLOOKUP(K286,【参考】数式用!$A$5:$AB$37,MATCH(P288,【参考】数式用!$B$4:$AB$4,0)+1,0),"")</f>
        <v/>
      </c>
      <c r="S288" s="1388" t="s">
        <v>2109</v>
      </c>
      <c r="T288" s="1518"/>
      <c r="U288" s="1514" t="str">
        <f>IFERROR(VLOOKUP(K286,【参考】数式用!$A$5:$AB$37,MATCH(T288,【参考】数式用!$B$4:$AB$4,0)+1,0),"")</f>
        <v/>
      </c>
      <c r="V288" s="1394" t="s">
        <v>15</v>
      </c>
      <c r="W288" s="1512"/>
      <c r="X288" s="1370" t="s">
        <v>10</v>
      </c>
      <c r="Y288" s="1512"/>
      <c r="Z288" s="1370" t="s">
        <v>38</v>
      </c>
      <c r="AA288" s="1512"/>
      <c r="AB288" s="1370" t="s">
        <v>10</v>
      </c>
      <c r="AC288" s="1512"/>
      <c r="AD288" s="1370" t="s">
        <v>2020</v>
      </c>
      <c r="AE288" s="1370" t="s">
        <v>20</v>
      </c>
      <c r="AF288" s="1370" t="str">
        <f>IF(W288&gt;=1,(AA288*12+AC288)-(W288*12+Y288)+1,"")</f>
        <v/>
      </c>
      <c r="AG288" s="1366" t="s">
        <v>33</v>
      </c>
      <c r="AH288" s="1372" t="str">
        <f t="shared" ref="AH288" si="471">IFERROR(ROUNDDOWN(ROUND(L286*U288,0),0)*AF288,"")</f>
        <v/>
      </c>
      <c r="AI288" s="1506" t="str">
        <f t="shared" ref="AI288" si="472">IFERROR(ROUNDDOWN(ROUND((L286*(U288-AW286)),0),0)*AF288,"")</f>
        <v/>
      </c>
      <c r="AJ288" s="1376" t="str">
        <f>IFERROR(ROUNDDOWN(ROUNDDOWN(ROUND(L286*VLOOKUP(K286,【参考】数式用!$A$5:$AB$27,MATCH("新加算Ⅳ",【参考】数式用!$B$4:$AB$4,0)+1,0),0),0)*AF288*0.5,0),"")</f>
        <v/>
      </c>
      <c r="AK288" s="1508"/>
      <c r="AL288" s="1510" t="str">
        <f>IFERROR(IF('別紙様式2-2（４・５月分）'!P288="ベア加算","", IF(OR(T288="新加算Ⅰ",T288="新加算Ⅱ",T288="新加算Ⅲ",T288="新加算Ⅳ"),ROUNDDOWN(ROUND(L286*VLOOKUP(K286,【参考】数式用!$A$5:$I$27,MATCH("ベア加算",【参考】数式用!$B$4:$I$4,0)+1,0),0),0)*AF288,"")),"")</f>
        <v/>
      </c>
      <c r="AM288" s="1502"/>
      <c r="AN288" s="1483"/>
      <c r="AO288" s="1504"/>
      <c r="AP288" s="1483"/>
      <c r="AQ288" s="1485"/>
      <c r="AR288" s="1487"/>
      <c r="AS288" s="1491"/>
      <c r="AT288" s="452"/>
      <c r="AU288" s="1310" t="str">
        <f>IF(AND(AA286&lt;&gt;7,AC286&lt;&gt;3),"V列に色付け","")</f>
        <v/>
      </c>
      <c r="AV288" s="1311"/>
      <c r="AW288" s="1312"/>
      <c r="AX288" s="577"/>
      <c r="AY288" s="1229" t="str">
        <f>IF(AL288&lt;&gt;"",IF(AM288="○","入力済","未入力"),"")</f>
        <v/>
      </c>
      <c r="AZ288" s="1229" t="str">
        <f>IF(OR(T288="新加算Ⅰ",T288="新加算Ⅱ",T288="新加算Ⅲ",T288="新加算Ⅳ",T288="新加算Ⅴ（１）",T288="新加算Ⅴ（２）",T288="新加算Ⅴ（３）",T288="新加算ⅠⅤ（４）",T288="新加算Ⅴ（５）",T288="新加算Ⅴ（６）",T288="新加算Ⅴ（８）",T288="新加算Ⅴ（11）"),IF(OR(AN288="○",AN288="令和６年度中に満たす"),"入力済","未入力"),"")</f>
        <v/>
      </c>
      <c r="BA288" s="1229" t="str">
        <f>IF(OR(T288="新加算Ⅴ（７）",T288="新加算Ⅴ（９）",T288="新加算Ⅴ（10）",T288="新加算Ⅴ（12）",T288="新加算Ⅴ（13）",T288="新加算Ⅴ（14）"),IF(OR(AO288="○",AO288="令和６年度中に満たす"),"入力済","未入力"),"")</f>
        <v/>
      </c>
      <c r="BB288" s="1229" t="str">
        <f>IF(OR(T288="新加算Ⅰ",T288="新加算Ⅱ",T288="新加算Ⅲ",T288="新加算Ⅴ（１）",T288="新加算Ⅴ（３）",T288="新加算Ⅴ（８）"),IF(OR(AP288="○",AP288="令和６年度中に満たす"),"入力済","未入力"),"")</f>
        <v/>
      </c>
      <c r="BC288" s="1480" t="str">
        <f t="shared" ref="BC288" si="473">IF(OR(T288="新加算Ⅰ",T288="新加算Ⅱ",T288="新加算Ⅴ（１）",T288="新加算Ⅴ（２）",T288="新加算Ⅴ（３）",T288="新加算Ⅴ（４）",T288="新加算Ⅴ（５）",T288="新加算Ⅴ（６）",T288="新加算Ⅴ（７）",T288="新加算Ⅴ（９）",T288="新加算Ⅴ（10）",T288="新加算Ⅴ（12）"),IF(AQ288&lt;&gt;"",1,""),"")</f>
        <v/>
      </c>
      <c r="BD288" s="1310" t="str">
        <f>IF(OR(T288="新加算Ⅰ",T288="新加算Ⅴ（１）",T288="新加算Ⅴ（２）",T288="新加算Ⅴ（５）",T288="新加算Ⅴ（７）",T288="新加算Ⅴ（10）"),IF(AR288="","未入力","入力済"),"")</f>
        <v/>
      </c>
      <c r="BE288" s="1310" t="str">
        <f>G286</f>
        <v/>
      </c>
      <c r="BF288" s="1310"/>
      <c r="BG288" s="1310"/>
    </row>
    <row r="289" spans="1:59" ht="30" customHeight="1" thickBot="1">
      <c r="A289" s="1275"/>
      <c r="B289" s="1418"/>
      <c r="C289" s="1419"/>
      <c r="D289" s="1419"/>
      <c r="E289" s="1419"/>
      <c r="F289" s="1420"/>
      <c r="G289" s="1260"/>
      <c r="H289" s="1260"/>
      <c r="I289" s="1260"/>
      <c r="J289" s="1423"/>
      <c r="K289" s="1260"/>
      <c r="L289" s="1429"/>
      <c r="M289" s="556" t="str">
        <f>IF('別紙様式2-2（４・５月分）'!P220="","",'別紙様式2-2（４・５月分）'!P220)</f>
        <v/>
      </c>
      <c r="N289" s="1401"/>
      <c r="O289" s="1381"/>
      <c r="P289" s="1433"/>
      <c r="Q289" s="1385"/>
      <c r="R289" s="1517"/>
      <c r="S289" s="1389"/>
      <c r="T289" s="1519"/>
      <c r="U289" s="1515"/>
      <c r="V289" s="1395"/>
      <c r="W289" s="1513"/>
      <c r="X289" s="1371"/>
      <c r="Y289" s="1513"/>
      <c r="Z289" s="1371"/>
      <c r="AA289" s="1513"/>
      <c r="AB289" s="1371"/>
      <c r="AC289" s="1513"/>
      <c r="AD289" s="1371"/>
      <c r="AE289" s="1371"/>
      <c r="AF289" s="1371"/>
      <c r="AG289" s="1367"/>
      <c r="AH289" s="1373"/>
      <c r="AI289" s="1507"/>
      <c r="AJ289" s="1377"/>
      <c r="AK289" s="1509"/>
      <c r="AL289" s="1511"/>
      <c r="AM289" s="1503"/>
      <c r="AN289" s="1484"/>
      <c r="AO289" s="1505"/>
      <c r="AP289" s="1484"/>
      <c r="AQ289" s="1486"/>
      <c r="AR289" s="1488"/>
      <c r="AS289" s="578" t="str">
        <f t="shared" ref="AS289" si="474">IF(AU288="","",IF(OR(T288="",AND(M289="ベア加算なし",OR(T288="新加算Ⅰ",T288="新加算Ⅱ",T288="新加算Ⅲ",T288="新加算Ⅳ"),AM288=""),AND(OR(T288="新加算Ⅰ",T288="新加算Ⅱ",T288="新加算Ⅲ",T288="新加算Ⅳ"),AN288=""),AND(OR(T288="新加算Ⅰ",T288="新加算Ⅱ",T288="新加算Ⅲ"),AP288=""),AND(OR(T288="新加算Ⅰ",T288="新加算Ⅱ"),AQ288=""),AND(OR(T288="新加算Ⅰ"),AR288="")),"！記入が必要な欄（ピンク色のセル）に空欄があります。空欄を埋めてください。",""))</f>
        <v/>
      </c>
      <c r="AT289" s="452"/>
      <c r="AU289" s="1310"/>
      <c r="AV289" s="558" t="str">
        <f>IF('別紙様式2-2（４・５月分）'!N220="","",'別紙様式2-2（４・５月分）'!N220)</f>
        <v/>
      </c>
      <c r="AW289" s="1312"/>
      <c r="AX289" s="579"/>
      <c r="AY289" s="1229" t="str">
        <f>IF(OR(T289="新加算Ⅰ",T289="新加算Ⅱ",T289="新加算Ⅲ",T289="新加算Ⅳ",T289="新加算Ⅴ（１）",T289="新加算Ⅴ（２）",T289="新加算Ⅴ（３）",T289="新加算ⅠⅤ（４）",T289="新加算Ⅴ（５）",T289="新加算Ⅴ（６）",T289="新加算Ⅴ（８）",T289="新加算Ⅴ（11）"),IF(AI289="○","","未入力"),"")</f>
        <v/>
      </c>
      <c r="AZ289" s="1229" t="str">
        <f>IF(OR(U289="新加算Ⅰ",U289="新加算Ⅱ",U289="新加算Ⅲ",U289="新加算Ⅳ",U289="新加算Ⅴ（１）",U289="新加算Ⅴ（２）",U289="新加算Ⅴ（３）",U289="新加算ⅠⅤ（４）",U289="新加算Ⅴ（５）",U289="新加算Ⅴ（６）",U289="新加算Ⅴ（８）",U289="新加算Ⅴ（11）"),IF(AJ289="○","","未入力"),"")</f>
        <v/>
      </c>
      <c r="BA289" s="1229" t="str">
        <f>IF(OR(U289="新加算Ⅴ（７）",U289="新加算Ⅴ（９）",U289="新加算Ⅴ（10）",U289="新加算Ⅴ（12）",U289="新加算Ⅴ（13）",U289="新加算Ⅴ（14）"),IF(AK289="○","","未入力"),"")</f>
        <v/>
      </c>
      <c r="BB289" s="1229" t="str">
        <f>IF(OR(U289="新加算Ⅰ",U289="新加算Ⅱ",U289="新加算Ⅲ",U289="新加算Ⅴ（１）",U289="新加算Ⅴ（３）",U289="新加算Ⅴ（８）"),IF(AL289="○","","未入力"),"")</f>
        <v/>
      </c>
      <c r="BC289" s="1480" t="str">
        <f t="shared" ref="BC289" si="475">IF(OR(U289="新加算Ⅰ",U289="新加算Ⅱ",U289="新加算Ⅴ（１）",U289="新加算Ⅴ（２）",U289="新加算Ⅴ（３）",U289="新加算Ⅴ（４）",U289="新加算Ⅴ（５）",U289="新加算Ⅴ（６）",U289="新加算Ⅴ（７）",U289="新加算Ⅴ（９）",U289="新加算Ⅴ（10）",U289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9" s="1310" t="str">
        <f>IF(AND(T289&lt;&gt;"（参考）令和７年度の移行予定",OR(U289="新加算Ⅰ",U289="新加算Ⅴ（１）",U289="新加算Ⅴ（２）",U289="新加算Ⅴ（５）",U289="新加算Ⅴ（７）",U289="新加算Ⅴ（10）")),IF(AN289="","未入力",IF(AN289="いずれも取得していない","要件を満たさない","")),"")</f>
        <v/>
      </c>
      <c r="BE289" s="1310" t="str">
        <f>G286</f>
        <v/>
      </c>
      <c r="BF289" s="1310"/>
      <c r="BG289" s="1310"/>
    </row>
    <row r="290" spans="1:59" ht="30" customHeight="1">
      <c r="A290" s="1300">
        <v>70</v>
      </c>
      <c r="B290" s="1239" t="str">
        <f>IF(基本情報入力シート!C123="","",基本情報入力シート!C123)</f>
        <v/>
      </c>
      <c r="C290" s="1240"/>
      <c r="D290" s="1240"/>
      <c r="E290" s="1240"/>
      <c r="F290" s="1241"/>
      <c r="G290" s="1258" t="str">
        <f>IF(基本情報入力シート!M123="","",基本情報入力シート!M123)</f>
        <v/>
      </c>
      <c r="H290" s="1258" t="str">
        <f>IF(基本情報入力シート!R123="","",基本情報入力シート!R123)</f>
        <v/>
      </c>
      <c r="I290" s="1258" t="str">
        <f>IF(基本情報入力シート!W123="","",基本情報入力シート!W123)</f>
        <v/>
      </c>
      <c r="J290" s="1421" t="str">
        <f>IF(基本情報入力シート!X123="","",基本情報入力シート!X123)</f>
        <v/>
      </c>
      <c r="K290" s="1258" t="str">
        <f>IF(基本情報入力シート!Y123="","",基本情報入力シート!Y123)</f>
        <v/>
      </c>
      <c r="L290" s="1434" t="str">
        <f>IF(基本情報入力シート!AB123="","",基本情報入力シート!AB123)</f>
        <v/>
      </c>
      <c r="M290" s="553" t="str">
        <f>IF('別紙様式2-2（４・５月分）'!P221="","",'別紙様式2-2（４・５月分）'!P221)</f>
        <v/>
      </c>
      <c r="N290" s="1398" t="str">
        <f>IF(SUM('別紙様式2-2（４・５月分）'!Q221:Q223)=0,"",SUM('別紙様式2-2（４・５月分）'!Q221:Q223))</f>
        <v/>
      </c>
      <c r="O290" s="1402" t="str">
        <f>IFERROR(VLOOKUP('別紙様式2-2（４・５月分）'!AQ221,【参考】数式用!$AR$5:$AS$22,2,FALSE),"")</f>
        <v/>
      </c>
      <c r="P290" s="1403"/>
      <c r="Q290" s="1404"/>
      <c r="R290" s="1539" t="str">
        <f>IFERROR(VLOOKUP(K290,【参考】数式用!$A$5:$AB$37,MATCH(O290,【参考】数式用!$B$4:$AB$4,0)+1,0),"")</f>
        <v/>
      </c>
      <c r="S290" s="1410" t="s">
        <v>2102</v>
      </c>
      <c r="T290" s="1535" t="str">
        <f>IF('別紙様式2-3（６月以降分）'!T290="","",'別紙様式2-3（６月以降分）'!T290)</f>
        <v/>
      </c>
      <c r="U290" s="1537" t="str">
        <f>IFERROR(VLOOKUP(K290,【参考】数式用!$A$5:$AB$37,MATCH(T290,【参考】数式用!$B$4:$AB$4,0)+1,0),"")</f>
        <v/>
      </c>
      <c r="V290" s="1416" t="s">
        <v>15</v>
      </c>
      <c r="W290" s="1533">
        <f>'別紙様式2-3（６月以降分）'!W290</f>
        <v>6</v>
      </c>
      <c r="X290" s="1356" t="s">
        <v>10</v>
      </c>
      <c r="Y290" s="1533">
        <f>'別紙様式2-3（６月以降分）'!Y290</f>
        <v>6</v>
      </c>
      <c r="Z290" s="1356" t="s">
        <v>38</v>
      </c>
      <c r="AA290" s="1533">
        <f>'別紙様式2-3（６月以降分）'!AA290</f>
        <v>7</v>
      </c>
      <c r="AB290" s="1356" t="s">
        <v>10</v>
      </c>
      <c r="AC290" s="1533">
        <f>'別紙様式2-3（６月以降分）'!AC290</f>
        <v>3</v>
      </c>
      <c r="AD290" s="1356" t="s">
        <v>2020</v>
      </c>
      <c r="AE290" s="1356" t="s">
        <v>20</v>
      </c>
      <c r="AF290" s="1356">
        <f>IF(W290&gt;=1,(AA290*12+AC290)-(W290*12+Y290)+1,"")</f>
        <v>10</v>
      </c>
      <c r="AG290" s="1358" t="s">
        <v>33</v>
      </c>
      <c r="AH290" s="1525" t="str">
        <f>'別紙様式2-3（６月以降分）'!AH290</f>
        <v/>
      </c>
      <c r="AI290" s="1527" t="str">
        <f>'別紙様式2-3（６月以降分）'!AI290</f>
        <v/>
      </c>
      <c r="AJ290" s="1529">
        <f>'別紙様式2-3（６月以降分）'!AJ290</f>
        <v>0</v>
      </c>
      <c r="AK290" s="1531" t="str">
        <f>IF('別紙様式2-3（６月以降分）'!AK290="","",'別紙様式2-3（６月以降分）'!AK290)</f>
        <v/>
      </c>
      <c r="AL290" s="1520">
        <f>'別紙様式2-3（６月以降分）'!AL290</f>
        <v>0</v>
      </c>
      <c r="AM290" s="1522" t="str">
        <f>IF('別紙様式2-3（６月以降分）'!AM290="","",'別紙様式2-3（６月以降分）'!AM290)</f>
        <v/>
      </c>
      <c r="AN290" s="1340" t="str">
        <f>IF('別紙様式2-3（６月以降分）'!AN290="","",'別紙様式2-3（６月以降分）'!AN290)</f>
        <v/>
      </c>
      <c r="AO290" s="1338" t="str">
        <f>IF('別紙様式2-3（６月以降分）'!AO290="","",'別紙様式2-3（６月以降分）'!AO290)</f>
        <v/>
      </c>
      <c r="AP290" s="1340" t="str">
        <f>IF('別紙様式2-3（６月以降分）'!AP290="","",'別紙様式2-3（６月以降分）'!AP290)</f>
        <v/>
      </c>
      <c r="AQ290" s="1489" t="str">
        <f>IF('別紙様式2-3（６月以降分）'!AQ290="","",'別紙様式2-3（６月以降分）'!AQ290)</f>
        <v/>
      </c>
      <c r="AR290" s="1492" t="str">
        <f>IF('別紙様式2-3（６月以降分）'!AR290="","",'別紙様式2-3（６月以降分）'!AR290)</f>
        <v/>
      </c>
      <c r="AS290" s="573" t="str">
        <f t="shared" ref="AS290" si="476">IF(AU292="","",IF(U292&lt;U290,"！加算の要件上は問題ありませんが、令和６年度当初の新加算の加算率と比較して、移行後の加算率が下がる計画になっています。",""))</f>
        <v/>
      </c>
      <c r="AT290" s="580"/>
      <c r="AU290" s="1308"/>
      <c r="AV290" s="558" t="str">
        <f>IF('別紙様式2-2（４・５月分）'!N221="","",'別紙様式2-2（４・５月分）'!N221)</f>
        <v/>
      </c>
      <c r="AW290" s="1312" t="str">
        <f>IF(SUM('別紙様式2-2（４・５月分）'!O221:O223)=0,"",SUM('別紙様式2-2（４・５月分）'!O221:O223))</f>
        <v/>
      </c>
      <c r="AX290" s="1481" t="str">
        <f>IFERROR(VLOOKUP(K290,【参考】数式用!$AH$2:$AI$34,2,FALSE),"")</f>
        <v/>
      </c>
      <c r="AY290" s="494"/>
      <c r="BD290" s="341"/>
      <c r="BE290" s="1310" t="str">
        <f>G290</f>
        <v/>
      </c>
      <c r="BF290" s="1310"/>
      <c r="BG290" s="1310"/>
    </row>
    <row r="291" spans="1:59" ht="15" customHeight="1">
      <c r="A291" s="1274"/>
      <c r="B291" s="1242"/>
      <c r="C291" s="1243"/>
      <c r="D291" s="1243"/>
      <c r="E291" s="1243"/>
      <c r="F291" s="1244"/>
      <c r="G291" s="1259"/>
      <c r="H291" s="1259"/>
      <c r="I291" s="1259"/>
      <c r="J291" s="1422"/>
      <c r="K291" s="1259"/>
      <c r="L291" s="1428"/>
      <c r="M291" s="1378" t="str">
        <f>IF('別紙様式2-2（４・５月分）'!P222="","",'別紙様式2-2（４・５月分）'!P222)</f>
        <v/>
      </c>
      <c r="N291" s="1399"/>
      <c r="O291" s="1405"/>
      <c r="P291" s="1406"/>
      <c r="Q291" s="1407"/>
      <c r="R291" s="1540"/>
      <c r="S291" s="1411"/>
      <c r="T291" s="1536"/>
      <c r="U291" s="1538"/>
      <c r="V291" s="1417"/>
      <c r="W291" s="1534"/>
      <c r="X291" s="1357"/>
      <c r="Y291" s="1534"/>
      <c r="Z291" s="1357"/>
      <c r="AA291" s="1534"/>
      <c r="AB291" s="1357"/>
      <c r="AC291" s="1534"/>
      <c r="AD291" s="1357"/>
      <c r="AE291" s="1357"/>
      <c r="AF291" s="1357"/>
      <c r="AG291" s="1359"/>
      <c r="AH291" s="1526"/>
      <c r="AI291" s="1528"/>
      <c r="AJ291" s="1530"/>
      <c r="AK291" s="1532"/>
      <c r="AL291" s="1521"/>
      <c r="AM291" s="1523"/>
      <c r="AN291" s="1341"/>
      <c r="AO291" s="1524"/>
      <c r="AP291" s="1341"/>
      <c r="AQ291" s="1490"/>
      <c r="AR291" s="1493"/>
      <c r="AS291" s="1491" t="str">
        <f t="shared" ref="AS291" si="477">IF(AU292="","",IF(OR(AA292="",AA292&lt;&gt;7,AC292="",AC292&lt;&gt;3),"！算定期間の終わりが令和７年３月になっていません。年度内の廃止予定等がなければ、算定対象月を令和７年３月にしてください。",""))</f>
        <v/>
      </c>
      <c r="AT291" s="580"/>
      <c r="AU291" s="1310"/>
      <c r="AV291" s="1311" t="str">
        <f>IF('別紙様式2-2（４・５月分）'!N222="","",'別紙様式2-2（４・５月分）'!N222)</f>
        <v/>
      </c>
      <c r="AW291" s="1312"/>
      <c r="AX291" s="1482"/>
      <c r="AY291" s="431"/>
      <c r="BD291" s="341"/>
      <c r="BE291" s="1310" t="str">
        <f>G290</f>
        <v/>
      </c>
      <c r="BF291" s="1310"/>
      <c r="BG291" s="1310"/>
    </row>
    <row r="292" spans="1:59" ht="15" customHeight="1">
      <c r="A292" s="1302"/>
      <c r="B292" s="1242"/>
      <c r="C292" s="1243"/>
      <c r="D292" s="1243"/>
      <c r="E292" s="1243"/>
      <c r="F292" s="1244"/>
      <c r="G292" s="1259"/>
      <c r="H292" s="1259"/>
      <c r="I292" s="1259"/>
      <c r="J292" s="1422"/>
      <c r="K292" s="1259"/>
      <c r="L292" s="1428"/>
      <c r="M292" s="1379"/>
      <c r="N292" s="1400"/>
      <c r="O292" s="1380" t="s">
        <v>2025</v>
      </c>
      <c r="P292" s="1432" t="str">
        <f>IFERROR(VLOOKUP('別紙様式2-2（４・５月分）'!AQ221,【参考】数式用!$AR$5:$AT$22,3,FALSE),"")</f>
        <v/>
      </c>
      <c r="Q292" s="1384" t="s">
        <v>2036</v>
      </c>
      <c r="R292" s="1516" t="str">
        <f>IFERROR(VLOOKUP(K290,【参考】数式用!$A$5:$AB$37,MATCH(P292,【参考】数式用!$B$4:$AB$4,0)+1,0),"")</f>
        <v/>
      </c>
      <c r="S292" s="1388" t="s">
        <v>2109</v>
      </c>
      <c r="T292" s="1518"/>
      <c r="U292" s="1514" t="str">
        <f>IFERROR(VLOOKUP(K290,【参考】数式用!$A$5:$AB$37,MATCH(T292,【参考】数式用!$B$4:$AB$4,0)+1,0),"")</f>
        <v/>
      </c>
      <c r="V292" s="1394" t="s">
        <v>15</v>
      </c>
      <c r="W292" s="1512"/>
      <c r="X292" s="1370" t="s">
        <v>10</v>
      </c>
      <c r="Y292" s="1512"/>
      <c r="Z292" s="1370" t="s">
        <v>38</v>
      </c>
      <c r="AA292" s="1512"/>
      <c r="AB292" s="1370" t="s">
        <v>10</v>
      </c>
      <c r="AC292" s="1512"/>
      <c r="AD292" s="1370" t="s">
        <v>2020</v>
      </c>
      <c r="AE292" s="1370" t="s">
        <v>20</v>
      </c>
      <c r="AF292" s="1370" t="str">
        <f>IF(W292&gt;=1,(AA292*12+AC292)-(W292*12+Y292)+1,"")</f>
        <v/>
      </c>
      <c r="AG292" s="1366" t="s">
        <v>33</v>
      </c>
      <c r="AH292" s="1372" t="str">
        <f t="shared" ref="AH292" si="478">IFERROR(ROUNDDOWN(ROUND(L290*U292,0),0)*AF292,"")</f>
        <v/>
      </c>
      <c r="AI292" s="1506" t="str">
        <f t="shared" ref="AI292" si="479">IFERROR(ROUNDDOWN(ROUND((L290*(U292-AW290)),0),0)*AF292,"")</f>
        <v/>
      </c>
      <c r="AJ292" s="1376" t="str">
        <f>IFERROR(ROUNDDOWN(ROUNDDOWN(ROUND(L290*VLOOKUP(K290,【参考】数式用!$A$5:$AB$27,MATCH("新加算Ⅳ",【参考】数式用!$B$4:$AB$4,0)+1,0),0),0)*AF292*0.5,0),"")</f>
        <v/>
      </c>
      <c r="AK292" s="1508"/>
      <c r="AL292" s="1510" t="str">
        <f>IFERROR(IF('別紙様式2-2（４・５月分）'!P292="ベア加算","", IF(OR(T292="新加算Ⅰ",T292="新加算Ⅱ",T292="新加算Ⅲ",T292="新加算Ⅳ"),ROUNDDOWN(ROUND(L290*VLOOKUP(K290,【参考】数式用!$A$5:$I$27,MATCH("ベア加算",【参考】数式用!$B$4:$I$4,0)+1,0),0),0)*AF292,"")),"")</f>
        <v/>
      </c>
      <c r="AM292" s="1502"/>
      <c r="AN292" s="1483"/>
      <c r="AO292" s="1504"/>
      <c r="AP292" s="1483"/>
      <c r="AQ292" s="1485"/>
      <c r="AR292" s="1487"/>
      <c r="AS292" s="1491"/>
      <c r="AT292" s="452"/>
      <c r="AU292" s="1310" t="str">
        <f>IF(AND(AA290&lt;&gt;7,AC290&lt;&gt;3),"V列に色付け","")</f>
        <v/>
      </c>
      <c r="AV292" s="1311"/>
      <c r="AW292" s="1312"/>
      <c r="AX292" s="577"/>
      <c r="AY292" s="1229" t="str">
        <f>IF(AL292&lt;&gt;"",IF(AM292="○","入力済","未入力"),"")</f>
        <v/>
      </c>
      <c r="AZ292" s="1229" t="str">
        <f>IF(OR(T292="新加算Ⅰ",T292="新加算Ⅱ",T292="新加算Ⅲ",T292="新加算Ⅳ",T292="新加算Ⅴ（１）",T292="新加算Ⅴ（２）",T292="新加算Ⅴ（３）",T292="新加算ⅠⅤ（４）",T292="新加算Ⅴ（５）",T292="新加算Ⅴ（６）",T292="新加算Ⅴ（８）",T292="新加算Ⅴ（11）"),IF(OR(AN292="○",AN292="令和６年度中に満たす"),"入力済","未入力"),"")</f>
        <v/>
      </c>
      <c r="BA292" s="1229" t="str">
        <f>IF(OR(T292="新加算Ⅴ（７）",T292="新加算Ⅴ（９）",T292="新加算Ⅴ（10）",T292="新加算Ⅴ（12）",T292="新加算Ⅴ（13）",T292="新加算Ⅴ（14）"),IF(OR(AO292="○",AO292="令和６年度中に満たす"),"入力済","未入力"),"")</f>
        <v/>
      </c>
      <c r="BB292" s="1229" t="str">
        <f>IF(OR(T292="新加算Ⅰ",T292="新加算Ⅱ",T292="新加算Ⅲ",T292="新加算Ⅴ（１）",T292="新加算Ⅴ（３）",T292="新加算Ⅴ（８）"),IF(OR(AP292="○",AP292="令和６年度中に満たす"),"入力済","未入力"),"")</f>
        <v/>
      </c>
      <c r="BC292" s="1480" t="str">
        <f t="shared" ref="BC292" si="480">IF(OR(T292="新加算Ⅰ",T292="新加算Ⅱ",T292="新加算Ⅴ（１）",T292="新加算Ⅴ（２）",T292="新加算Ⅴ（３）",T292="新加算Ⅴ（４）",T292="新加算Ⅴ（５）",T292="新加算Ⅴ（６）",T292="新加算Ⅴ（７）",T292="新加算Ⅴ（９）",T292="新加算Ⅴ（10）",T292="新加算Ⅴ（12）"),IF(AQ292&lt;&gt;"",1,""),"")</f>
        <v/>
      </c>
      <c r="BD292" s="1310" t="str">
        <f>IF(OR(T292="新加算Ⅰ",T292="新加算Ⅴ（１）",T292="新加算Ⅴ（２）",T292="新加算Ⅴ（５）",T292="新加算Ⅴ（７）",T292="新加算Ⅴ（10）"),IF(AR292="","未入力","入力済"),"")</f>
        <v/>
      </c>
      <c r="BE292" s="1310" t="str">
        <f>G290</f>
        <v/>
      </c>
      <c r="BF292" s="1310"/>
      <c r="BG292" s="1310"/>
    </row>
    <row r="293" spans="1:59" ht="30" customHeight="1" thickBot="1">
      <c r="A293" s="1275"/>
      <c r="B293" s="1418"/>
      <c r="C293" s="1419"/>
      <c r="D293" s="1419"/>
      <c r="E293" s="1419"/>
      <c r="F293" s="1420"/>
      <c r="G293" s="1260"/>
      <c r="H293" s="1260"/>
      <c r="I293" s="1260"/>
      <c r="J293" s="1423"/>
      <c r="K293" s="1260"/>
      <c r="L293" s="1429"/>
      <c r="M293" s="556" t="str">
        <f>IF('別紙様式2-2（４・５月分）'!P223="","",'別紙様式2-2（４・５月分）'!P223)</f>
        <v/>
      </c>
      <c r="N293" s="1401"/>
      <c r="O293" s="1381"/>
      <c r="P293" s="1433"/>
      <c r="Q293" s="1385"/>
      <c r="R293" s="1517"/>
      <c r="S293" s="1389"/>
      <c r="T293" s="1519"/>
      <c r="U293" s="1515"/>
      <c r="V293" s="1395"/>
      <c r="W293" s="1513"/>
      <c r="X293" s="1371"/>
      <c r="Y293" s="1513"/>
      <c r="Z293" s="1371"/>
      <c r="AA293" s="1513"/>
      <c r="AB293" s="1371"/>
      <c r="AC293" s="1513"/>
      <c r="AD293" s="1371"/>
      <c r="AE293" s="1371"/>
      <c r="AF293" s="1371"/>
      <c r="AG293" s="1367"/>
      <c r="AH293" s="1373"/>
      <c r="AI293" s="1507"/>
      <c r="AJ293" s="1377"/>
      <c r="AK293" s="1509"/>
      <c r="AL293" s="1511"/>
      <c r="AM293" s="1503"/>
      <c r="AN293" s="1484"/>
      <c r="AO293" s="1505"/>
      <c r="AP293" s="1484"/>
      <c r="AQ293" s="1486"/>
      <c r="AR293" s="1488"/>
      <c r="AS293" s="578" t="str">
        <f t="shared" ref="AS293" si="481">IF(AU292="","",IF(OR(T292="",AND(M293="ベア加算なし",OR(T292="新加算Ⅰ",T292="新加算Ⅱ",T292="新加算Ⅲ",T292="新加算Ⅳ"),AM292=""),AND(OR(T292="新加算Ⅰ",T292="新加算Ⅱ",T292="新加算Ⅲ",T292="新加算Ⅳ"),AN292=""),AND(OR(T292="新加算Ⅰ",T292="新加算Ⅱ",T292="新加算Ⅲ"),AP292=""),AND(OR(T292="新加算Ⅰ",T292="新加算Ⅱ"),AQ292=""),AND(OR(T292="新加算Ⅰ"),AR292="")),"！記入が必要な欄（ピンク色のセル）に空欄があります。空欄を埋めてください。",""))</f>
        <v/>
      </c>
      <c r="AT293" s="452"/>
      <c r="AU293" s="1310"/>
      <c r="AV293" s="558" t="str">
        <f>IF('別紙様式2-2（４・５月分）'!N223="","",'別紙様式2-2（４・５月分）'!N223)</f>
        <v/>
      </c>
      <c r="AW293" s="1312"/>
      <c r="AX293" s="579"/>
      <c r="AY293" s="1229" t="str">
        <f>IF(OR(T293="新加算Ⅰ",T293="新加算Ⅱ",T293="新加算Ⅲ",T293="新加算Ⅳ",T293="新加算Ⅴ（１）",T293="新加算Ⅴ（２）",T293="新加算Ⅴ（３）",T293="新加算ⅠⅤ（４）",T293="新加算Ⅴ（５）",T293="新加算Ⅴ（６）",T293="新加算Ⅴ（８）",T293="新加算Ⅴ（11）"),IF(AI293="○","","未入力"),"")</f>
        <v/>
      </c>
      <c r="AZ293" s="1229" t="str">
        <f>IF(OR(U293="新加算Ⅰ",U293="新加算Ⅱ",U293="新加算Ⅲ",U293="新加算Ⅳ",U293="新加算Ⅴ（１）",U293="新加算Ⅴ（２）",U293="新加算Ⅴ（３）",U293="新加算ⅠⅤ（４）",U293="新加算Ⅴ（５）",U293="新加算Ⅴ（６）",U293="新加算Ⅴ（８）",U293="新加算Ⅴ（11）"),IF(AJ293="○","","未入力"),"")</f>
        <v/>
      </c>
      <c r="BA293" s="1229" t="str">
        <f>IF(OR(U293="新加算Ⅴ（７）",U293="新加算Ⅴ（９）",U293="新加算Ⅴ（10）",U293="新加算Ⅴ（12）",U293="新加算Ⅴ（13）",U293="新加算Ⅴ（14）"),IF(AK293="○","","未入力"),"")</f>
        <v/>
      </c>
      <c r="BB293" s="1229" t="str">
        <f>IF(OR(U293="新加算Ⅰ",U293="新加算Ⅱ",U293="新加算Ⅲ",U293="新加算Ⅴ（１）",U293="新加算Ⅴ（３）",U293="新加算Ⅴ（８）"),IF(AL293="○","","未入力"),"")</f>
        <v/>
      </c>
      <c r="BC293" s="1480" t="str">
        <f t="shared" ref="BC293" si="482">IF(OR(U293="新加算Ⅰ",U293="新加算Ⅱ",U293="新加算Ⅴ（１）",U293="新加算Ⅴ（２）",U293="新加算Ⅴ（３）",U293="新加算Ⅴ（４）",U293="新加算Ⅴ（５）",U293="新加算Ⅴ（６）",U293="新加算Ⅴ（７）",U293="新加算Ⅴ（９）",U293="新加算Ⅴ（10）",U293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3" s="1310" t="str">
        <f>IF(AND(T293&lt;&gt;"（参考）令和７年度の移行予定",OR(U293="新加算Ⅰ",U293="新加算Ⅴ（１）",U293="新加算Ⅴ（２）",U293="新加算Ⅴ（５）",U293="新加算Ⅴ（７）",U293="新加算Ⅴ（10）")),IF(AN293="","未入力",IF(AN293="いずれも取得していない","要件を満たさない","")),"")</f>
        <v/>
      </c>
      <c r="BE293" s="1310" t="str">
        <f>G290</f>
        <v/>
      </c>
      <c r="BF293" s="1310"/>
      <c r="BG293" s="1310"/>
    </row>
    <row r="294" spans="1:59" ht="30" customHeight="1">
      <c r="A294" s="1273">
        <v>71</v>
      </c>
      <c r="B294" s="1242" t="str">
        <f>IF(基本情報入力シート!C124="","",基本情報入力シート!C124)</f>
        <v/>
      </c>
      <c r="C294" s="1243"/>
      <c r="D294" s="1243"/>
      <c r="E294" s="1243"/>
      <c r="F294" s="1244"/>
      <c r="G294" s="1259" t="str">
        <f>IF(基本情報入力シート!M124="","",基本情報入力シート!M124)</f>
        <v/>
      </c>
      <c r="H294" s="1259" t="str">
        <f>IF(基本情報入力シート!R124="","",基本情報入力シート!R124)</f>
        <v/>
      </c>
      <c r="I294" s="1259" t="str">
        <f>IF(基本情報入力シート!W124="","",基本情報入力シート!W124)</f>
        <v/>
      </c>
      <c r="J294" s="1422" t="str">
        <f>IF(基本情報入力シート!X124="","",基本情報入力シート!X124)</f>
        <v/>
      </c>
      <c r="K294" s="1259" t="str">
        <f>IF(基本情報入力シート!Y124="","",基本情報入力シート!Y124)</f>
        <v/>
      </c>
      <c r="L294" s="1428" t="str">
        <f>IF(基本情報入力シート!AB124="","",基本情報入力シート!AB124)</f>
        <v/>
      </c>
      <c r="M294" s="553" t="str">
        <f>IF('別紙様式2-2（４・５月分）'!P224="","",'別紙様式2-2（４・５月分）'!P224)</f>
        <v/>
      </c>
      <c r="N294" s="1398" t="str">
        <f>IF(SUM('別紙様式2-2（４・５月分）'!Q224:Q226)=0,"",SUM('別紙様式2-2（４・５月分）'!Q224:Q226))</f>
        <v/>
      </c>
      <c r="O294" s="1402" t="str">
        <f>IFERROR(VLOOKUP('別紙様式2-2（４・５月分）'!AQ224,【参考】数式用!$AR$5:$AS$22,2,FALSE),"")</f>
        <v/>
      </c>
      <c r="P294" s="1403"/>
      <c r="Q294" s="1404"/>
      <c r="R294" s="1539" t="str">
        <f>IFERROR(VLOOKUP(K294,【参考】数式用!$A$5:$AB$37,MATCH(O294,【参考】数式用!$B$4:$AB$4,0)+1,0),"")</f>
        <v/>
      </c>
      <c r="S294" s="1410" t="s">
        <v>2102</v>
      </c>
      <c r="T294" s="1535" t="str">
        <f>IF('別紙様式2-3（６月以降分）'!T294="","",'別紙様式2-3（６月以降分）'!T294)</f>
        <v/>
      </c>
      <c r="U294" s="1537" t="str">
        <f>IFERROR(VLOOKUP(K294,【参考】数式用!$A$5:$AB$37,MATCH(T294,【参考】数式用!$B$4:$AB$4,0)+1,0),"")</f>
        <v/>
      </c>
      <c r="V294" s="1416" t="s">
        <v>15</v>
      </c>
      <c r="W294" s="1533">
        <f>'別紙様式2-3（６月以降分）'!W294</f>
        <v>6</v>
      </c>
      <c r="X294" s="1356" t="s">
        <v>10</v>
      </c>
      <c r="Y294" s="1533">
        <f>'別紙様式2-3（６月以降分）'!Y294</f>
        <v>6</v>
      </c>
      <c r="Z294" s="1356" t="s">
        <v>38</v>
      </c>
      <c r="AA294" s="1533">
        <f>'別紙様式2-3（６月以降分）'!AA294</f>
        <v>7</v>
      </c>
      <c r="AB294" s="1356" t="s">
        <v>10</v>
      </c>
      <c r="AC294" s="1533">
        <f>'別紙様式2-3（６月以降分）'!AC294</f>
        <v>3</v>
      </c>
      <c r="AD294" s="1356" t="s">
        <v>2020</v>
      </c>
      <c r="AE294" s="1356" t="s">
        <v>20</v>
      </c>
      <c r="AF294" s="1356">
        <f>IF(W294&gt;=1,(AA294*12+AC294)-(W294*12+Y294)+1,"")</f>
        <v>10</v>
      </c>
      <c r="AG294" s="1358" t="s">
        <v>33</v>
      </c>
      <c r="AH294" s="1525" t="str">
        <f>'別紙様式2-3（６月以降分）'!AH294</f>
        <v/>
      </c>
      <c r="AI294" s="1527" t="str">
        <f>'別紙様式2-3（６月以降分）'!AI294</f>
        <v/>
      </c>
      <c r="AJ294" s="1529">
        <f>'別紙様式2-3（６月以降分）'!AJ294</f>
        <v>0</v>
      </c>
      <c r="AK294" s="1531" t="str">
        <f>IF('別紙様式2-3（６月以降分）'!AK294="","",'別紙様式2-3（６月以降分）'!AK294)</f>
        <v/>
      </c>
      <c r="AL294" s="1520">
        <f>'別紙様式2-3（６月以降分）'!AL294</f>
        <v>0</v>
      </c>
      <c r="AM294" s="1522" t="str">
        <f>IF('別紙様式2-3（６月以降分）'!AM294="","",'別紙様式2-3（６月以降分）'!AM294)</f>
        <v/>
      </c>
      <c r="AN294" s="1340" t="str">
        <f>IF('別紙様式2-3（６月以降分）'!AN294="","",'別紙様式2-3（６月以降分）'!AN294)</f>
        <v/>
      </c>
      <c r="AO294" s="1338" t="str">
        <f>IF('別紙様式2-3（６月以降分）'!AO294="","",'別紙様式2-3（６月以降分）'!AO294)</f>
        <v/>
      </c>
      <c r="AP294" s="1340" t="str">
        <f>IF('別紙様式2-3（６月以降分）'!AP294="","",'別紙様式2-3（６月以降分）'!AP294)</f>
        <v/>
      </c>
      <c r="AQ294" s="1489" t="str">
        <f>IF('別紙様式2-3（６月以降分）'!AQ294="","",'別紙様式2-3（６月以降分）'!AQ294)</f>
        <v/>
      </c>
      <c r="AR294" s="1492" t="str">
        <f>IF('別紙様式2-3（６月以降分）'!AR294="","",'別紙様式2-3（６月以降分）'!AR294)</f>
        <v/>
      </c>
      <c r="AS294" s="573" t="str">
        <f t="shared" ref="AS294" si="483">IF(AU296="","",IF(U296&lt;U294,"！加算の要件上は問題ありませんが、令和６年度当初の新加算の加算率と比較して、移行後の加算率が下がる計画になっています。",""))</f>
        <v/>
      </c>
      <c r="AT294" s="580"/>
      <c r="AU294" s="1308"/>
      <c r="AV294" s="558" t="str">
        <f>IF('別紙様式2-2（４・５月分）'!N224="","",'別紙様式2-2（４・５月分）'!N224)</f>
        <v/>
      </c>
      <c r="AW294" s="1312" t="str">
        <f>IF(SUM('別紙様式2-2（４・５月分）'!O224:O226)=0,"",SUM('別紙様式2-2（４・５月分）'!O224:O226))</f>
        <v/>
      </c>
      <c r="AX294" s="1481" t="str">
        <f>IFERROR(VLOOKUP(K294,【参考】数式用!$AH$2:$AI$34,2,FALSE),"")</f>
        <v/>
      </c>
      <c r="AY294" s="494"/>
      <c r="BD294" s="341"/>
      <c r="BE294" s="1310" t="str">
        <f>G294</f>
        <v/>
      </c>
      <c r="BF294" s="1310"/>
      <c r="BG294" s="1310"/>
    </row>
    <row r="295" spans="1:59" ht="15" customHeight="1">
      <c r="A295" s="1274"/>
      <c r="B295" s="1242"/>
      <c r="C295" s="1243"/>
      <c r="D295" s="1243"/>
      <c r="E295" s="1243"/>
      <c r="F295" s="1244"/>
      <c r="G295" s="1259"/>
      <c r="H295" s="1259"/>
      <c r="I295" s="1259"/>
      <c r="J295" s="1422"/>
      <c r="K295" s="1259"/>
      <c r="L295" s="1428"/>
      <c r="M295" s="1378" t="str">
        <f>IF('別紙様式2-2（４・５月分）'!P225="","",'別紙様式2-2（４・５月分）'!P225)</f>
        <v/>
      </c>
      <c r="N295" s="1399"/>
      <c r="O295" s="1405"/>
      <c r="P295" s="1406"/>
      <c r="Q295" s="1407"/>
      <c r="R295" s="1540"/>
      <c r="S295" s="1411"/>
      <c r="T295" s="1536"/>
      <c r="U295" s="1538"/>
      <c r="V295" s="1417"/>
      <c r="W295" s="1534"/>
      <c r="X295" s="1357"/>
      <c r="Y295" s="1534"/>
      <c r="Z295" s="1357"/>
      <c r="AA295" s="1534"/>
      <c r="AB295" s="1357"/>
      <c r="AC295" s="1534"/>
      <c r="AD295" s="1357"/>
      <c r="AE295" s="1357"/>
      <c r="AF295" s="1357"/>
      <c r="AG295" s="1359"/>
      <c r="AH295" s="1526"/>
      <c r="AI295" s="1528"/>
      <c r="AJ295" s="1530"/>
      <c r="AK295" s="1532"/>
      <c r="AL295" s="1521"/>
      <c r="AM295" s="1523"/>
      <c r="AN295" s="1341"/>
      <c r="AO295" s="1524"/>
      <c r="AP295" s="1341"/>
      <c r="AQ295" s="1490"/>
      <c r="AR295" s="1493"/>
      <c r="AS295" s="1491" t="str">
        <f t="shared" ref="AS295" si="484">IF(AU296="","",IF(OR(AA296="",AA296&lt;&gt;7,AC296="",AC296&lt;&gt;3),"！算定期間の終わりが令和７年３月になっていません。年度内の廃止予定等がなければ、算定対象月を令和７年３月にしてください。",""))</f>
        <v/>
      </c>
      <c r="AT295" s="580"/>
      <c r="AU295" s="1310"/>
      <c r="AV295" s="1311" t="str">
        <f>IF('別紙様式2-2（４・５月分）'!N225="","",'別紙様式2-2（４・５月分）'!N225)</f>
        <v/>
      </c>
      <c r="AW295" s="1312"/>
      <c r="AX295" s="1482"/>
      <c r="AY295" s="431"/>
      <c r="BD295" s="341"/>
      <c r="BE295" s="1310" t="str">
        <f>G294</f>
        <v/>
      </c>
      <c r="BF295" s="1310"/>
      <c r="BG295" s="1310"/>
    </row>
    <row r="296" spans="1:59" ht="15" customHeight="1">
      <c r="A296" s="1302"/>
      <c r="B296" s="1242"/>
      <c r="C296" s="1243"/>
      <c r="D296" s="1243"/>
      <c r="E296" s="1243"/>
      <c r="F296" s="1244"/>
      <c r="G296" s="1259"/>
      <c r="H296" s="1259"/>
      <c r="I296" s="1259"/>
      <c r="J296" s="1422"/>
      <c r="K296" s="1259"/>
      <c r="L296" s="1428"/>
      <c r="M296" s="1379"/>
      <c r="N296" s="1400"/>
      <c r="O296" s="1380" t="s">
        <v>2025</v>
      </c>
      <c r="P296" s="1432" t="str">
        <f>IFERROR(VLOOKUP('別紙様式2-2（４・５月分）'!AQ224,【参考】数式用!$AR$5:$AT$22,3,FALSE),"")</f>
        <v/>
      </c>
      <c r="Q296" s="1384" t="s">
        <v>2036</v>
      </c>
      <c r="R296" s="1516" t="str">
        <f>IFERROR(VLOOKUP(K294,【参考】数式用!$A$5:$AB$37,MATCH(P296,【参考】数式用!$B$4:$AB$4,0)+1,0),"")</f>
        <v/>
      </c>
      <c r="S296" s="1388" t="s">
        <v>2109</v>
      </c>
      <c r="T296" s="1518"/>
      <c r="U296" s="1514" t="str">
        <f>IFERROR(VLOOKUP(K294,【参考】数式用!$A$5:$AB$37,MATCH(T296,【参考】数式用!$B$4:$AB$4,0)+1,0),"")</f>
        <v/>
      </c>
      <c r="V296" s="1394" t="s">
        <v>15</v>
      </c>
      <c r="W296" s="1512"/>
      <c r="X296" s="1370" t="s">
        <v>10</v>
      </c>
      <c r="Y296" s="1512"/>
      <c r="Z296" s="1370" t="s">
        <v>38</v>
      </c>
      <c r="AA296" s="1512"/>
      <c r="AB296" s="1370" t="s">
        <v>10</v>
      </c>
      <c r="AC296" s="1512"/>
      <c r="AD296" s="1370" t="s">
        <v>2020</v>
      </c>
      <c r="AE296" s="1370" t="s">
        <v>20</v>
      </c>
      <c r="AF296" s="1370" t="str">
        <f>IF(W296&gt;=1,(AA296*12+AC296)-(W296*12+Y296)+1,"")</f>
        <v/>
      </c>
      <c r="AG296" s="1366" t="s">
        <v>33</v>
      </c>
      <c r="AH296" s="1372" t="str">
        <f t="shared" ref="AH296" si="485">IFERROR(ROUNDDOWN(ROUND(L294*U296,0),0)*AF296,"")</f>
        <v/>
      </c>
      <c r="AI296" s="1506" t="str">
        <f t="shared" ref="AI296" si="486">IFERROR(ROUNDDOWN(ROUND((L294*(U296-AW294)),0),0)*AF296,"")</f>
        <v/>
      </c>
      <c r="AJ296" s="1376" t="str">
        <f>IFERROR(ROUNDDOWN(ROUNDDOWN(ROUND(L294*VLOOKUP(K294,【参考】数式用!$A$5:$AB$27,MATCH("新加算Ⅳ",【参考】数式用!$B$4:$AB$4,0)+1,0),0),0)*AF296*0.5,0),"")</f>
        <v/>
      </c>
      <c r="AK296" s="1508"/>
      <c r="AL296" s="1510" t="str">
        <f>IFERROR(IF('別紙様式2-2（４・５月分）'!P296="ベア加算","", IF(OR(T296="新加算Ⅰ",T296="新加算Ⅱ",T296="新加算Ⅲ",T296="新加算Ⅳ"),ROUNDDOWN(ROUND(L294*VLOOKUP(K294,【参考】数式用!$A$5:$I$27,MATCH("ベア加算",【参考】数式用!$B$4:$I$4,0)+1,0),0),0)*AF296,"")),"")</f>
        <v/>
      </c>
      <c r="AM296" s="1502"/>
      <c r="AN296" s="1483"/>
      <c r="AO296" s="1504"/>
      <c r="AP296" s="1483"/>
      <c r="AQ296" s="1485"/>
      <c r="AR296" s="1487"/>
      <c r="AS296" s="1491"/>
      <c r="AT296" s="452"/>
      <c r="AU296" s="1310" t="str">
        <f>IF(AND(AA294&lt;&gt;7,AC294&lt;&gt;3),"V列に色付け","")</f>
        <v/>
      </c>
      <c r="AV296" s="1311"/>
      <c r="AW296" s="1312"/>
      <c r="AX296" s="577"/>
      <c r="AY296" s="1229" t="str">
        <f>IF(AL296&lt;&gt;"",IF(AM296="○","入力済","未入力"),"")</f>
        <v/>
      </c>
      <c r="AZ296" s="1229" t="str">
        <f>IF(OR(T296="新加算Ⅰ",T296="新加算Ⅱ",T296="新加算Ⅲ",T296="新加算Ⅳ",T296="新加算Ⅴ（１）",T296="新加算Ⅴ（２）",T296="新加算Ⅴ（３）",T296="新加算ⅠⅤ（４）",T296="新加算Ⅴ（５）",T296="新加算Ⅴ（６）",T296="新加算Ⅴ（８）",T296="新加算Ⅴ（11）"),IF(OR(AN296="○",AN296="令和６年度中に満たす"),"入力済","未入力"),"")</f>
        <v/>
      </c>
      <c r="BA296" s="1229" t="str">
        <f>IF(OR(T296="新加算Ⅴ（７）",T296="新加算Ⅴ（９）",T296="新加算Ⅴ（10）",T296="新加算Ⅴ（12）",T296="新加算Ⅴ（13）",T296="新加算Ⅴ（14）"),IF(OR(AO296="○",AO296="令和６年度中に満たす"),"入力済","未入力"),"")</f>
        <v/>
      </c>
      <c r="BB296" s="1229" t="str">
        <f>IF(OR(T296="新加算Ⅰ",T296="新加算Ⅱ",T296="新加算Ⅲ",T296="新加算Ⅴ（１）",T296="新加算Ⅴ（３）",T296="新加算Ⅴ（８）"),IF(OR(AP296="○",AP296="令和６年度中に満たす"),"入力済","未入力"),"")</f>
        <v/>
      </c>
      <c r="BC296" s="1480" t="str">
        <f t="shared" ref="BC296" si="487">IF(OR(T296="新加算Ⅰ",T296="新加算Ⅱ",T296="新加算Ⅴ（１）",T296="新加算Ⅴ（２）",T296="新加算Ⅴ（３）",T296="新加算Ⅴ（４）",T296="新加算Ⅴ（５）",T296="新加算Ⅴ（６）",T296="新加算Ⅴ（７）",T296="新加算Ⅴ（９）",T296="新加算Ⅴ（10）",T296="新加算Ⅴ（12）"),IF(AQ296&lt;&gt;"",1,""),"")</f>
        <v/>
      </c>
      <c r="BD296" s="1310" t="str">
        <f>IF(OR(T296="新加算Ⅰ",T296="新加算Ⅴ（１）",T296="新加算Ⅴ（２）",T296="新加算Ⅴ（５）",T296="新加算Ⅴ（７）",T296="新加算Ⅴ（10）"),IF(AR296="","未入力","入力済"),"")</f>
        <v/>
      </c>
      <c r="BE296" s="1310" t="str">
        <f>G294</f>
        <v/>
      </c>
      <c r="BF296" s="1310"/>
      <c r="BG296" s="1310"/>
    </row>
    <row r="297" spans="1:59" ht="30" customHeight="1" thickBot="1">
      <c r="A297" s="1275"/>
      <c r="B297" s="1418"/>
      <c r="C297" s="1419"/>
      <c r="D297" s="1419"/>
      <c r="E297" s="1419"/>
      <c r="F297" s="1420"/>
      <c r="G297" s="1260"/>
      <c r="H297" s="1260"/>
      <c r="I297" s="1260"/>
      <c r="J297" s="1423"/>
      <c r="K297" s="1260"/>
      <c r="L297" s="1429"/>
      <c r="M297" s="556" t="str">
        <f>IF('別紙様式2-2（４・５月分）'!P226="","",'別紙様式2-2（４・５月分）'!P226)</f>
        <v/>
      </c>
      <c r="N297" s="1401"/>
      <c r="O297" s="1381"/>
      <c r="P297" s="1433"/>
      <c r="Q297" s="1385"/>
      <c r="R297" s="1517"/>
      <c r="S297" s="1389"/>
      <c r="T297" s="1519"/>
      <c r="U297" s="1515"/>
      <c r="V297" s="1395"/>
      <c r="W297" s="1513"/>
      <c r="X297" s="1371"/>
      <c r="Y297" s="1513"/>
      <c r="Z297" s="1371"/>
      <c r="AA297" s="1513"/>
      <c r="AB297" s="1371"/>
      <c r="AC297" s="1513"/>
      <c r="AD297" s="1371"/>
      <c r="AE297" s="1371"/>
      <c r="AF297" s="1371"/>
      <c r="AG297" s="1367"/>
      <c r="AH297" s="1373"/>
      <c r="AI297" s="1507"/>
      <c r="AJ297" s="1377"/>
      <c r="AK297" s="1509"/>
      <c r="AL297" s="1511"/>
      <c r="AM297" s="1503"/>
      <c r="AN297" s="1484"/>
      <c r="AO297" s="1505"/>
      <c r="AP297" s="1484"/>
      <c r="AQ297" s="1486"/>
      <c r="AR297" s="1488"/>
      <c r="AS297" s="578" t="str">
        <f t="shared" ref="AS297" si="488">IF(AU296="","",IF(OR(T296="",AND(M297="ベア加算なし",OR(T296="新加算Ⅰ",T296="新加算Ⅱ",T296="新加算Ⅲ",T296="新加算Ⅳ"),AM296=""),AND(OR(T296="新加算Ⅰ",T296="新加算Ⅱ",T296="新加算Ⅲ",T296="新加算Ⅳ"),AN296=""),AND(OR(T296="新加算Ⅰ",T296="新加算Ⅱ",T296="新加算Ⅲ"),AP296=""),AND(OR(T296="新加算Ⅰ",T296="新加算Ⅱ"),AQ296=""),AND(OR(T296="新加算Ⅰ"),AR296="")),"！記入が必要な欄（ピンク色のセル）に空欄があります。空欄を埋めてください。",""))</f>
        <v/>
      </c>
      <c r="AT297" s="452"/>
      <c r="AU297" s="1310"/>
      <c r="AV297" s="558" t="str">
        <f>IF('別紙様式2-2（４・５月分）'!N226="","",'別紙様式2-2（４・５月分）'!N226)</f>
        <v/>
      </c>
      <c r="AW297" s="1312"/>
      <c r="AX297" s="579"/>
      <c r="AY297" s="1229" t="str">
        <f>IF(OR(T297="新加算Ⅰ",T297="新加算Ⅱ",T297="新加算Ⅲ",T297="新加算Ⅳ",T297="新加算Ⅴ（１）",T297="新加算Ⅴ（２）",T297="新加算Ⅴ（３）",T297="新加算ⅠⅤ（４）",T297="新加算Ⅴ（５）",T297="新加算Ⅴ（６）",T297="新加算Ⅴ（８）",T297="新加算Ⅴ（11）"),IF(AI297="○","","未入力"),"")</f>
        <v/>
      </c>
      <c r="AZ297" s="1229" t="str">
        <f>IF(OR(U297="新加算Ⅰ",U297="新加算Ⅱ",U297="新加算Ⅲ",U297="新加算Ⅳ",U297="新加算Ⅴ（１）",U297="新加算Ⅴ（２）",U297="新加算Ⅴ（３）",U297="新加算ⅠⅤ（４）",U297="新加算Ⅴ（５）",U297="新加算Ⅴ（６）",U297="新加算Ⅴ（８）",U297="新加算Ⅴ（11）"),IF(AJ297="○","","未入力"),"")</f>
        <v/>
      </c>
      <c r="BA297" s="1229" t="str">
        <f>IF(OR(U297="新加算Ⅴ（７）",U297="新加算Ⅴ（９）",U297="新加算Ⅴ（10）",U297="新加算Ⅴ（12）",U297="新加算Ⅴ（13）",U297="新加算Ⅴ（14）"),IF(AK297="○","","未入力"),"")</f>
        <v/>
      </c>
      <c r="BB297" s="1229" t="str">
        <f>IF(OR(U297="新加算Ⅰ",U297="新加算Ⅱ",U297="新加算Ⅲ",U297="新加算Ⅴ（１）",U297="新加算Ⅴ（３）",U297="新加算Ⅴ（８）"),IF(AL297="○","","未入力"),"")</f>
        <v/>
      </c>
      <c r="BC297" s="1480" t="str">
        <f t="shared" ref="BC297" si="489">IF(OR(U297="新加算Ⅰ",U297="新加算Ⅱ",U297="新加算Ⅴ（１）",U297="新加算Ⅴ（２）",U297="新加算Ⅴ（３）",U297="新加算Ⅴ（４）",U297="新加算Ⅴ（５）",U297="新加算Ⅴ（６）",U297="新加算Ⅴ（７）",U297="新加算Ⅴ（９）",U297="新加算Ⅴ（10）",U297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7" s="1310" t="str">
        <f>IF(AND(T297&lt;&gt;"（参考）令和７年度の移行予定",OR(U297="新加算Ⅰ",U297="新加算Ⅴ（１）",U297="新加算Ⅴ（２）",U297="新加算Ⅴ（５）",U297="新加算Ⅴ（７）",U297="新加算Ⅴ（10）")),IF(AN297="","未入力",IF(AN297="いずれも取得していない","要件を満たさない","")),"")</f>
        <v/>
      </c>
      <c r="BE297" s="1310" t="str">
        <f>G294</f>
        <v/>
      </c>
      <c r="BF297" s="1310"/>
      <c r="BG297" s="1310"/>
    </row>
    <row r="298" spans="1:59" ht="30" customHeight="1">
      <c r="A298" s="1300">
        <v>72</v>
      </c>
      <c r="B298" s="1239" t="str">
        <f>IF(基本情報入力シート!C125="","",基本情報入力シート!C125)</f>
        <v/>
      </c>
      <c r="C298" s="1240"/>
      <c r="D298" s="1240"/>
      <c r="E298" s="1240"/>
      <c r="F298" s="1241"/>
      <c r="G298" s="1258" t="str">
        <f>IF(基本情報入力シート!M125="","",基本情報入力シート!M125)</f>
        <v/>
      </c>
      <c r="H298" s="1258" t="str">
        <f>IF(基本情報入力シート!R125="","",基本情報入力シート!R125)</f>
        <v/>
      </c>
      <c r="I298" s="1258" t="str">
        <f>IF(基本情報入力シート!W125="","",基本情報入力シート!W125)</f>
        <v/>
      </c>
      <c r="J298" s="1421" t="str">
        <f>IF(基本情報入力シート!X125="","",基本情報入力シート!X125)</f>
        <v/>
      </c>
      <c r="K298" s="1258" t="str">
        <f>IF(基本情報入力シート!Y125="","",基本情報入力シート!Y125)</f>
        <v/>
      </c>
      <c r="L298" s="1434" t="str">
        <f>IF(基本情報入力シート!AB125="","",基本情報入力シート!AB125)</f>
        <v/>
      </c>
      <c r="M298" s="553" t="str">
        <f>IF('別紙様式2-2（４・５月分）'!P227="","",'別紙様式2-2（４・５月分）'!P227)</f>
        <v/>
      </c>
      <c r="N298" s="1398" t="str">
        <f>IF(SUM('別紙様式2-2（４・５月分）'!Q227:Q229)=0,"",SUM('別紙様式2-2（４・５月分）'!Q227:Q229))</f>
        <v/>
      </c>
      <c r="O298" s="1402" t="str">
        <f>IFERROR(VLOOKUP('別紙様式2-2（４・５月分）'!AQ227,【参考】数式用!$AR$5:$AS$22,2,FALSE),"")</f>
        <v/>
      </c>
      <c r="P298" s="1403"/>
      <c r="Q298" s="1404"/>
      <c r="R298" s="1539" t="str">
        <f>IFERROR(VLOOKUP(K298,【参考】数式用!$A$5:$AB$37,MATCH(O298,【参考】数式用!$B$4:$AB$4,0)+1,0),"")</f>
        <v/>
      </c>
      <c r="S298" s="1410" t="s">
        <v>2102</v>
      </c>
      <c r="T298" s="1535" t="str">
        <f>IF('別紙様式2-3（６月以降分）'!T298="","",'別紙様式2-3（６月以降分）'!T298)</f>
        <v/>
      </c>
      <c r="U298" s="1537" t="str">
        <f>IFERROR(VLOOKUP(K298,【参考】数式用!$A$5:$AB$37,MATCH(T298,【参考】数式用!$B$4:$AB$4,0)+1,0),"")</f>
        <v/>
      </c>
      <c r="V298" s="1416" t="s">
        <v>15</v>
      </c>
      <c r="W298" s="1533">
        <f>'別紙様式2-3（６月以降分）'!W298</f>
        <v>6</v>
      </c>
      <c r="X298" s="1356" t="s">
        <v>10</v>
      </c>
      <c r="Y298" s="1533">
        <f>'別紙様式2-3（６月以降分）'!Y298</f>
        <v>6</v>
      </c>
      <c r="Z298" s="1356" t="s">
        <v>38</v>
      </c>
      <c r="AA298" s="1533">
        <f>'別紙様式2-3（６月以降分）'!AA298</f>
        <v>7</v>
      </c>
      <c r="AB298" s="1356" t="s">
        <v>10</v>
      </c>
      <c r="AC298" s="1533">
        <f>'別紙様式2-3（６月以降分）'!AC298</f>
        <v>3</v>
      </c>
      <c r="AD298" s="1356" t="s">
        <v>2020</v>
      </c>
      <c r="AE298" s="1356" t="s">
        <v>20</v>
      </c>
      <c r="AF298" s="1356">
        <f>IF(W298&gt;=1,(AA298*12+AC298)-(W298*12+Y298)+1,"")</f>
        <v>10</v>
      </c>
      <c r="AG298" s="1358" t="s">
        <v>33</v>
      </c>
      <c r="AH298" s="1525" t="str">
        <f>'別紙様式2-3（６月以降分）'!AH298</f>
        <v/>
      </c>
      <c r="AI298" s="1527" t="str">
        <f>'別紙様式2-3（６月以降分）'!AI298</f>
        <v/>
      </c>
      <c r="AJ298" s="1529">
        <f>'別紙様式2-3（６月以降分）'!AJ298</f>
        <v>0</v>
      </c>
      <c r="AK298" s="1531" t="str">
        <f>IF('別紙様式2-3（６月以降分）'!AK298="","",'別紙様式2-3（６月以降分）'!AK298)</f>
        <v/>
      </c>
      <c r="AL298" s="1520">
        <f>'別紙様式2-3（６月以降分）'!AL298</f>
        <v>0</v>
      </c>
      <c r="AM298" s="1522" t="str">
        <f>IF('別紙様式2-3（６月以降分）'!AM298="","",'別紙様式2-3（６月以降分）'!AM298)</f>
        <v/>
      </c>
      <c r="AN298" s="1340" t="str">
        <f>IF('別紙様式2-3（６月以降分）'!AN298="","",'別紙様式2-3（６月以降分）'!AN298)</f>
        <v/>
      </c>
      <c r="AO298" s="1338" t="str">
        <f>IF('別紙様式2-3（６月以降分）'!AO298="","",'別紙様式2-3（６月以降分）'!AO298)</f>
        <v/>
      </c>
      <c r="AP298" s="1340" t="str">
        <f>IF('別紙様式2-3（６月以降分）'!AP298="","",'別紙様式2-3（６月以降分）'!AP298)</f>
        <v/>
      </c>
      <c r="AQ298" s="1489" t="str">
        <f>IF('別紙様式2-3（６月以降分）'!AQ298="","",'別紙様式2-3（６月以降分）'!AQ298)</f>
        <v/>
      </c>
      <c r="AR298" s="1492" t="str">
        <f>IF('別紙様式2-3（６月以降分）'!AR298="","",'別紙様式2-3（６月以降分）'!AR298)</f>
        <v/>
      </c>
      <c r="AS298" s="573" t="str">
        <f t="shared" ref="AS298" si="490">IF(AU300="","",IF(U300&lt;U298,"！加算の要件上は問題ありませんが、令和６年度当初の新加算の加算率と比較して、移行後の加算率が下がる計画になっています。",""))</f>
        <v/>
      </c>
      <c r="AT298" s="580"/>
      <c r="AU298" s="1308"/>
      <c r="AV298" s="558" t="str">
        <f>IF('別紙様式2-2（４・５月分）'!N227="","",'別紙様式2-2（４・５月分）'!N227)</f>
        <v/>
      </c>
      <c r="AW298" s="1312" t="str">
        <f>IF(SUM('別紙様式2-2（４・５月分）'!O227:O229)=0,"",SUM('別紙様式2-2（４・５月分）'!O227:O229))</f>
        <v/>
      </c>
      <c r="AX298" s="1481" t="str">
        <f>IFERROR(VLOOKUP(K298,【参考】数式用!$AH$2:$AI$34,2,FALSE),"")</f>
        <v/>
      </c>
      <c r="AY298" s="494"/>
      <c r="BD298" s="341"/>
      <c r="BE298" s="1310" t="str">
        <f>G298</f>
        <v/>
      </c>
      <c r="BF298" s="1310"/>
      <c r="BG298" s="1310"/>
    </row>
    <row r="299" spans="1:59" ht="15" customHeight="1">
      <c r="A299" s="1274"/>
      <c r="B299" s="1242"/>
      <c r="C299" s="1243"/>
      <c r="D299" s="1243"/>
      <c r="E299" s="1243"/>
      <c r="F299" s="1244"/>
      <c r="G299" s="1259"/>
      <c r="H299" s="1259"/>
      <c r="I299" s="1259"/>
      <c r="J299" s="1422"/>
      <c r="K299" s="1259"/>
      <c r="L299" s="1428"/>
      <c r="M299" s="1378" t="str">
        <f>IF('別紙様式2-2（４・５月分）'!P228="","",'別紙様式2-2（４・５月分）'!P228)</f>
        <v/>
      </c>
      <c r="N299" s="1399"/>
      <c r="O299" s="1405"/>
      <c r="P299" s="1406"/>
      <c r="Q299" s="1407"/>
      <c r="R299" s="1540"/>
      <c r="S299" s="1411"/>
      <c r="T299" s="1536"/>
      <c r="U299" s="1538"/>
      <c r="V299" s="1417"/>
      <c r="W299" s="1534"/>
      <c r="X299" s="1357"/>
      <c r="Y299" s="1534"/>
      <c r="Z299" s="1357"/>
      <c r="AA299" s="1534"/>
      <c r="AB299" s="1357"/>
      <c r="AC299" s="1534"/>
      <c r="AD299" s="1357"/>
      <c r="AE299" s="1357"/>
      <c r="AF299" s="1357"/>
      <c r="AG299" s="1359"/>
      <c r="AH299" s="1526"/>
      <c r="AI299" s="1528"/>
      <c r="AJ299" s="1530"/>
      <c r="AK299" s="1532"/>
      <c r="AL299" s="1521"/>
      <c r="AM299" s="1523"/>
      <c r="AN299" s="1341"/>
      <c r="AO299" s="1524"/>
      <c r="AP299" s="1341"/>
      <c r="AQ299" s="1490"/>
      <c r="AR299" s="1493"/>
      <c r="AS299" s="1491" t="str">
        <f t="shared" ref="AS299" si="491">IF(AU300="","",IF(OR(AA300="",AA300&lt;&gt;7,AC300="",AC300&lt;&gt;3),"！算定期間の終わりが令和７年３月になっていません。年度内の廃止予定等がなければ、算定対象月を令和７年３月にしてください。",""))</f>
        <v/>
      </c>
      <c r="AT299" s="580"/>
      <c r="AU299" s="1310"/>
      <c r="AV299" s="1311" t="str">
        <f>IF('別紙様式2-2（４・５月分）'!N228="","",'別紙様式2-2（４・５月分）'!N228)</f>
        <v/>
      </c>
      <c r="AW299" s="1312"/>
      <c r="AX299" s="1482"/>
      <c r="AY299" s="431"/>
      <c r="BD299" s="341"/>
      <c r="BE299" s="1310" t="str">
        <f>G298</f>
        <v/>
      </c>
      <c r="BF299" s="1310"/>
      <c r="BG299" s="1310"/>
    </row>
    <row r="300" spans="1:59" ht="15" customHeight="1">
      <c r="A300" s="1302"/>
      <c r="B300" s="1242"/>
      <c r="C300" s="1243"/>
      <c r="D300" s="1243"/>
      <c r="E300" s="1243"/>
      <c r="F300" s="1244"/>
      <c r="G300" s="1259"/>
      <c r="H300" s="1259"/>
      <c r="I300" s="1259"/>
      <c r="J300" s="1422"/>
      <c r="K300" s="1259"/>
      <c r="L300" s="1428"/>
      <c r="M300" s="1379"/>
      <c r="N300" s="1400"/>
      <c r="O300" s="1380" t="s">
        <v>2025</v>
      </c>
      <c r="P300" s="1432" t="str">
        <f>IFERROR(VLOOKUP('別紙様式2-2（４・５月分）'!AQ227,【参考】数式用!$AR$5:$AT$22,3,FALSE),"")</f>
        <v/>
      </c>
      <c r="Q300" s="1384" t="s">
        <v>2036</v>
      </c>
      <c r="R300" s="1516" t="str">
        <f>IFERROR(VLOOKUP(K298,【参考】数式用!$A$5:$AB$37,MATCH(P300,【参考】数式用!$B$4:$AB$4,0)+1,0),"")</f>
        <v/>
      </c>
      <c r="S300" s="1388" t="s">
        <v>2109</v>
      </c>
      <c r="T300" s="1518"/>
      <c r="U300" s="1514" t="str">
        <f>IFERROR(VLOOKUP(K298,【参考】数式用!$A$5:$AB$37,MATCH(T300,【参考】数式用!$B$4:$AB$4,0)+1,0),"")</f>
        <v/>
      </c>
      <c r="V300" s="1394" t="s">
        <v>15</v>
      </c>
      <c r="W300" s="1512"/>
      <c r="X300" s="1370" t="s">
        <v>10</v>
      </c>
      <c r="Y300" s="1512"/>
      <c r="Z300" s="1370" t="s">
        <v>38</v>
      </c>
      <c r="AA300" s="1512"/>
      <c r="AB300" s="1370" t="s">
        <v>10</v>
      </c>
      <c r="AC300" s="1512"/>
      <c r="AD300" s="1370" t="s">
        <v>2020</v>
      </c>
      <c r="AE300" s="1370" t="s">
        <v>20</v>
      </c>
      <c r="AF300" s="1370" t="str">
        <f>IF(W300&gt;=1,(AA300*12+AC300)-(W300*12+Y300)+1,"")</f>
        <v/>
      </c>
      <c r="AG300" s="1366" t="s">
        <v>33</v>
      </c>
      <c r="AH300" s="1372" t="str">
        <f t="shared" ref="AH300" si="492">IFERROR(ROUNDDOWN(ROUND(L298*U300,0),0)*AF300,"")</f>
        <v/>
      </c>
      <c r="AI300" s="1506" t="str">
        <f t="shared" ref="AI300" si="493">IFERROR(ROUNDDOWN(ROUND((L298*(U300-AW298)),0),0)*AF300,"")</f>
        <v/>
      </c>
      <c r="AJ300" s="1376" t="str">
        <f>IFERROR(ROUNDDOWN(ROUNDDOWN(ROUND(L298*VLOOKUP(K298,【参考】数式用!$A$5:$AB$27,MATCH("新加算Ⅳ",【参考】数式用!$B$4:$AB$4,0)+1,0),0),0)*AF300*0.5,0),"")</f>
        <v/>
      </c>
      <c r="AK300" s="1508"/>
      <c r="AL300" s="1510" t="str">
        <f>IFERROR(IF('別紙様式2-2（４・５月分）'!P300="ベア加算","", IF(OR(T300="新加算Ⅰ",T300="新加算Ⅱ",T300="新加算Ⅲ",T300="新加算Ⅳ"),ROUNDDOWN(ROUND(L298*VLOOKUP(K298,【参考】数式用!$A$5:$I$27,MATCH("ベア加算",【参考】数式用!$B$4:$I$4,0)+1,0),0),0)*AF300,"")),"")</f>
        <v/>
      </c>
      <c r="AM300" s="1502"/>
      <c r="AN300" s="1483"/>
      <c r="AO300" s="1504"/>
      <c r="AP300" s="1483"/>
      <c r="AQ300" s="1485"/>
      <c r="AR300" s="1487"/>
      <c r="AS300" s="1491"/>
      <c r="AT300" s="452"/>
      <c r="AU300" s="1310" t="str">
        <f>IF(AND(AA298&lt;&gt;7,AC298&lt;&gt;3),"V列に色付け","")</f>
        <v/>
      </c>
      <c r="AV300" s="1311"/>
      <c r="AW300" s="1312"/>
      <c r="AX300" s="577"/>
      <c r="AY300" s="1229" t="str">
        <f>IF(AL300&lt;&gt;"",IF(AM300="○","入力済","未入力"),"")</f>
        <v/>
      </c>
      <c r="AZ300" s="1229" t="str">
        <f>IF(OR(T300="新加算Ⅰ",T300="新加算Ⅱ",T300="新加算Ⅲ",T300="新加算Ⅳ",T300="新加算Ⅴ（１）",T300="新加算Ⅴ（２）",T300="新加算Ⅴ（３）",T300="新加算ⅠⅤ（４）",T300="新加算Ⅴ（５）",T300="新加算Ⅴ（６）",T300="新加算Ⅴ（８）",T300="新加算Ⅴ（11）"),IF(OR(AN300="○",AN300="令和６年度中に満たす"),"入力済","未入力"),"")</f>
        <v/>
      </c>
      <c r="BA300" s="1229" t="str">
        <f>IF(OR(T300="新加算Ⅴ（７）",T300="新加算Ⅴ（９）",T300="新加算Ⅴ（10）",T300="新加算Ⅴ（12）",T300="新加算Ⅴ（13）",T300="新加算Ⅴ（14）"),IF(OR(AO300="○",AO300="令和６年度中に満たす"),"入力済","未入力"),"")</f>
        <v/>
      </c>
      <c r="BB300" s="1229" t="str">
        <f>IF(OR(T300="新加算Ⅰ",T300="新加算Ⅱ",T300="新加算Ⅲ",T300="新加算Ⅴ（１）",T300="新加算Ⅴ（３）",T300="新加算Ⅴ（８）"),IF(OR(AP300="○",AP300="令和６年度中に満たす"),"入力済","未入力"),"")</f>
        <v/>
      </c>
      <c r="BC300" s="1480" t="str">
        <f t="shared" ref="BC300" si="494">IF(OR(T300="新加算Ⅰ",T300="新加算Ⅱ",T300="新加算Ⅴ（１）",T300="新加算Ⅴ（２）",T300="新加算Ⅴ（３）",T300="新加算Ⅴ（４）",T300="新加算Ⅴ（５）",T300="新加算Ⅴ（６）",T300="新加算Ⅴ（７）",T300="新加算Ⅴ（９）",T300="新加算Ⅴ（10）",T300="新加算Ⅴ（12）"),IF(AQ300&lt;&gt;"",1,""),"")</f>
        <v/>
      </c>
      <c r="BD300" s="1310" t="str">
        <f>IF(OR(T300="新加算Ⅰ",T300="新加算Ⅴ（１）",T300="新加算Ⅴ（２）",T300="新加算Ⅴ（５）",T300="新加算Ⅴ（７）",T300="新加算Ⅴ（10）"),IF(AR300="","未入力","入力済"),"")</f>
        <v/>
      </c>
      <c r="BE300" s="1310" t="str">
        <f>G298</f>
        <v/>
      </c>
      <c r="BF300" s="1310"/>
      <c r="BG300" s="1310"/>
    </row>
    <row r="301" spans="1:59" ht="30" customHeight="1" thickBot="1">
      <c r="A301" s="1275"/>
      <c r="B301" s="1418"/>
      <c r="C301" s="1419"/>
      <c r="D301" s="1419"/>
      <c r="E301" s="1419"/>
      <c r="F301" s="1420"/>
      <c r="G301" s="1260"/>
      <c r="H301" s="1260"/>
      <c r="I301" s="1260"/>
      <c r="J301" s="1423"/>
      <c r="K301" s="1260"/>
      <c r="L301" s="1429"/>
      <c r="M301" s="556" t="str">
        <f>IF('別紙様式2-2（４・５月分）'!P229="","",'別紙様式2-2（４・５月分）'!P229)</f>
        <v/>
      </c>
      <c r="N301" s="1401"/>
      <c r="O301" s="1381"/>
      <c r="P301" s="1433"/>
      <c r="Q301" s="1385"/>
      <c r="R301" s="1517"/>
      <c r="S301" s="1389"/>
      <c r="T301" s="1519"/>
      <c r="U301" s="1515"/>
      <c r="V301" s="1395"/>
      <c r="W301" s="1513"/>
      <c r="X301" s="1371"/>
      <c r="Y301" s="1513"/>
      <c r="Z301" s="1371"/>
      <c r="AA301" s="1513"/>
      <c r="AB301" s="1371"/>
      <c r="AC301" s="1513"/>
      <c r="AD301" s="1371"/>
      <c r="AE301" s="1371"/>
      <c r="AF301" s="1371"/>
      <c r="AG301" s="1367"/>
      <c r="AH301" s="1373"/>
      <c r="AI301" s="1507"/>
      <c r="AJ301" s="1377"/>
      <c r="AK301" s="1509"/>
      <c r="AL301" s="1511"/>
      <c r="AM301" s="1503"/>
      <c r="AN301" s="1484"/>
      <c r="AO301" s="1505"/>
      <c r="AP301" s="1484"/>
      <c r="AQ301" s="1486"/>
      <c r="AR301" s="1488"/>
      <c r="AS301" s="578" t="str">
        <f t="shared" ref="AS301" si="495">IF(AU300="","",IF(OR(T300="",AND(M301="ベア加算なし",OR(T300="新加算Ⅰ",T300="新加算Ⅱ",T300="新加算Ⅲ",T300="新加算Ⅳ"),AM300=""),AND(OR(T300="新加算Ⅰ",T300="新加算Ⅱ",T300="新加算Ⅲ",T300="新加算Ⅳ"),AN300=""),AND(OR(T300="新加算Ⅰ",T300="新加算Ⅱ",T300="新加算Ⅲ"),AP300=""),AND(OR(T300="新加算Ⅰ",T300="新加算Ⅱ"),AQ300=""),AND(OR(T300="新加算Ⅰ"),AR300="")),"！記入が必要な欄（ピンク色のセル）に空欄があります。空欄を埋めてください。",""))</f>
        <v/>
      </c>
      <c r="AT301" s="452"/>
      <c r="AU301" s="1310"/>
      <c r="AV301" s="558" t="str">
        <f>IF('別紙様式2-2（４・５月分）'!N229="","",'別紙様式2-2（４・５月分）'!N229)</f>
        <v/>
      </c>
      <c r="AW301" s="1312"/>
      <c r="AX301" s="579"/>
      <c r="AY301" s="1229" t="str">
        <f>IF(OR(T301="新加算Ⅰ",T301="新加算Ⅱ",T301="新加算Ⅲ",T301="新加算Ⅳ",T301="新加算Ⅴ（１）",T301="新加算Ⅴ（２）",T301="新加算Ⅴ（３）",T301="新加算ⅠⅤ（４）",T301="新加算Ⅴ（５）",T301="新加算Ⅴ（６）",T301="新加算Ⅴ（８）",T301="新加算Ⅴ（11）"),IF(AI301="○","","未入力"),"")</f>
        <v/>
      </c>
      <c r="AZ301" s="1229" t="str">
        <f>IF(OR(U301="新加算Ⅰ",U301="新加算Ⅱ",U301="新加算Ⅲ",U301="新加算Ⅳ",U301="新加算Ⅴ（１）",U301="新加算Ⅴ（２）",U301="新加算Ⅴ（３）",U301="新加算ⅠⅤ（４）",U301="新加算Ⅴ（５）",U301="新加算Ⅴ（６）",U301="新加算Ⅴ（８）",U301="新加算Ⅴ（11）"),IF(AJ301="○","","未入力"),"")</f>
        <v/>
      </c>
      <c r="BA301" s="1229" t="str">
        <f>IF(OR(U301="新加算Ⅴ（７）",U301="新加算Ⅴ（９）",U301="新加算Ⅴ（10）",U301="新加算Ⅴ（12）",U301="新加算Ⅴ（13）",U301="新加算Ⅴ（14）"),IF(AK301="○","","未入力"),"")</f>
        <v/>
      </c>
      <c r="BB301" s="1229" t="str">
        <f>IF(OR(U301="新加算Ⅰ",U301="新加算Ⅱ",U301="新加算Ⅲ",U301="新加算Ⅴ（１）",U301="新加算Ⅴ（３）",U301="新加算Ⅴ（８）"),IF(AL301="○","","未入力"),"")</f>
        <v/>
      </c>
      <c r="BC301" s="1480" t="str">
        <f t="shared" ref="BC301" si="496">IF(OR(U301="新加算Ⅰ",U301="新加算Ⅱ",U301="新加算Ⅴ（１）",U301="新加算Ⅴ（２）",U301="新加算Ⅴ（３）",U301="新加算Ⅴ（４）",U301="新加算Ⅴ（５）",U301="新加算Ⅴ（６）",U301="新加算Ⅴ（７）",U301="新加算Ⅴ（９）",U301="新加算Ⅴ（10）",U301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1" s="1310" t="str">
        <f>IF(AND(T301&lt;&gt;"（参考）令和７年度の移行予定",OR(U301="新加算Ⅰ",U301="新加算Ⅴ（１）",U301="新加算Ⅴ（２）",U301="新加算Ⅴ（５）",U301="新加算Ⅴ（７）",U301="新加算Ⅴ（10）")),IF(AN301="","未入力",IF(AN301="いずれも取得していない","要件を満たさない","")),"")</f>
        <v/>
      </c>
      <c r="BE301" s="1310" t="str">
        <f>G298</f>
        <v/>
      </c>
      <c r="BF301" s="1310"/>
      <c r="BG301" s="1310"/>
    </row>
    <row r="302" spans="1:59" ht="30" customHeight="1">
      <c r="A302" s="1273">
        <v>73</v>
      </c>
      <c r="B302" s="1242" t="str">
        <f>IF(基本情報入力シート!C126="","",基本情報入力シート!C126)</f>
        <v/>
      </c>
      <c r="C302" s="1243"/>
      <c r="D302" s="1243"/>
      <c r="E302" s="1243"/>
      <c r="F302" s="1244"/>
      <c r="G302" s="1259" t="str">
        <f>IF(基本情報入力シート!M126="","",基本情報入力シート!M126)</f>
        <v/>
      </c>
      <c r="H302" s="1259" t="str">
        <f>IF(基本情報入力シート!R126="","",基本情報入力シート!R126)</f>
        <v/>
      </c>
      <c r="I302" s="1259" t="str">
        <f>IF(基本情報入力シート!W126="","",基本情報入力シート!W126)</f>
        <v/>
      </c>
      <c r="J302" s="1422" t="str">
        <f>IF(基本情報入力シート!X126="","",基本情報入力シート!X126)</f>
        <v/>
      </c>
      <c r="K302" s="1259" t="str">
        <f>IF(基本情報入力シート!Y126="","",基本情報入力シート!Y126)</f>
        <v/>
      </c>
      <c r="L302" s="1428" t="str">
        <f>IF(基本情報入力シート!AB126="","",基本情報入力シート!AB126)</f>
        <v/>
      </c>
      <c r="M302" s="553" t="str">
        <f>IF('別紙様式2-2（４・５月分）'!P230="","",'別紙様式2-2（４・５月分）'!P230)</f>
        <v/>
      </c>
      <c r="N302" s="1398" t="str">
        <f>IF(SUM('別紙様式2-2（４・５月分）'!Q230:Q232)=0,"",SUM('別紙様式2-2（４・５月分）'!Q230:Q232))</f>
        <v/>
      </c>
      <c r="O302" s="1402" t="str">
        <f>IFERROR(VLOOKUP('別紙様式2-2（４・５月分）'!AQ230,【参考】数式用!$AR$5:$AS$22,2,FALSE),"")</f>
        <v/>
      </c>
      <c r="P302" s="1403"/>
      <c r="Q302" s="1404"/>
      <c r="R302" s="1539" t="str">
        <f>IFERROR(VLOOKUP(K302,【参考】数式用!$A$5:$AB$37,MATCH(O302,【参考】数式用!$B$4:$AB$4,0)+1,0),"")</f>
        <v/>
      </c>
      <c r="S302" s="1410" t="s">
        <v>2102</v>
      </c>
      <c r="T302" s="1535" t="str">
        <f>IF('別紙様式2-3（６月以降分）'!T302="","",'別紙様式2-3（６月以降分）'!T302)</f>
        <v/>
      </c>
      <c r="U302" s="1537" t="str">
        <f>IFERROR(VLOOKUP(K302,【参考】数式用!$A$5:$AB$37,MATCH(T302,【参考】数式用!$B$4:$AB$4,0)+1,0),"")</f>
        <v/>
      </c>
      <c r="V302" s="1416" t="s">
        <v>15</v>
      </c>
      <c r="W302" s="1533">
        <f>'別紙様式2-3（６月以降分）'!W302</f>
        <v>6</v>
      </c>
      <c r="X302" s="1356" t="s">
        <v>10</v>
      </c>
      <c r="Y302" s="1533">
        <f>'別紙様式2-3（６月以降分）'!Y302</f>
        <v>6</v>
      </c>
      <c r="Z302" s="1356" t="s">
        <v>38</v>
      </c>
      <c r="AA302" s="1533">
        <f>'別紙様式2-3（６月以降分）'!AA302</f>
        <v>7</v>
      </c>
      <c r="AB302" s="1356" t="s">
        <v>10</v>
      </c>
      <c r="AC302" s="1533">
        <f>'別紙様式2-3（６月以降分）'!AC302</f>
        <v>3</v>
      </c>
      <c r="AD302" s="1356" t="s">
        <v>2020</v>
      </c>
      <c r="AE302" s="1356" t="s">
        <v>20</v>
      </c>
      <c r="AF302" s="1356">
        <f>IF(W302&gt;=1,(AA302*12+AC302)-(W302*12+Y302)+1,"")</f>
        <v>10</v>
      </c>
      <c r="AG302" s="1358" t="s">
        <v>33</v>
      </c>
      <c r="AH302" s="1525" t="str">
        <f>'別紙様式2-3（６月以降分）'!AH302</f>
        <v/>
      </c>
      <c r="AI302" s="1527" t="str">
        <f>'別紙様式2-3（６月以降分）'!AI302</f>
        <v/>
      </c>
      <c r="AJ302" s="1529">
        <f>'別紙様式2-3（６月以降分）'!AJ302</f>
        <v>0</v>
      </c>
      <c r="AK302" s="1531" t="str">
        <f>IF('別紙様式2-3（６月以降分）'!AK302="","",'別紙様式2-3（６月以降分）'!AK302)</f>
        <v/>
      </c>
      <c r="AL302" s="1520">
        <f>'別紙様式2-3（６月以降分）'!AL302</f>
        <v>0</v>
      </c>
      <c r="AM302" s="1522" t="str">
        <f>IF('別紙様式2-3（６月以降分）'!AM302="","",'別紙様式2-3（６月以降分）'!AM302)</f>
        <v/>
      </c>
      <c r="AN302" s="1340" t="str">
        <f>IF('別紙様式2-3（６月以降分）'!AN302="","",'別紙様式2-3（６月以降分）'!AN302)</f>
        <v/>
      </c>
      <c r="AO302" s="1338" t="str">
        <f>IF('別紙様式2-3（６月以降分）'!AO302="","",'別紙様式2-3（６月以降分）'!AO302)</f>
        <v/>
      </c>
      <c r="AP302" s="1340" t="str">
        <f>IF('別紙様式2-3（６月以降分）'!AP302="","",'別紙様式2-3（６月以降分）'!AP302)</f>
        <v/>
      </c>
      <c r="AQ302" s="1489" t="str">
        <f>IF('別紙様式2-3（６月以降分）'!AQ302="","",'別紙様式2-3（６月以降分）'!AQ302)</f>
        <v/>
      </c>
      <c r="AR302" s="1492" t="str">
        <f>IF('別紙様式2-3（６月以降分）'!AR302="","",'別紙様式2-3（６月以降分）'!AR302)</f>
        <v/>
      </c>
      <c r="AS302" s="573" t="str">
        <f t="shared" ref="AS302" si="497">IF(AU304="","",IF(U304&lt;U302,"！加算の要件上は問題ありませんが、令和６年度当初の新加算の加算率と比較して、移行後の加算率が下がる計画になっています。",""))</f>
        <v/>
      </c>
      <c r="AT302" s="580"/>
      <c r="AU302" s="1308"/>
      <c r="AV302" s="558" t="str">
        <f>IF('別紙様式2-2（４・５月分）'!N230="","",'別紙様式2-2（４・５月分）'!N230)</f>
        <v/>
      </c>
      <c r="AW302" s="1312" t="str">
        <f>IF(SUM('別紙様式2-2（４・５月分）'!O230:O232)=0,"",SUM('別紙様式2-2（４・５月分）'!O230:O232))</f>
        <v/>
      </c>
      <c r="AX302" s="1481" t="str">
        <f>IFERROR(VLOOKUP(K302,【参考】数式用!$AH$2:$AI$34,2,FALSE),"")</f>
        <v/>
      </c>
      <c r="AY302" s="494"/>
      <c r="BD302" s="341"/>
      <c r="BE302" s="1310" t="str">
        <f>G302</f>
        <v/>
      </c>
      <c r="BF302" s="1310"/>
      <c r="BG302" s="1310"/>
    </row>
    <row r="303" spans="1:59" ht="15" customHeight="1">
      <c r="A303" s="1274"/>
      <c r="B303" s="1242"/>
      <c r="C303" s="1243"/>
      <c r="D303" s="1243"/>
      <c r="E303" s="1243"/>
      <c r="F303" s="1244"/>
      <c r="G303" s="1259"/>
      <c r="H303" s="1259"/>
      <c r="I303" s="1259"/>
      <c r="J303" s="1422"/>
      <c r="K303" s="1259"/>
      <c r="L303" s="1428"/>
      <c r="M303" s="1378" t="str">
        <f>IF('別紙様式2-2（４・５月分）'!P231="","",'別紙様式2-2（４・５月分）'!P231)</f>
        <v/>
      </c>
      <c r="N303" s="1399"/>
      <c r="O303" s="1405"/>
      <c r="P303" s="1406"/>
      <c r="Q303" s="1407"/>
      <c r="R303" s="1540"/>
      <c r="S303" s="1411"/>
      <c r="T303" s="1536"/>
      <c r="U303" s="1538"/>
      <c r="V303" s="1417"/>
      <c r="W303" s="1534"/>
      <c r="X303" s="1357"/>
      <c r="Y303" s="1534"/>
      <c r="Z303" s="1357"/>
      <c r="AA303" s="1534"/>
      <c r="AB303" s="1357"/>
      <c r="AC303" s="1534"/>
      <c r="AD303" s="1357"/>
      <c r="AE303" s="1357"/>
      <c r="AF303" s="1357"/>
      <c r="AG303" s="1359"/>
      <c r="AH303" s="1526"/>
      <c r="AI303" s="1528"/>
      <c r="AJ303" s="1530"/>
      <c r="AK303" s="1532"/>
      <c r="AL303" s="1521"/>
      <c r="AM303" s="1523"/>
      <c r="AN303" s="1341"/>
      <c r="AO303" s="1524"/>
      <c r="AP303" s="1341"/>
      <c r="AQ303" s="1490"/>
      <c r="AR303" s="1493"/>
      <c r="AS303" s="1491" t="str">
        <f t="shared" ref="AS303" si="498">IF(AU304="","",IF(OR(AA304="",AA304&lt;&gt;7,AC304="",AC304&lt;&gt;3),"！算定期間の終わりが令和７年３月になっていません。年度内の廃止予定等がなければ、算定対象月を令和７年３月にしてください。",""))</f>
        <v/>
      </c>
      <c r="AT303" s="580"/>
      <c r="AU303" s="1310"/>
      <c r="AV303" s="1311" t="str">
        <f>IF('別紙様式2-2（４・５月分）'!N231="","",'別紙様式2-2（４・５月分）'!N231)</f>
        <v/>
      </c>
      <c r="AW303" s="1312"/>
      <c r="AX303" s="1482"/>
      <c r="AY303" s="431"/>
      <c r="BD303" s="341"/>
      <c r="BE303" s="1310" t="str">
        <f>G302</f>
        <v/>
      </c>
      <c r="BF303" s="1310"/>
      <c r="BG303" s="1310"/>
    </row>
    <row r="304" spans="1:59" ht="15" customHeight="1">
      <c r="A304" s="1302"/>
      <c r="B304" s="1242"/>
      <c r="C304" s="1243"/>
      <c r="D304" s="1243"/>
      <c r="E304" s="1243"/>
      <c r="F304" s="1244"/>
      <c r="G304" s="1259"/>
      <c r="H304" s="1259"/>
      <c r="I304" s="1259"/>
      <c r="J304" s="1422"/>
      <c r="K304" s="1259"/>
      <c r="L304" s="1428"/>
      <c r="M304" s="1379"/>
      <c r="N304" s="1400"/>
      <c r="O304" s="1380" t="s">
        <v>2025</v>
      </c>
      <c r="P304" s="1432" t="str">
        <f>IFERROR(VLOOKUP('別紙様式2-2（４・５月分）'!AQ230,【参考】数式用!$AR$5:$AT$22,3,FALSE),"")</f>
        <v/>
      </c>
      <c r="Q304" s="1384" t="s">
        <v>2036</v>
      </c>
      <c r="R304" s="1516" t="str">
        <f>IFERROR(VLOOKUP(K302,【参考】数式用!$A$5:$AB$37,MATCH(P304,【参考】数式用!$B$4:$AB$4,0)+1,0),"")</f>
        <v/>
      </c>
      <c r="S304" s="1388" t="s">
        <v>2109</v>
      </c>
      <c r="T304" s="1518"/>
      <c r="U304" s="1514" t="str">
        <f>IFERROR(VLOOKUP(K302,【参考】数式用!$A$5:$AB$37,MATCH(T304,【参考】数式用!$B$4:$AB$4,0)+1,0),"")</f>
        <v/>
      </c>
      <c r="V304" s="1394" t="s">
        <v>15</v>
      </c>
      <c r="W304" s="1512"/>
      <c r="X304" s="1370" t="s">
        <v>10</v>
      </c>
      <c r="Y304" s="1512"/>
      <c r="Z304" s="1370" t="s">
        <v>38</v>
      </c>
      <c r="AA304" s="1512"/>
      <c r="AB304" s="1370" t="s">
        <v>10</v>
      </c>
      <c r="AC304" s="1512"/>
      <c r="AD304" s="1370" t="s">
        <v>2020</v>
      </c>
      <c r="AE304" s="1370" t="s">
        <v>20</v>
      </c>
      <c r="AF304" s="1370" t="str">
        <f>IF(W304&gt;=1,(AA304*12+AC304)-(W304*12+Y304)+1,"")</f>
        <v/>
      </c>
      <c r="AG304" s="1366" t="s">
        <v>33</v>
      </c>
      <c r="AH304" s="1372" t="str">
        <f t="shared" ref="AH304" si="499">IFERROR(ROUNDDOWN(ROUND(L302*U304,0),0)*AF304,"")</f>
        <v/>
      </c>
      <c r="AI304" s="1506" t="str">
        <f t="shared" ref="AI304" si="500">IFERROR(ROUNDDOWN(ROUND((L302*(U304-AW302)),0),0)*AF304,"")</f>
        <v/>
      </c>
      <c r="AJ304" s="1376" t="str">
        <f>IFERROR(ROUNDDOWN(ROUNDDOWN(ROUND(L302*VLOOKUP(K302,【参考】数式用!$A$5:$AB$27,MATCH("新加算Ⅳ",【参考】数式用!$B$4:$AB$4,0)+1,0),0),0)*AF304*0.5,0),"")</f>
        <v/>
      </c>
      <c r="AK304" s="1508"/>
      <c r="AL304" s="1510" t="str">
        <f>IFERROR(IF('別紙様式2-2（４・５月分）'!P304="ベア加算","", IF(OR(T304="新加算Ⅰ",T304="新加算Ⅱ",T304="新加算Ⅲ",T304="新加算Ⅳ"),ROUNDDOWN(ROUND(L302*VLOOKUP(K302,【参考】数式用!$A$5:$I$27,MATCH("ベア加算",【参考】数式用!$B$4:$I$4,0)+1,0),0),0)*AF304,"")),"")</f>
        <v/>
      </c>
      <c r="AM304" s="1502"/>
      <c r="AN304" s="1483"/>
      <c r="AO304" s="1504"/>
      <c r="AP304" s="1483"/>
      <c r="AQ304" s="1485"/>
      <c r="AR304" s="1487"/>
      <c r="AS304" s="1491"/>
      <c r="AT304" s="452"/>
      <c r="AU304" s="1310" t="str">
        <f>IF(AND(AA302&lt;&gt;7,AC302&lt;&gt;3),"V列に色付け","")</f>
        <v/>
      </c>
      <c r="AV304" s="1311"/>
      <c r="AW304" s="1312"/>
      <c r="AX304" s="577"/>
      <c r="AY304" s="1229" t="str">
        <f>IF(AL304&lt;&gt;"",IF(AM304="○","入力済","未入力"),"")</f>
        <v/>
      </c>
      <c r="AZ304" s="1229" t="str">
        <f>IF(OR(T304="新加算Ⅰ",T304="新加算Ⅱ",T304="新加算Ⅲ",T304="新加算Ⅳ",T304="新加算Ⅴ（１）",T304="新加算Ⅴ（２）",T304="新加算Ⅴ（３）",T304="新加算ⅠⅤ（４）",T304="新加算Ⅴ（５）",T304="新加算Ⅴ（６）",T304="新加算Ⅴ（８）",T304="新加算Ⅴ（11）"),IF(OR(AN304="○",AN304="令和６年度中に満たす"),"入力済","未入力"),"")</f>
        <v/>
      </c>
      <c r="BA304" s="1229" t="str">
        <f>IF(OR(T304="新加算Ⅴ（７）",T304="新加算Ⅴ（９）",T304="新加算Ⅴ（10）",T304="新加算Ⅴ（12）",T304="新加算Ⅴ（13）",T304="新加算Ⅴ（14）"),IF(OR(AO304="○",AO304="令和６年度中に満たす"),"入力済","未入力"),"")</f>
        <v/>
      </c>
      <c r="BB304" s="1229" t="str">
        <f>IF(OR(T304="新加算Ⅰ",T304="新加算Ⅱ",T304="新加算Ⅲ",T304="新加算Ⅴ（１）",T304="新加算Ⅴ（３）",T304="新加算Ⅴ（８）"),IF(OR(AP304="○",AP304="令和６年度中に満たす"),"入力済","未入力"),"")</f>
        <v/>
      </c>
      <c r="BC304" s="1480" t="str">
        <f t="shared" ref="BC304" si="501">IF(OR(T304="新加算Ⅰ",T304="新加算Ⅱ",T304="新加算Ⅴ（１）",T304="新加算Ⅴ（２）",T304="新加算Ⅴ（３）",T304="新加算Ⅴ（４）",T304="新加算Ⅴ（５）",T304="新加算Ⅴ（６）",T304="新加算Ⅴ（７）",T304="新加算Ⅴ（９）",T304="新加算Ⅴ（10）",T304="新加算Ⅴ（12）"),IF(AQ304&lt;&gt;"",1,""),"")</f>
        <v/>
      </c>
      <c r="BD304" s="1310" t="str">
        <f>IF(OR(T304="新加算Ⅰ",T304="新加算Ⅴ（１）",T304="新加算Ⅴ（２）",T304="新加算Ⅴ（５）",T304="新加算Ⅴ（７）",T304="新加算Ⅴ（10）"),IF(AR304="","未入力","入力済"),"")</f>
        <v/>
      </c>
      <c r="BE304" s="1310" t="str">
        <f>G302</f>
        <v/>
      </c>
      <c r="BF304" s="1310"/>
      <c r="BG304" s="1310"/>
    </row>
    <row r="305" spans="1:59" ht="30" customHeight="1" thickBot="1">
      <c r="A305" s="1275"/>
      <c r="B305" s="1418"/>
      <c r="C305" s="1419"/>
      <c r="D305" s="1419"/>
      <c r="E305" s="1419"/>
      <c r="F305" s="1420"/>
      <c r="G305" s="1260"/>
      <c r="H305" s="1260"/>
      <c r="I305" s="1260"/>
      <c r="J305" s="1423"/>
      <c r="K305" s="1260"/>
      <c r="L305" s="1429"/>
      <c r="M305" s="556" t="str">
        <f>IF('別紙様式2-2（４・５月分）'!P232="","",'別紙様式2-2（４・５月分）'!P232)</f>
        <v/>
      </c>
      <c r="N305" s="1401"/>
      <c r="O305" s="1381"/>
      <c r="P305" s="1433"/>
      <c r="Q305" s="1385"/>
      <c r="R305" s="1517"/>
      <c r="S305" s="1389"/>
      <c r="T305" s="1519"/>
      <c r="U305" s="1515"/>
      <c r="V305" s="1395"/>
      <c r="W305" s="1513"/>
      <c r="X305" s="1371"/>
      <c r="Y305" s="1513"/>
      <c r="Z305" s="1371"/>
      <c r="AA305" s="1513"/>
      <c r="AB305" s="1371"/>
      <c r="AC305" s="1513"/>
      <c r="AD305" s="1371"/>
      <c r="AE305" s="1371"/>
      <c r="AF305" s="1371"/>
      <c r="AG305" s="1367"/>
      <c r="AH305" s="1373"/>
      <c r="AI305" s="1507"/>
      <c r="AJ305" s="1377"/>
      <c r="AK305" s="1509"/>
      <c r="AL305" s="1511"/>
      <c r="AM305" s="1503"/>
      <c r="AN305" s="1484"/>
      <c r="AO305" s="1505"/>
      <c r="AP305" s="1484"/>
      <c r="AQ305" s="1486"/>
      <c r="AR305" s="1488"/>
      <c r="AS305" s="578" t="str">
        <f t="shared" ref="AS305" si="502">IF(AU304="","",IF(OR(T304="",AND(M305="ベア加算なし",OR(T304="新加算Ⅰ",T304="新加算Ⅱ",T304="新加算Ⅲ",T304="新加算Ⅳ"),AM304=""),AND(OR(T304="新加算Ⅰ",T304="新加算Ⅱ",T304="新加算Ⅲ",T304="新加算Ⅳ"),AN304=""),AND(OR(T304="新加算Ⅰ",T304="新加算Ⅱ",T304="新加算Ⅲ"),AP304=""),AND(OR(T304="新加算Ⅰ",T304="新加算Ⅱ"),AQ304=""),AND(OR(T304="新加算Ⅰ"),AR304="")),"！記入が必要な欄（ピンク色のセル）に空欄があります。空欄を埋めてください。",""))</f>
        <v/>
      </c>
      <c r="AT305" s="452"/>
      <c r="AU305" s="1310"/>
      <c r="AV305" s="558" t="str">
        <f>IF('別紙様式2-2（４・５月分）'!N232="","",'別紙様式2-2（４・５月分）'!N232)</f>
        <v/>
      </c>
      <c r="AW305" s="1312"/>
      <c r="AX305" s="579"/>
      <c r="AY305" s="1229" t="str">
        <f>IF(OR(T305="新加算Ⅰ",T305="新加算Ⅱ",T305="新加算Ⅲ",T305="新加算Ⅳ",T305="新加算Ⅴ（１）",T305="新加算Ⅴ（２）",T305="新加算Ⅴ（３）",T305="新加算ⅠⅤ（４）",T305="新加算Ⅴ（５）",T305="新加算Ⅴ（６）",T305="新加算Ⅴ（８）",T305="新加算Ⅴ（11）"),IF(AI305="○","","未入力"),"")</f>
        <v/>
      </c>
      <c r="AZ305" s="1229" t="str">
        <f>IF(OR(U305="新加算Ⅰ",U305="新加算Ⅱ",U305="新加算Ⅲ",U305="新加算Ⅳ",U305="新加算Ⅴ（１）",U305="新加算Ⅴ（２）",U305="新加算Ⅴ（３）",U305="新加算ⅠⅤ（４）",U305="新加算Ⅴ（５）",U305="新加算Ⅴ（６）",U305="新加算Ⅴ（８）",U305="新加算Ⅴ（11）"),IF(AJ305="○","","未入力"),"")</f>
        <v/>
      </c>
      <c r="BA305" s="1229" t="str">
        <f>IF(OR(U305="新加算Ⅴ（７）",U305="新加算Ⅴ（９）",U305="新加算Ⅴ（10）",U305="新加算Ⅴ（12）",U305="新加算Ⅴ（13）",U305="新加算Ⅴ（14）"),IF(AK305="○","","未入力"),"")</f>
        <v/>
      </c>
      <c r="BB305" s="1229" t="str">
        <f>IF(OR(U305="新加算Ⅰ",U305="新加算Ⅱ",U305="新加算Ⅲ",U305="新加算Ⅴ（１）",U305="新加算Ⅴ（３）",U305="新加算Ⅴ（８）"),IF(AL305="○","","未入力"),"")</f>
        <v/>
      </c>
      <c r="BC305" s="1480" t="str">
        <f t="shared" ref="BC305" si="503">IF(OR(U305="新加算Ⅰ",U305="新加算Ⅱ",U305="新加算Ⅴ（１）",U305="新加算Ⅴ（２）",U305="新加算Ⅴ（３）",U305="新加算Ⅴ（４）",U305="新加算Ⅴ（５）",U305="新加算Ⅴ（６）",U305="新加算Ⅴ（７）",U305="新加算Ⅴ（９）",U305="新加算Ⅴ（10）",U305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5" s="1310" t="str">
        <f>IF(AND(T305&lt;&gt;"（参考）令和７年度の移行予定",OR(U305="新加算Ⅰ",U305="新加算Ⅴ（１）",U305="新加算Ⅴ（２）",U305="新加算Ⅴ（５）",U305="新加算Ⅴ（７）",U305="新加算Ⅴ（10）")),IF(AN305="","未入力",IF(AN305="いずれも取得していない","要件を満たさない","")),"")</f>
        <v/>
      </c>
      <c r="BE305" s="1310" t="str">
        <f>G302</f>
        <v/>
      </c>
      <c r="BF305" s="1310"/>
      <c r="BG305" s="1310"/>
    </row>
    <row r="306" spans="1:59" ht="30" customHeight="1">
      <c r="A306" s="1300">
        <v>74</v>
      </c>
      <c r="B306" s="1242" t="str">
        <f>IF(基本情報入力シート!C127="","",基本情報入力シート!C127)</f>
        <v/>
      </c>
      <c r="C306" s="1243"/>
      <c r="D306" s="1243"/>
      <c r="E306" s="1243"/>
      <c r="F306" s="1244"/>
      <c r="G306" s="1259" t="str">
        <f>IF(基本情報入力シート!M127="","",基本情報入力シート!M127)</f>
        <v/>
      </c>
      <c r="H306" s="1259" t="str">
        <f>IF(基本情報入力シート!R127="","",基本情報入力シート!R127)</f>
        <v/>
      </c>
      <c r="I306" s="1259" t="str">
        <f>IF(基本情報入力シート!W127="","",基本情報入力シート!W127)</f>
        <v/>
      </c>
      <c r="J306" s="1422" t="str">
        <f>IF(基本情報入力シート!X127="","",基本情報入力シート!X127)</f>
        <v/>
      </c>
      <c r="K306" s="1259" t="str">
        <f>IF(基本情報入力シート!Y127="","",基本情報入力シート!Y127)</f>
        <v/>
      </c>
      <c r="L306" s="1428" t="str">
        <f>IF(基本情報入力シート!AB127="","",基本情報入力シート!AB127)</f>
        <v/>
      </c>
      <c r="M306" s="553" t="str">
        <f>IF('別紙様式2-2（４・５月分）'!P233="","",'別紙様式2-2（４・５月分）'!P233)</f>
        <v/>
      </c>
      <c r="N306" s="1398" t="str">
        <f>IF(SUM('別紙様式2-2（４・５月分）'!Q233:Q235)=0,"",SUM('別紙様式2-2（４・５月分）'!Q233:Q235))</f>
        <v/>
      </c>
      <c r="O306" s="1402" t="str">
        <f>IFERROR(VLOOKUP('別紙様式2-2（４・５月分）'!AQ233,【参考】数式用!$AR$5:$AS$22,2,FALSE),"")</f>
        <v/>
      </c>
      <c r="P306" s="1403"/>
      <c r="Q306" s="1404"/>
      <c r="R306" s="1539" t="str">
        <f>IFERROR(VLOOKUP(K306,【参考】数式用!$A$5:$AB$37,MATCH(O306,【参考】数式用!$B$4:$AB$4,0)+1,0),"")</f>
        <v/>
      </c>
      <c r="S306" s="1410" t="s">
        <v>2102</v>
      </c>
      <c r="T306" s="1535" t="str">
        <f>IF('別紙様式2-3（６月以降分）'!T306="","",'別紙様式2-3（６月以降分）'!T306)</f>
        <v/>
      </c>
      <c r="U306" s="1537" t="str">
        <f>IFERROR(VLOOKUP(K306,【参考】数式用!$A$5:$AB$37,MATCH(T306,【参考】数式用!$B$4:$AB$4,0)+1,0),"")</f>
        <v/>
      </c>
      <c r="V306" s="1416" t="s">
        <v>15</v>
      </c>
      <c r="W306" s="1533">
        <f>'別紙様式2-3（６月以降分）'!W306</f>
        <v>6</v>
      </c>
      <c r="X306" s="1356" t="s">
        <v>10</v>
      </c>
      <c r="Y306" s="1533">
        <f>'別紙様式2-3（６月以降分）'!Y306</f>
        <v>6</v>
      </c>
      <c r="Z306" s="1356" t="s">
        <v>38</v>
      </c>
      <c r="AA306" s="1533">
        <f>'別紙様式2-3（６月以降分）'!AA306</f>
        <v>7</v>
      </c>
      <c r="AB306" s="1356" t="s">
        <v>10</v>
      </c>
      <c r="AC306" s="1533">
        <f>'別紙様式2-3（６月以降分）'!AC306</f>
        <v>3</v>
      </c>
      <c r="AD306" s="1356" t="s">
        <v>2020</v>
      </c>
      <c r="AE306" s="1356" t="s">
        <v>20</v>
      </c>
      <c r="AF306" s="1356">
        <f>IF(W306&gt;=1,(AA306*12+AC306)-(W306*12+Y306)+1,"")</f>
        <v>10</v>
      </c>
      <c r="AG306" s="1358" t="s">
        <v>33</v>
      </c>
      <c r="AH306" s="1525" t="str">
        <f>'別紙様式2-3（６月以降分）'!AH306</f>
        <v/>
      </c>
      <c r="AI306" s="1527" t="str">
        <f>'別紙様式2-3（６月以降分）'!AI306</f>
        <v/>
      </c>
      <c r="AJ306" s="1529">
        <f>'別紙様式2-3（６月以降分）'!AJ306</f>
        <v>0</v>
      </c>
      <c r="AK306" s="1531" t="str">
        <f>IF('別紙様式2-3（６月以降分）'!AK306="","",'別紙様式2-3（６月以降分）'!AK306)</f>
        <v/>
      </c>
      <c r="AL306" s="1520">
        <f>'別紙様式2-3（６月以降分）'!AL306</f>
        <v>0</v>
      </c>
      <c r="AM306" s="1522" t="str">
        <f>IF('別紙様式2-3（６月以降分）'!AM306="","",'別紙様式2-3（６月以降分）'!AM306)</f>
        <v/>
      </c>
      <c r="AN306" s="1340" t="str">
        <f>IF('別紙様式2-3（６月以降分）'!AN306="","",'別紙様式2-3（６月以降分）'!AN306)</f>
        <v/>
      </c>
      <c r="AO306" s="1338" t="str">
        <f>IF('別紙様式2-3（６月以降分）'!AO306="","",'別紙様式2-3（６月以降分）'!AO306)</f>
        <v/>
      </c>
      <c r="AP306" s="1340" t="str">
        <f>IF('別紙様式2-3（６月以降分）'!AP306="","",'別紙様式2-3（６月以降分）'!AP306)</f>
        <v/>
      </c>
      <c r="AQ306" s="1489" t="str">
        <f>IF('別紙様式2-3（６月以降分）'!AQ306="","",'別紙様式2-3（６月以降分）'!AQ306)</f>
        <v/>
      </c>
      <c r="AR306" s="1492" t="str">
        <f>IF('別紙様式2-3（６月以降分）'!AR306="","",'別紙様式2-3（６月以降分）'!AR306)</f>
        <v/>
      </c>
      <c r="AS306" s="573" t="str">
        <f t="shared" ref="AS306" si="504">IF(AU308="","",IF(U308&lt;U306,"！加算の要件上は問題ありませんが、令和６年度当初の新加算の加算率と比較して、移行後の加算率が下がる計画になっています。",""))</f>
        <v/>
      </c>
      <c r="AT306" s="580"/>
      <c r="AU306" s="1308"/>
      <c r="AV306" s="558" t="str">
        <f>IF('別紙様式2-2（４・５月分）'!N233="","",'別紙様式2-2（４・５月分）'!N233)</f>
        <v/>
      </c>
      <c r="AW306" s="1312" t="str">
        <f>IF(SUM('別紙様式2-2（４・５月分）'!O233:O235)=0,"",SUM('別紙様式2-2（４・５月分）'!O233:O235))</f>
        <v/>
      </c>
      <c r="AX306" s="1481" t="str">
        <f>IFERROR(VLOOKUP(K306,【参考】数式用!$AH$2:$AI$34,2,FALSE),"")</f>
        <v/>
      </c>
      <c r="AY306" s="494"/>
      <c r="BD306" s="341"/>
      <c r="BE306" s="1310" t="str">
        <f>G306</f>
        <v/>
      </c>
      <c r="BF306" s="1310"/>
      <c r="BG306" s="1310"/>
    </row>
    <row r="307" spans="1:59" ht="15" customHeight="1">
      <c r="A307" s="1274"/>
      <c r="B307" s="1242"/>
      <c r="C307" s="1243"/>
      <c r="D307" s="1243"/>
      <c r="E307" s="1243"/>
      <c r="F307" s="1244"/>
      <c r="G307" s="1259"/>
      <c r="H307" s="1259"/>
      <c r="I307" s="1259"/>
      <c r="J307" s="1422"/>
      <c r="K307" s="1259"/>
      <c r="L307" s="1428"/>
      <c r="M307" s="1378" t="str">
        <f>IF('別紙様式2-2（４・５月分）'!P234="","",'別紙様式2-2（４・５月分）'!P234)</f>
        <v/>
      </c>
      <c r="N307" s="1399"/>
      <c r="O307" s="1405"/>
      <c r="P307" s="1406"/>
      <c r="Q307" s="1407"/>
      <c r="R307" s="1540"/>
      <c r="S307" s="1411"/>
      <c r="T307" s="1536"/>
      <c r="U307" s="1538"/>
      <c r="V307" s="1417"/>
      <c r="W307" s="1534"/>
      <c r="X307" s="1357"/>
      <c r="Y307" s="1534"/>
      <c r="Z307" s="1357"/>
      <c r="AA307" s="1534"/>
      <c r="AB307" s="1357"/>
      <c r="AC307" s="1534"/>
      <c r="AD307" s="1357"/>
      <c r="AE307" s="1357"/>
      <c r="AF307" s="1357"/>
      <c r="AG307" s="1359"/>
      <c r="AH307" s="1526"/>
      <c r="AI307" s="1528"/>
      <c r="AJ307" s="1530"/>
      <c r="AK307" s="1532"/>
      <c r="AL307" s="1521"/>
      <c r="AM307" s="1523"/>
      <c r="AN307" s="1341"/>
      <c r="AO307" s="1524"/>
      <c r="AP307" s="1341"/>
      <c r="AQ307" s="1490"/>
      <c r="AR307" s="1493"/>
      <c r="AS307" s="1491" t="str">
        <f t="shared" ref="AS307" si="505">IF(AU308="","",IF(OR(AA308="",AA308&lt;&gt;7,AC308="",AC308&lt;&gt;3),"！算定期間の終わりが令和７年３月になっていません。年度内の廃止予定等がなければ、算定対象月を令和７年３月にしてください。",""))</f>
        <v/>
      </c>
      <c r="AT307" s="580"/>
      <c r="AU307" s="1310"/>
      <c r="AV307" s="1311" t="str">
        <f>IF('別紙様式2-2（４・５月分）'!N234="","",'別紙様式2-2（４・５月分）'!N234)</f>
        <v/>
      </c>
      <c r="AW307" s="1312"/>
      <c r="AX307" s="1482"/>
      <c r="AY307" s="431"/>
      <c r="BD307" s="341"/>
      <c r="BE307" s="1310" t="str">
        <f>G306</f>
        <v/>
      </c>
      <c r="BF307" s="1310"/>
      <c r="BG307" s="1310"/>
    </row>
    <row r="308" spans="1:59" ht="15" customHeight="1">
      <c r="A308" s="1302"/>
      <c r="B308" s="1242"/>
      <c r="C308" s="1243"/>
      <c r="D308" s="1243"/>
      <c r="E308" s="1243"/>
      <c r="F308" s="1244"/>
      <c r="G308" s="1259"/>
      <c r="H308" s="1259"/>
      <c r="I308" s="1259"/>
      <c r="J308" s="1422"/>
      <c r="K308" s="1259"/>
      <c r="L308" s="1428"/>
      <c r="M308" s="1379"/>
      <c r="N308" s="1400"/>
      <c r="O308" s="1380" t="s">
        <v>2025</v>
      </c>
      <c r="P308" s="1432" t="str">
        <f>IFERROR(VLOOKUP('別紙様式2-2（４・５月分）'!AQ233,【参考】数式用!$AR$5:$AT$22,3,FALSE),"")</f>
        <v/>
      </c>
      <c r="Q308" s="1384" t="s">
        <v>2036</v>
      </c>
      <c r="R308" s="1516" t="str">
        <f>IFERROR(VLOOKUP(K306,【参考】数式用!$A$5:$AB$37,MATCH(P308,【参考】数式用!$B$4:$AB$4,0)+1,0),"")</f>
        <v/>
      </c>
      <c r="S308" s="1388" t="s">
        <v>2109</v>
      </c>
      <c r="T308" s="1518"/>
      <c r="U308" s="1514" t="str">
        <f>IFERROR(VLOOKUP(K306,【参考】数式用!$A$5:$AB$37,MATCH(T308,【参考】数式用!$B$4:$AB$4,0)+1,0),"")</f>
        <v/>
      </c>
      <c r="V308" s="1394" t="s">
        <v>15</v>
      </c>
      <c r="W308" s="1512"/>
      <c r="X308" s="1370" t="s">
        <v>10</v>
      </c>
      <c r="Y308" s="1512"/>
      <c r="Z308" s="1370" t="s">
        <v>38</v>
      </c>
      <c r="AA308" s="1512"/>
      <c r="AB308" s="1370" t="s">
        <v>10</v>
      </c>
      <c r="AC308" s="1512"/>
      <c r="AD308" s="1370" t="s">
        <v>2020</v>
      </c>
      <c r="AE308" s="1370" t="s">
        <v>20</v>
      </c>
      <c r="AF308" s="1370" t="str">
        <f>IF(W308&gt;=1,(AA308*12+AC308)-(W308*12+Y308)+1,"")</f>
        <v/>
      </c>
      <c r="AG308" s="1366" t="s">
        <v>33</v>
      </c>
      <c r="AH308" s="1372" t="str">
        <f t="shared" ref="AH308" si="506">IFERROR(ROUNDDOWN(ROUND(L306*U308,0),0)*AF308,"")</f>
        <v/>
      </c>
      <c r="AI308" s="1506" t="str">
        <f t="shared" ref="AI308" si="507">IFERROR(ROUNDDOWN(ROUND((L306*(U308-AW306)),0),0)*AF308,"")</f>
        <v/>
      </c>
      <c r="AJ308" s="1376" t="str">
        <f>IFERROR(ROUNDDOWN(ROUNDDOWN(ROUND(L306*VLOOKUP(K306,【参考】数式用!$A$5:$AB$27,MATCH("新加算Ⅳ",【参考】数式用!$B$4:$AB$4,0)+1,0),0),0)*AF308*0.5,0),"")</f>
        <v/>
      </c>
      <c r="AK308" s="1508"/>
      <c r="AL308" s="1510" t="str">
        <f>IFERROR(IF('別紙様式2-2（４・５月分）'!P308="ベア加算","", IF(OR(T308="新加算Ⅰ",T308="新加算Ⅱ",T308="新加算Ⅲ",T308="新加算Ⅳ"),ROUNDDOWN(ROUND(L306*VLOOKUP(K306,【参考】数式用!$A$5:$I$27,MATCH("ベア加算",【参考】数式用!$B$4:$I$4,0)+1,0),0),0)*AF308,"")),"")</f>
        <v/>
      </c>
      <c r="AM308" s="1502"/>
      <c r="AN308" s="1483"/>
      <c r="AO308" s="1504"/>
      <c r="AP308" s="1483"/>
      <c r="AQ308" s="1485"/>
      <c r="AR308" s="1487"/>
      <c r="AS308" s="1491"/>
      <c r="AT308" s="452"/>
      <c r="AU308" s="1310" t="str">
        <f>IF(AND(AA306&lt;&gt;7,AC306&lt;&gt;3),"V列に色付け","")</f>
        <v/>
      </c>
      <c r="AV308" s="1311"/>
      <c r="AW308" s="1312"/>
      <c r="AX308" s="577"/>
      <c r="AY308" s="1229" t="str">
        <f>IF(AL308&lt;&gt;"",IF(AM308="○","入力済","未入力"),"")</f>
        <v/>
      </c>
      <c r="AZ308" s="1229" t="str">
        <f>IF(OR(T308="新加算Ⅰ",T308="新加算Ⅱ",T308="新加算Ⅲ",T308="新加算Ⅳ",T308="新加算Ⅴ（１）",T308="新加算Ⅴ（２）",T308="新加算Ⅴ（３）",T308="新加算ⅠⅤ（４）",T308="新加算Ⅴ（５）",T308="新加算Ⅴ（６）",T308="新加算Ⅴ（８）",T308="新加算Ⅴ（11）"),IF(OR(AN308="○",AN308="令和６年度中に満たす"),"入力済","未入力"),"")</f>
        <v/>
      </c>
      <c r="BA308" s="1229" t="str">
        <f>IF(OR(T308="新加算Ⅴ（７）",T308="新加算Ⅴ（９）",T308="新加算Ⅴ（10）",T308="新加算Ⅴ（12）",T308="新加算Ⅴ（13）",T308="新加算Ⅴ（14）"),IF(OR(AO308="○",AO308="令和６年度中に満たす"),"入力済","未入力"),"")</f>
        <v/>
      </c>
      <c r="BB308" s="1229" t="str">
        <f>IF(OR(T308="新加算Ⅰ",T308="新加算Ⅱ",T308="新加算Ⅲ",T308="新加算Ⅴ（１）",T308="新加算Ⅴ（３）",T308="新加算Ⅴ（８）"),IF(OR(AP308="○",AP308="令和６年度中に満たす"),"入力済","未入力"),"")</f>
        <v/>
      </c>
      <c r="BC308" s="1480" t="str">
        <f t="shared" ref="BC308" si="508">IF(OR(T308="新加算Ⅰ",T308="新加算Ⅱ",T308="新加算Ⅴ（１）",T308="新加算Ⅴ（２）",T308="新加算Ⅴ（３）",T308="新加算Ⅴ（４）",T308="新加算Ⅴ（５）",T308="新加算Ⅴ（６）",T308="新加算Ⅴ（７）",T308="新加算Ⅴ（９）",T308="新加算Ⅴ（10）",T308="新加算Ⅴ（12）"),IF(AQ308&lt;&gt;"",1,""),"")</f>
        <v/>
      </c>
      <c r="BD308" s="1310" t="str">
        <f>IF(OR(T308="新加算Ⅰ",T308="新加算Ⅴ（１）",T308="新加算Ⅴ（２）",T308="新加算Ⅴ（５）",T308="新加算Ⅴ（７）",T308="新加算Ⅴ（10）"),IF(AR308="","未入力","入力済"),"")</f>
        <v/>
      </c>
      <c r="BE308" s="1310" t="str">
        <f>G306</f>
        <v/>
      </c>
      <c r="BF308" s="1310"/>
      <c r="BG308" s="1310"/>
    </row>
    <row r="309" spans="1:59" ht="30" customHeight="1" thickBot="1">
      <c r="A309" s="1275"/>
      <c r="B309" s="1418"/>
      <c r="C309" s="1419"/>
      <c r="D309" s="1419"/>
      <c r="E309" s="1419"/>
      <c r="F309" s="1420"/>
      <c r="G309" s="1260"/>
      <c r="H309" s="1260"/>
      <c r="I309" s="1260"/>
      <c r="J309" s="1423"/>
      <c r="K309" s="1260"/>
      <c r="L309" s="1429"/>
      <c r="M309" s="556" t="str">
        <f>IF('別紙様式2-2（４・５月分）'!P235="","",'別紙様式2-2（４・５月分）'!P235)</f>
        <v/>
      </c>
      <c r="N309" s="1401"/>
      <c r="O309" s="1381"/>
      <c r="P309" s="1433"/>
      <c r="Q309" s="1385"/>
      <c r="R309" s="1517"/>
      <c r="S309" s="1389"/>
      <c r="T309" s="1519"/>
      <c r="U309" s="1515"/>
      <c r="V309" s="1395"/>
      <c r="W309" s="1513"/>
      <c r="X309" s="1371"/>
      <c r="Y309" s="1513"/>
      <c r="Z309" s="1371"/>
      <c r="AA309" s="1513"/>
      <c r="AB309" s="1371"/>
      <c r="AC309" s="1513"/>
      <c r="AD309" s="1371"/>
      <c r="AE309" s="1371"/>
      <c r="AF309" s="1371"/>
      <c r="AG309" s="1367"/>
      <c r="AH309" s="1373"/>
      <c r="AI309" s="1507"/>
      <c r="AJ309" s="1377"/>
      <c r="AK309" s="1509"/>
      <c r="AL309" s="1511"/>
      <c r="AM309" s="1503"/>
      <c r="AN309" s="1484"/>
      <c r="AO309" s="1505"/>
      <c r="AP309" s="1484"/>
      <c r="AQ309" s="1486"/>
      <c r="AR309" s="1488"/>
      <c r="AS309" s="578" t="str">
        <f t="shared" ref="AS309" si="509">IF(AU308="","",IF(OR(T308="",AND(M309="ベア加算なし",OR(T308="新加算Ⅰ",T308="新加算Ⅱ",T308="新加算Ⅲ",T308="新加算Ⅳ"),AM308=""),AND(OR(T308="新加算Ⅰ",T308="新加算Ⅱ",T308="新加算Ⅲ",T308="新加算Ⅳ"),AN308=""),AND(OR(T308="新加算Ⅰ",T308="新加算Ⅱ",T308="新加算Ⅲ"),AP308=""),AND(OR(T308="新加算Ⅰ",T308="新加算Ⅱ"),AQ308=""),AND(OR(T308="新加算Ⅰ"),AR308="")),"！記入が必要な欄（ピンク色のセル）に空欄があります。空欄を埋めてください。",""))</f>
        <v/>
      </c>
      <c r="AT309" s="452"/>
      <c r="AU309" s="1310"/>
      <c r="AV309" s="558" t="str">
        <f>IF('別紙様式2-2（４・５月分）'!N235="","",'別紙様式2-2（４・５月分）'!N235)</f>
        <v/>
      </c>
      <c r="AW309" s="1312"/>
      <c r="AX309" s="579"/>
      <c r="AY309" s="1229" t="str">
        <f>IF(OR(T309="新加算Ⅰ",T309="新加算Ⅱ",T309="新加算Ⅲ",T309="新加算Ⅳ",T309="新加算Ⅴ（１）",T309="新加算Ⅴ（２）",T309="新加算Ⅴ（３）",T309="新加算ⅠⅤ（４）",T309="新加算Ⅴ（５）",T309="新加算Ⅴ（６）",T309="新加算Ⅴ（８）",T309="新加算Ⅴ（11）"),IF(AI309="○","","未入力"),"")</f>
        <v/>
      </c>
      <c r="AZ309" s="1229" t="str">
        <f>IF(OR(U309="新加算Ⅰ",U309="新加算Ⅱ",U309="新加算Ⅲ",U309="新加算Ⅳ",U309="新加算Ⅴ（１）",U309="新加算Ⅴ（２）",U309="新加算Ⅴ（３）",U309="新加算ⅠⅤ（４）",U309="新加算Ⅴ（５）",U309="新加算Ⅴ（６）",U309="新加算Ⅴ（８）",U309="新加算Ⅴ（11）"),IF(AJ309="○","","未入力"),"")</f>
        <v/>
      </c>
      <c r="BA309" s="1229" t="str">
        <f>IF(OR(U309="新加算Ⅴ（７）",U309="新加算Ⅴ（９）",U309="新加算Ⅴ（10）",U309="新加算Ⅴ（12）",U309="新加算Ⅴ（13）",U309="新加算Ⅴ（14）"),IF(AK309="○","","未入力"),"")</f>
        <v/>
      </c>
      <c r="BB309" s="1229" t="str">
        <f>IF(OR(U309="新加算Ⅰ",U309="新加算Ⅱ",U309="新加算Ⅲ",U309="新加算Ⅴ（１）",U309="新加算Ⅴ（３）",U309="新加算Ⅴ（８）"),IF(AL309="○","","未入力"),"")</f>
        <v/>
      </c>
      <c r="BC309" s="1480" t="str">
        <f t="shared" ref="BC309" si="510">IF(OR(U309="新加算Ⅰ",U309="新加算Ⅱ",U309="新加算Ⅴ（１）",U309="新加算Ⅴ（２）",U309="新加算Ⅴ（３）",U309="新加算Ⅴ（４）",U309="新加算Ⅴ（５）",U309="新加算Ⅴ（６）",U309="新加算Ⅴ（７）",U309="新加算Ⅴ（９）",U309="新加算Ⅴ（10）",U309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9" s="1310" t="str">
        <f>IF(AND(T309&lt;&gt;"（参考）令和７年度の移行予定",OR(U309="新加算Ⅰ",U309="新加算Ⅴ（１）",U309="新加算Ⅴ（２）",U309="新加算Ⅴ（５）",U309="新加算Ⅴ（７）",U309="新加算Ⅴ（10）")),IF(AN309="","未入力",IF(AN309="いずれも取得していない","要件を満たさない","")),"")</f>
        <v/>
      </c>
      <c r="BE309" s="1310" t="str">
        <f>G306</f>
        <v/>
      </c>
      <c r="BF309" s="1310"/>
      <c r="BG309" s="1310"/>
    </row>
    <row r="310" spans="1:59" ht="30" customHeight="1">
      <c r="A310" s="1273">
        <v>75</v>
      </c>
      <c r="B310" s="1239" t="str">
        <f>IF(基本情報入力シート!C128="","",基本情報入力シート!C128)</f>
        <v/>
      </c>
      <c r="C310" s="1240"/>
      <c r="D310" s="1240"/>
      <c r="E310" s="1240"/>
      <c r="F310" s="1241"/>
      <c r="G310" s="1258" t="str">
        <f>IF(基本情報入力シート!M128="","",基本情報入力シート!M128)</f>
        <v/>
      </c>
      <c r="H310" s="1258" t="str">
        <f>IF(基本情報入力シート!R128="","",基本情報入力シート!R128)</f>
        <v/>
      </c>
      <c r="I310" s="1258" t="str">
        <f>IF(基本情報入力シート!W128="","",基本情報入力シート!W128)</f>
        <v/>
      </c>
      <c r="J310" s="1421" t="str">
        <f>IF(基本情報入力シート!X128="","",基本情報入力シート!X128)</f>
        <v/>
      </c>
      <c r="K310" s="1258" t="str">
        <f>IF(基本情報入力シート!Y128="","",基本情報入力シート!Y128)</f>
        <v/>
      </c>
      <c r="L310" s="1434" t="str">
        <f>IF(基本情報入力シート!AB128="","",基本情報入力シート!AB128)</f>
        <v/>
      </c>
      <c r="M310" s="553" t="str">
        <f>IF('別紙様式2-2（４・５月分）'!P236="","",'別紙様式2-2（４・５月分）'!P236)</f>
        <v/>
      </c>
      <c r="N310" s="1398" t="str">
        <f>IF(SUM('別紙様式2-2（４・５月分）'!Q236:Q238)=0,"",SUM('別紙様式2-2（４・５月分）'!Q236:Q238))</f>
        <v/>
      </c>
      <c r="O310" s="1402" t="str">
        <f>IFERROR(VLOOKUP('別紙様式2-2（４・５月分）'!AQ236,【参考】数式用!$AR$5:$AS$22,2,FALSE),"")</f>
        <v/>
      </c>
      <c r="P310" s="1403"/>
      <c r="Q310" s="1404"/>
      <c r="R310" s="1539" t="str">
        <f>IFERROR(VLOOKUP(K310,【参考】数式用!$A$5:$AB$37,MATCH(O310,【参考】数式用!$B$4:$AB$4,0)+1,0),"")</f>
        <v/>
      </c>
      <c r="S310" s="1410" t="s">
        <v>2102</v>
      </c>
      <c r="T310" s="1535" t="str">
        <f>IF('別紙様式2-3（６月以降分）'!T310="","",'別紙様式2-3（６月以降分）'!T310)</f>
        <v/>
      </c>
      <c r="U310" s="1537" t="str">
        <f>IFERROR(VLOOKUP(K310,【参考】数式用!$A$5:$AB$37,MATCH(T310,【参考】数式用!$B$4:$AB$4,0)+1,0),"")</f>
        <v/>
      </c>
      <c r="V310" s="1416" t="s">
        <v>15</v>
      </c>
      <c r="W310" s="1533">
        <f>'別紙様式2-3（６月以降分）'!W310</f>
        <v>6</v>
      </c>
      <c r="X310" s="1356" t="s">
        <v>10</v>
      </c>
      <c r="Y310" s="1533">
        <f>'別紙様式2-3（６月以降分）'!Y310</f>
        <v>6</v>
      </c>
      <c r="Z310" s="1356" t="s">
        <v>38</v>
      </c>
      <c r="AA310" s="1533">
        <f>'別紙様式2-3（６月以降分）'!AA310</f>
        <v>7</v>
      </c>
      <c r="AB310" s="1356" t="s">
        <v>10</v>
      </c>
      <c r="AC310" s="1533">
        <f>'別紙様式2-3（６月以降分）'!AC310</f>
        <v>3</v>
      </c>
      <c r="AD310" s="1356" t="s">
        <v>2020</v>
      </c>
      <c r="AE310" s="1356" t="s">
        <v>20</v>
      </c>
      <c r="AF310" s="1356">
        <f>IF(W310&gt;=1,(AA310*12+AC310)-(W310*12+Y310)+1,"")</f>
        <v>10</v>
      </c>
      <c r="AG310" s="1358" t="s">
        <v>33</v>
      </c>
      <c r="AH310" s="1525" t="str">
        <f>'別紙様式2-3（６月以降分）'!AH310</f>
        <v/>
      </c>
      <c r="AI310" s="1527" t="str">
        <f>'別紙様式2-3（６月以降分）'!AI310</f>
        <v/>
      </c>
      <c r="AJ310" s="1529">
        <f>'別紙様式2-3（６月以降分）'!AJ310</f>
        <v>0</v>
      </c>
      <c r="AK310" s="1531" t="str">
        <f>IF('別紙様式2-3（６月以降分）'!AK310="","",'別紙様式2-3（６月以降分）'!AK310)</f>
        <v/>
      </c>
      <c r="AL310" s="1520">
        <f>'別紙様式2-3（６月以降分）'!AL310</f>
        <v>0</v>
      </c>
      <c r="AM310" s="1522" t="str">
        <f>IF('別紙様式2-3（６月以降分）'!AM310="","",'別紙様式2-3（６月以降分）'!AM310)</f>
        <v/>
      </c>
      <c r="AN310" s="1340" t="str">
        <f>IF('別紙様式2-3（６月以降分）'!AN310="","",'別紙様式2-3（６月以降分）'!AN310)</f>
        <v/>
      </c>
      <c r="AO310" s="1338" t="str">
        <f>IF('別紙様式2-3（６月以降分）'!AO310="","",'別紙様式2-3（６月以降分）'!AO310)</f>
        <v/>
      </c>
      <c r="AP310" s="1340" t="str">
        <f>IF('別紙様式2-3（６月以降分）'!AP310="","",'別紙様式2-3（６月以降分）'!AP310)</f>
        <v/>
      </c>
      <c r="AQ310" s="1489" t="str">
        <f>IF('別紙様式2-3（６月以降分）'!AQ310="","",'別紙様式2-3（６月以降分）'!AQ310)</f>
        <v/>
      </c>
      <c r="AR310" s="1492" t="str">
        <f>IF('別紙様式2-3（６月以降分）'!AR310="","",'別紙様式2-3（６月以降分）'!AR310)</f>
        <v/>
      </c>
      <c r="AS310" s="573" t="str">
        <f t="shared" ref="AS310" si="511">IF(AU312="","",IF(U312&lt;U310,"！加算の要件上は問題ありませんが、令和６年度当初の新加算の加算率と比較して、移行後の加算率が下がる計画になっています。",""))</f>
        <v/>
      </c>
      <c r="AT310" s="580"/>
      <c r="AU310" s="1308"/>
      <c r="AV310" s="558" t="str">
        <f>IF('別紙様式2-2（４・５月分）'!N236="","",'別紙様式2-2（４・５月分）'!N236)</f>
        <v/>
      </c>
      <c r="AW310" s="1312" t="str">
        <f>IF(SUM('別紙様式2-2（４・５月分）'!O236:O238)=0,"",SUM('別紙様式2-2（４・５月分）'!O236:O238))</f>
        <v/>
      </c>
      <c r="AX310" s="1481" t="str">
        <f>IFERROR(VLOOKUP(K310,【参考】数式用!$AH$2:$AI$34,2,FALSE),"")</f>
        <v/>
      </c>
      <c r="AY310" s="494"/>
      <c r="BD310" s="341"/>
      <c r="BE310" s="1310" t="str">
        <f>G310</f>
        <v/>
      </c>
      <c r="BF310" s="1310"/>
      <c r="BG310" s="1310"/>
    </row>
    <row r="311" spans="1:59" ht="15" customHeight="1">
      <c r="A311" s="1274"/>
      <c r="B311" s="1242"/>
      <c r="C311" s="1243"/>
      <c r="D311" s="1243"/>
      <c r="E311" s="1243"/>
      <c r="F311" s="1244"/>
      <c r="G311" s="1259"/>
      <c r="H311" s="1259"/>
      <c r="I311" s="1259"/>
      <c r="J311" s="1422"/>
      <c r="K311" s="1259"/>
      <c r="L311" s="1428"/>
      <c r="M311" s="1378" t="str">
        <f>IF('別紙様式2-2（４・５月分）'!P237="","",'別紙様式2-2（４・５月分）'!P237)</f>
        <v/>
      </c>
      <c r="N311" s="1399"/>
      <c r="O311" s="1405"/>
      <c r="P311" s="1406"/>
      <c r="Q311" s="1407"/>
      <c r="R311" s="1540"/>
      <c r="S311" s="1411"/>
      <c r="T311" s="1536"/>
      <c r="U311" s="1538"/>
      <c r="V311" s="1417"/>
      <c r="W311" s="1534"/>
      <c r="X311" s="1357"/>
      <c r="Y311" s="1534"/>
      <c r="Z311" s="1357"/>
      <c r="AA311" s="1534"/>
      <c r="AB311" s="1357"/>
      <c r="AC311" s="1534"/>
      <c r="AD311" s="1357"/>
      <c r="AE311" s="1357"/>
      <c r="AF311" s="1357"/>
      <c r="AG311" s="1359"/>
      <c r="AH311" s="1526"/>
      <c r="AI311" s="1528"/>
      <c r="AJ311" s="1530"/>
      <c r="AK311" s="1532"/>
      <c r="AL311" s="1521"/>
      <c r="AM311" s="1523"/>
      <c r="AN311" s="1341"/>
      <c r="AO311" s="1524"/>
      <c r="AP311" s="1341"/>
      <c r="AQ311" s="1490"/>
      <c r="AR311" s="1493"/>
      <c r="AS311" s="1491" t="str">
        <f t="shared" ref="AS311" si="512">IF(AU312="","",IF(OR(AA312="",AA312&lt;&gt;7,AC312="",AC312&lt;&gt;3),"！算定期間の終わりが令和７年３月になっていません。年度内の廃止予定等がなければ、算定対象月を令和７年３月にしてください。",""))</f>
        <v/>
      </c>
      <c r="AT311" s="580"/>
      <c r="AU311" s="1310"/>
      <c r="AV311" s="1311" t="str">
        <f>IF('別紙様式2-2（４・５月分）'!N237="","",'別紙様式2-2（４・５月分）'!N237)</f>
        <v/>
      </c>
      <c r="AW311" s="1312"/>
      <c r="AX311" s="1482"/>
      <c r="AY311" s="431"/>
      <c r="BD311" s="341"/>
      <c r="BE311" s="1310" t="str">
        <f>G310</f>
        <v/>
      </c>
      <c r="BF311" s="1310"/>
      <c r="BG311" s="1310"/>
    </row>
    <row r="312" spans="1:59" ht="15" customHeight="1">
      <c r="A312" s="1302"/>
      <c r="B312" s="1242"/>
      <c r="C312" s="1243"/>
      <c r="D312" s="1243"/>
      <c r="E312" s="1243"/>
      <c r="F312" s="1244"/>
      <c r="G312" s="1259"/>
      <c r="H312" s="1259"/>
      <c r="I312" s="1259"/>
      <c r="J312" s="1422"/>
      <c r="K312" s="1259"/>
      <c r="L312" s="1428"/>
      <c r="M312" s="1379"/>
      <c r="N312" s="1400"/>
      <c r="O312" s="1380" t="s">
        <v>2025</v>
      </c>
      <c r="P312" s="1432" t="str">
        <f>IFERROR(VLOOKUP('別紙様式2-2（４・５月分）'!AQ236,【参考】数式用!$AR$5:$AT$22,3,FALSE),"")</f>
        <v/>
      </c>
      <c r="Q312" s="1384" t="s">
        <v>2036</v>
      </c>
      <c r="R312" s="1516" t="str">
        <f>IFERROR(VLOOKUP(K310,【参考】数式用!$A$5:$AB$37,MATCH(P312,【参考】数式用!$B$4:$AB$4,0)+1,0),"")</f>
        <v/>
      </c>
      <c r="S312" s="1388" t="s">
        <v>2109</v>
      </c>
      <c r="T312" s="1518"/>
      <c r="U312" s="1514" t="str">
        <f>IFERROR(VLOOKUP(K310,【参考】数式用!$A$5:$AB$37,MATCH(T312,【参考】数式用!$B$4:$AB$4,0)+1,0),"")</f>
        <v/>
      </c>
      <c r="V312" s="1394" t="s">
        <v>15</v>
      </c>
      <c r="W312" s="1512"/>
      <c r="X312" s="1370" t="s">
        <v>10</v>
      </c>
      <c r="Y312" s="1512"/>
      <c r="Z312" s="1370" t="s">
        <v>38</v>
      </c>
      <c r="AA312" s="1512"/>
      <c r="AB312" s="1370" t="s">
        <v>10</v>
      </c>
      <c r="AC312" s="1512"/>
      <c r="AD312" s="1370" t="s">
        <v>2020</v>
      </c>
      <c r="AE312" s="1370" t="s">
        <v>20</v>
      </c>
      <c r="AF312" s="1370" t="str">
        <f>IF(W312&gt;=1,(AA312*12+AC312)-(W312*12+Y312)+1,"")</f>
        <v/>
      </c>
      <c r="AG312" s="1366" t="s">
        <v>33</v>
      </c>
      <c r="AH312" s="1372" t="str">
        <f t="shared" ref="AH312" si="513">IFERROR(ROUNDDOWN(ROUND(L310*U312,0),0)*AF312,"")</f>
        <v/>
      </c>
      <c r="AI312" s="1506" t="str">
        <f t="shared" ref="AI312" si="514">IFERROR(ROUNDDOWN(ROUND((L310*(U312-AW310)),0),0)*AF312,"")</f>
        <v/>
      </c>
      <c r="AJ312" s="1376" t="str">
        <f>IFERROR(ROUNDDOWN(ROUNDDOWN(ROUND(L310*VLOOKUP(K310,【参考】数式用!$A$5:$AB$27,MATCH("新加算Ⅳ",【参考】数式用!$B$4:$AB$4,0)+1,0),0),0)*AF312*0.5,0),"")</f>
        <v/>
      </c>
      <c r="AK312" s="1508"/>
      <c r="AL312" s="1510" t="str">
        <f>IFERROR(IF('別紙様式2-2（４・５月分）'!P312="ベア加算","", IF(OR(T312="新加算Ⅰ",T312="新加算Ⅱ",T312="新加算Ⅲ",T312="新加算Ⅳ"),ROUNDDOWN(ROUND(L310*VLOOKUP(K310,【参考】数式用!$A$5:$I$27,MATCH("ベア加算",【参考】数式用!$B$4:$I$4,0)+1,0),0),0)*AF312,"")),"")</f>
        <v/>
      </c>
      <c r="AM312" s="1502"/>
      <c r="AN312" s="1483"/>
      <c r="AO312" s="1504"/>
      <c r="AP312" s="1483"/>
      <c r="AQ312" s="1485"/>
      <c r="AR312" s="1487"/>
      <c r="AS312" s="1491"/>
      <c r="AT312" s="452"/>
      <c r="AU312" s="1310" t="str">
        <f>IF(AND(AA310&lt;&gt;7,AC310&lt;&gt;3),"V列に色付け","")</f>
        <v/>
      </c>
      <c r="AV312" s="1311"/>
      <c r="AW312" s="1312"/>
      <c r="AX312" s="577"/>
      <c r="AY312" s="1229" t="str">
        <f>IF(AL312&lt;&gt;"",IF(AM312="○","入力済","未入力"),"")</f>
        <v/>
      </c>
      <c r="AZ312" s="1229" t="str">
        <f>IF(OR(T312="新加算Ⅰ",T312="新加算Ⅱ",T312="新加算Ⅲ",T312="新加算Ⅳ",T312="新加算Ⅴ（１）",T312="新加算Ⅴ（２）",T312="新加算Ⅴ（３）",T312="新加算ⅠⅤ（４）",T312="新加算Ⅴ（５）",T312="新加算Ⅴ（６）",T312="新加算Ⅴ（８）",T312="新加算Ⅴ（11）"),IF(OR(AN312="○",AN312="令和６年度中に満たす"),"入力済","未入力"),"")</f>
        <v/>
      </c>
      <c r="BA312" s="1229" t="str">
        <f>IF(OR(T312="新加算Ⅴ（７）",T312="新加算Ⅴ（９）",T312="新加算Ⅴ（10）",T312="新加算Ⅴ（12）",T312="新加算Ⅴ（13）",T312="新加算Ⅴ（14）"),IF(OR(AO312="○",AO312="令和６年度中に満たす"),"入力済","未入力"),"")</f>
        <v/>
      </c>
      <c r="BB312" s="1229" t="str">
        <f>IF(OR(T312="新加算Ⅰ",T312="新加算Ⅱ",T312="新加算Ⅲ",T312="新加算Ⅴ（１）",T312="新加算Ⅴ（３）",T312="新加算Ⅴ（８）"),IF(OR(AP312="○",AP312="令和６年度中に満たす"),"入力済","未入力"),"")</f>
        <v/>
      </c>
      <c r="BC312" s="1480" t="str">
        <f t="shared" ref="BC312" si="515">IF(OR(T312="新加算Ⅰ",T312="新加算Ⅱ",T312="新加算Ⅴ（１）",T312="新加算Ⅴ（２）",T312="新加算Ⅴ（３）",T312="新加算Ⅴ（４）",T312="新加算Ⅴ（５）",T312="新加算Ⅴ（６）",T312="新加算Ⅴ（７）",T312="新加算Ⅴ（９）",T312="新加算Ⅴ（10）",T312="新加算Ⅴ（12）"),IF(AQ312&lt;&gt;"",1,""),"")</f>
        <v/>
      </c>
      <c r="BD312" s="1310" t="str">
        <f>IF(OR(T312="新加算Ⅰ",T312="新加算Ⅴ（１）",T312="新加算Ⅴ（２）",T312="新加算Ⅴ（５）",T312="新加算Ⅴ（７）",T312="新加算Ⅴ（10）"),IF(AR312="","未入力","入力済"),"")</f>
        <v/>
      </c>
      <c r="BE312" s="1310" t="str">
        <f>G310</f>
        <v/>
      </c>
      <c r="BF312" s="1310"/>
      <c r="BG312" s="1310"/>
    </row>
    <row r="313" spans="1:59" ht="30" customHeight="1" thickBot="1">
      <c r="A313" s="1275"/>
      <c r="B313" s="1418"/>
      <c r="C313" s="1419"/>
      <c r="D313" s="1419"/>
      <c r="E313" s="1419"/>
      <c r="F313" s="1420"/>
      <c r="G313" s="1260"/>
      <c r="H313" s="1260"/>
      <c r="I313" s="1260"/>
      <c r="J313" s="1423"/>
      <c r="K313" s="1260"/>
      <c r="L313" s="1429"/>
      <c r="M313" s="556" t="str">
        <f>IF('別紙様式2-2（４・５月分）'!P238="","",'別紙様式2-2（４・５月分）'!P238)</f>
        <v/>
      </c>
      <c r="N313" s="1401"/>
      <c r="O313" s="1381"/>
      <c r="P313" s="1433"/>
      <c r="Q313" s="1385"/>
      <c r="R313" s="1517"/>
      <c r="S313" s="1389"/>
      <c r="T313" s="1519"/>
      <c r="U313" s="1515"/>
      <c r="V313" s="1395"/>
      <c r="W313" s="1513"/>
      <c r="X313" s="1371"/>
      <c r="Y313" s="1513"/>
      <c r="Z313" s="1371"/>
      <c r="AA313" s="1513"/>
      <c r="AB313" s="1371"/>
      <c r="AC313" s="1513"/>
      <c r="AD313" s="1371"/>
      <c r="AE313" s="1371"/>
      <c r="AF313" s="1371"/>
      <c r="AG313" s="1367"/>
      <c r="AH313" s="1373"/>
      <c r="AI313" s="1507"/>
      <c r="AJ313" s="1377"/>
      <c r="AK313" s="1509"/>
      <c r="AL313" s="1511"/>
      <c r="AM313" s="1503"/>
      <c r="AN313" s="1484"/>
      <c r="AO313" s="1505"/>
      <c r="AP313" s="1484"/>
      <c r="AQ313" s="1486"/>
      <c r="AR313" s="1488"/>
      <c r="AS313" s="578" t="str">
        <f t="shared" ref="AS313" si="516">IF(AU312="","",IF(OR(T312="",AND(M313="ベア加算なし",OR(T312="新加算Ⅰ",T312="新加算Ⅱ",T312="新加算Ⅲ",T312="新加算Ⅳ"),AM312=""),AND(OR(T312="新加算Ⅰ",T312="新加算Ⅱ",T312="新加算Ⅲ",T312="新加算Ⅳ"),AN312=""),AND(OR(T312="新加算Ⅰ",T312="新加算Ⅱ",T312="新加算Ⅲ"),AP312=""),AND(OR(T312="新加算Ⅰ",T312="新加算Ⅱ"),AQ312=""),AND(OR(T312="新加算Ⅰ"),AR312="")),"！記入が必要な欄（ピンク色のセル）に空欄があります。空欄を埋めてください。",""))</f>
        <v/>
      </c>
      <c r="AT313" s="452"/>
      <c r="AU313" s="1310"/>
      <c r="AV313" s="558" t="str">
        <f>IF('別紙様式2-2（４・５月分）'!N238="","",'別紙様式2-2（４・５月分）'!N238)</f>
        <v/>
      </c>
      <c r="AW313" s="1312"/>
      <c r="AX313" s="579"/>
      <c r="AY313" s="1229" t="str">
        <f>IF(OR(T313="新加算Ⅰ",T313="新加算Ⅱ",T313="新加算Ⅲ",T313="新加算Ⅳ",T313="新加算Ⅴ（１）",T313="新加算Ⅴ（２）",T313="新加算Ⅴ（３）",T313="新加算ⅠⅤ（４）",T313="新加算Ⅴ（５）",T313="新加算Ⅴ（６）",T313="新加算Ⅴ（８）",T313="新加算Ⅴ（11）"),IF(AI313="○","","未入力"),"")</f>
        <v/>
      </c>
      <c r="AZ313" s="1229" t="str">
        <f>IF(OR(U313="新加算Ⅰ",U313="新加算Ⅱ",U313="新加算Ⅲ",U313="新加算Ⅳ",U313="新加算Ⅴ（１）",U313="新加算Ⅴ（２）",U313="新加算Ⅴ（３）",U313="新加算ⅠⅤ（４）",U313="新加算Ⅴ（５）",U313="新加算Ⅴ（６）",U313="新加算Ⅴ（８）",U313="新加算Ⅴ（11）"),IF(AJ313="○","","未入力"),"")</f>
        <v/>
      </c>
      <c r="BA313" s="1229" t="str">
        <f>IF(OR(U313="新加算Ⅴ（７）",U313="新加算Ⅴ（９）",U313="新加算Ⅴ（10）",U313="新加算Ⅴ（12）",U313="新加算Ⅴ（13）",U313="新加算Ⅴ（14）"),IF(AK313="○","","未入力"),"")</f>
        <v/>
      </c>
      <c r="BB313" s="1229" t="str">
        <f>IF(OR(U313="新加算Ⅰ",U313="新加算Ⅱ",U313="新加算Ⅲ",U313="新加算Ⅴ（１）",U313="新加算Ⅴ（３）",U313="新加算Ⅴ（８）"),IF(AL313="○","","未入力"),"")</f>
        <v/>
      </c>
      <c r="BC313" s="1480" t="str">
        <f t="shared" ref="BC313" si="517">IF(OR(U313="新加算Ⅰ",U313="新加算Ⅱ",U313="新加算Ⅴ（１）",U313="新加算Ⅴ（２）",U313="新加算Ⅴ（３）",U313="新加算Ⅴ（４）",U313="新加算Ⅴ（５）",U313="新加算Ⅴ（６）",U313="新加算Ⅴ（７）",U313="新加算Ⅴ（９）",U313="新加算Ⅴ（10）",U313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3" s="1310" t="str">
        <f>IF(AND(T313&lt;&gt;"（参考）令和７年度の移行予定",OR(U313="新加算Ⅰ",U313="新加算Ⅴ（１）",U313="新加算Ⅴ（２）",U313="新加算Ⅴ（５）",U313="新加算Ⅴ（７）",U313="新加算Ⅴ（10）")),IF(AN313="","未入力",IF(AN313="いずれも取得していない","要件を満たさない","")),"")</f>
        <v/>
      </c>
      <c r="BE313" s="1310" t="str">
        <f>G310</f>
        <v/>
      </c>
      <c r="BF313" s="1310"/>
      <c r="BG313" s="1310"/>
    </row>
    <row r="314" spans="1:59" ht="30" customHeight="1">
      <c r="A314" s="1300">
        <v>76</v>
      </c>
      <c r="B314" s="1242" t="str">
        <f>IF(基本情報入力シート!C129="","",基本情報入力シート!C129)</f>
        <v/>
      </c>
      <c r="C314" s="1243"/>
      <c r="D314" s="1243"/>
      <c r="E314" s="1243"/>
      <c r="F314" s="1244"/>
      <c r="G314" s="1259" t="str">
        <f>IF(基本情報入力シート!M129="","",基本情報入力シート!M129)</f>
        <v/>
      </c>
      <c r="H314" s="1259" t="str">
        <f>IF(基本情報入力シート!R129="","",基本情報入力シート!R129)</f>
        <v/>
      </c>
      <c r="I314" s="1259" t="str">
        <f>IF(基本情報入力シート!W129="","",基本情報入力シート!W129)</f>
        <v/>
      </c>
      <c r="J314" s="1422" t="str">
        <f>IF(基本情報入力シート!X129="","",基本情報入力シート!X129)</f>
        <v/>
      </c>
      <c r="K314" s="1259" t="str">
        <f>IF(基本情報入力シート!Y129="","",基本情報入力シート!Y129)</f>
        <v/>
      </c>
      <c r="L314" s="1428" t="str">
        <f>IF(基本情報入力シート!AB129="","",基本情報入力シート!AB129)</f>
        <v/>
      </c>
      <c r="M314" s="553" t="str">
        <f>IF('別紙様式2-2（４・５月分）'!P239="","",'別紙様式2-2（４・５月分）'!P239)</f>
        <v/>
      </c>
      <c r="N314" s="1398" t="str">
        <f>IF(SUM('別紙様式2-2（４・５月分）'!Q239:Q241)=0,"",SUM('別紙様式2-2（４・５月分）'!Q239:Q241))</f>
        <v/>
      </c>
      <c r="O314" s="1402" t="str">
        <f>IFERROR(VLOOKUP('別紙様式2-2（４・５月分）'!AQ239,【参考】数式用!$AR$5:$AS$22,2,FALSE),"")</f>
        <v/>
      </c>
      <c r="P314" s="1403"/>
      <c r="Q314" s="1404"/>
      <c r="R314" s="1539" t="str">
        <f>IFERROR(VLOOKUP(K314,【参考】数式用!$A$5:$AB$37,MATCH(O314,【参考】数式用!$B$4:$AB$4,0)+1,0),"")</f>
        <v/>
      </c>
      <c r="S314" s="1410" t="s">
        <v>2102</v>
      </c>
      <c r="T314" s="1535" t="str">
        <f>IF('別紙様式2-3（６月以降分）'!T314="","",'別紙様式2-3（６月以降分）'!T314)</f>
        <v/>
      </c>
      <c r="U314" s="1537" t="str">
        <f>IFERROR(VLOOKUP(K314,【参考】数式用!$A$5:$AB$37,MATCH(T314,【参考】数式用!$B$4:$AB$4,0)+1,0),"")</f>
        <v/>
      </c>
      <c r="V314" s="1416" t="s">
        <v>15</v>
      </c>
      <c r="W314" s="1533">
        <f>'別紙様式2-3（６月以降分）'!W314</f>
        <v>6</v>
      </c>
      <c r="X314" s="1356" t="s">
        <v>10</v>
      </c>
      <c r="Y314" s="1533">
        <f>'別紙様式2-3（６月以降分）'!Y314</f>
        <v>6</v>
      </c>
      <c r="Z314" s="1356" t="s">
        <v>38</v>
      </c>
      <c r="AA314" s="1533">
        <f>'別紙様式2-3（６月以降分）'!AA314</f>
        <v>7</v>
      </c>
      <c r="AB314" s="1356" t="s">
        <v>10</v>
      </c>
      <c r="AC314" s="1533">
        <f>'別紙様式2-3（６月以降分）'!AC314</f>
        <v>3</v>
      </c>
      <c r="AD314" s="1356" t="s">
        <v>2020</v>
      </c>
      <c r="AE314" s="1356" t="s">
        <v>20</v>
      </c>
      <c r="AF314" s="1356">
        <f>IF(W314&gt;=1,(AA314*12+AC314)-(W314*12+Y314)+1,"")</f>
        <v>10</v>
      </c>
      <c r="AG314" s="1358" t="s">
        <v>33</v>
      </c>
      <c r="AH314" s="1525" t="str">
        <f>'別紙様式2-3（６月以降分）'!AH314</f>
        <v/>
      </c>
      <c r="AI314" s="1527" t="str">
        <f>'別紙様式2-3（６月以降分）'!AI314</f>
        <v/>
      </c>
      <c r="AJ314" s="1529">
        <f>'別紙様式2-3（６月以降分）'!AJ314</f>
        <v>0</v>
      </c>
      <c r="AK314" s="1531" t="str">
        <f>IF('別紙様式2-3（６月以降分）'!AK314="","",'別紙様式2-3（６月以降分）'!AK314)</f>
        <v/>
      </c>
      <c r="AL314" s="1520">
        <f>'別紙様式2-3（６月以降分）'!AL314</f>
        <v>0</v>
      </c>
      <c r="AM314" s="1522" t="str">
        <f>IF('別紙様式2-3（６月以降分）'!AM314="","",'別紙様式2-3（６月以降分）'!AM314)</f>
        <v/>
      </c>
      <c r="AN314" s="1340" t="str">
        <f>IF('別紙様式2-3（６月以降分）'!AN314="","",'別紙様式2-3（６月以降分）'!AN314)</f>
        <v/>
      </c>
      <c r="AO314" s="1338" t="str">
        <f>IF('別紙様式2-3（６月以降分）'!AO314="","",'別紙様式2-3（６月以降分）'!AO314)</f>
        <v/>
      </c>
      <c r="AP314" s="1340" t="str">
        <f>IF('別紙様式2-3（６月以降分）'!AP314="","",'別紙様式2-3（６月以降分）'!AP314)</f>
        <v/>
      </c>
      <c r="AQ314" s="1489" t="str">
        <f>IF('別紙様式2-3（６月以降分）'!AQ314="","",'別紙様式2-3（６月以降分）'!AQ314)</f>
        <v/>
      </c>
      <c r="AR314" s="1492" t="str">
        <f>IF('別紙様式2-3（６月以降分）'!AR314="","",'別紙様式2-3（６月以降分）'!AR314)</f>
        <v/>
      </c>
      <c r="AS314" s="573" t="str">
        <f t="shared" ref="AS314" si="518">IF(AU316="","",IF(U316&lt;U314,"！加算の要件上は問題ありませんが、令和６年度当初の新加算の加算率と比較して、移行後の加算率が下がる計画になっています。",""))</f>
        <v/>
      </c>
      <c r="AT314" s="580"/>
      <c r="AU314" s="1308"/>
      <c r="AV314" s="558" t="str">
        <f>IF('別紙様式2-2（４・５月分）'!N239="","",'別紙様式2-2（４・５月分）'!N239)</f>
        <v/>
      </c>
      <c r="AW314" s="1312" t="str">
        <f>IF(SUM('別紙様式2-2（４・５月分）'!O239:O241)=0,"",SUM('別紙様式2-2（４・５月分）'!O239:O241))</f>
        <v/>
      </c>
      <c r="AX314" s="1481" t="str">
        <f>IFERROR(VLOOKUP(K314,【参考】数式用!$AH$2:$AI$34,2,FALSE),"")</f>
        <v/>
      </c>
      <c r="AY314" s="494"/>
      <c r="BD314" s="341"/>
      <c r="BE314" s="1310" t="str">
        <f>G314</f>
        <v/>
      </c>
      <c r="BF314" s="1310"/>
      <c r="BG314" s="1310"/>
    </row>
    <row r="315" spans="1:59" ht="15" customHeight="1">
      <c r="A315" s="1274"/>
      <c r="B315" s="1242"/>
      <c r="C315" s="1243"/>
      <c r="D315" s="1243"/>
      <c r="E315" s="1243"/>
      <c r="F315" s="1244"/>
      <c r="G315" s="1259"/>
      <c r="H315" s="1259"/>
      <c r="I315" s="1259"/>
      <c r="J315" s="1422"/>
      <c r="K315" s="1259"/>
      <c r="L315" s="1428"/>
      <c r="M315" s="1378" t="str">
        <f>IF('別紙様式2-2（４・５月分）'!P240="","",'別紙様式2-2（４・５月分）'!P240)</f>
        <v/>
      </c>
      <c r="N315" s="1399"/>
      <c r="O315" s="1405"/>
      <c r="P315" s="1406"/>
      <c r="Q315" s="1407"/>
      <c r="R315" s="1540"/>
      <c r="S315" s="1411"/>
      <c r="T315" s="1536"/>
      <c r="U315" s="1538"/>
      <c r="V315" s="1417"/>
      <c r="W315" s="1534"/>
      <c r="X315" s="1357"/>
      <c r="Y315" s="1534"/>
      <c r="Z315" s="1357"/>
      <c r="AA315" s="1534"/>
      <c r="AB315" s="1357"/>
      <c r="AC315" s="1534"/>
      <c r="AD315" s="1357"/>
      <c r="AE315" s="1357"/>
      <c r="AF315" s="1357"/>
      <c r="AG315" s="1359"/>
      <c r="AH315" s="1526"/>
      <c r="AI315" s="1528"/>
      <c r="AJ315" s="1530"/>
      <c r="AK315" s="1532"/>
      <c r="AL315" s="1521"/>
      <c r="AM315" s="1523"/>
      <c r="AN315" s="1341"/>
      <c r="AO315" s="1524"/>
      <c r="AP315" s="1341"/>
      <c r="AQ315" s="1490"/>
      <c r="AR315" s="1493"/>
      <c r="AS315" s="1491" t="str">
        <f t="shared" ref="AS315" si="519">IF(AU316="","",IF(OR(AA316="",AA316&lt;&gt;7,AC316="",AC316&lt;&gt;3),"！算定期間の終わりが令和７年３月になっていません。年度内の廃止予定等がなければ、算定対象月を令和７年３月にしてください。",""))</f>
        <v/>
      </c>
      <c r="AT315" s="580"/>
      <c r="AU315" s="1310"/>
      <c r="AV315" s="1311" t="str">
        <f>IF('別紙様式2-2（４・５月分）'!N240="","",'別紙様式2-2（４・５月分）'!N240)</f>
        <v/>
      </c>
      <c r="AW315" s="1312"/>
      <c r="AX315" s="1482"/>
      <c r="AY315" s="431"/>
      <c r="BD315" s="341"/>
      <c r="BE315" s="1310" t="str">
        <f>G314</f>
        <v/>
      </c>
      <c r="BF315" s="1310"/>
      <c r="BG315" s="1310"/>
    </row>
    <row r="316" spans="1:59" ht="15" customHeight="1">
      <c r="A316" s="1302"/>
      <c r="B316" s="1242"/>
      <c r="C316" s="1243"/>
      <c r="D316" s="1243"/>
      <c r="E316" s="1243"/>
      <c r="F316" s="1244"/>
      <c r="G316" s="1259"/>
      <c r="H316" s="1259"/>
      <c r="I316" s="1259"/>
      <c r="J316" s="1422"/>
      <c r="K316" s="1259"/>
      <c r="L316" s="1428"/>
      <c r="M316" s="1379"/>
      <c r="N316" s="1400"/>
      <c r="O316" s="1380" t="s">
        <v>2025</v>
      </c>
      <c r="P316" s="1432" t="str">
        <f>IFERROR(VLOOKUP('別紙様式2-2（４・５月分）'!AQ239,【参考】数式用!$AR$5:$AT$22,3,FALSE),"")</f>
        <v/>
      </c>
      <c r="Q316" s="1384" t="s">
        <v>2036</v>
      </c>
      <c r="R316" s="1516" t="str">
        <f>IFERROR(VLOOKUP(K314,【参考】数式用!$A$5:$AB$37,MATCH(P316,【参考】数式用!$B$4:$AB$4,0)+1,0),"")</f>
        <v/>
      </c>
      <c r="S316" s="1388" t="s">
        <v>2109</v>
      </c>
      <c r="T316" s="1518"/>
      <c r="U316" s="1514" t="str">
        <f>IFERROR(VLOOKUP(K314,【参考】数式用!$A$5:$AB$37,MATCH(T316,【参考】数式用!$B$4:$AB$4,0)+1,0),"")</f>
        <v/>
      </c>
      <c r="V316" s="1394" t="s">
        <v>15</v>
      </c>
      <c r="W316" s="1512"/>
      <c r="X316" s="1370" t="s">
        <v>10</v>
      </c>
      <c r="Y316" s="1512"/>
      <c r="Z316" s="1370" t="s">
        <v>38</v>
      </c>
      <c r="AA316" s="1512"/>
      <c r="AB316" s="1370" t="s">
        <v>10</v>
      </c>
      <c r="AC316" s="1512"/>
      <c r="AD316" s="1370" t="s">
        <v>2020</v>
      </c>
      <c r="AE316" s="1370" t="s">
        <v>20</v>
      </c>
      <c r="AF316" s="1370" t="str">
        <f>IF(W316&gt;=1,(AA316*12+AC316)-(W316*12+Y316)+1,"")</f>
        <v/>
      </c>
      <c r="AG316" s="1366" t="s">
        <v>33</v>
      </c>
      <c r="AH316" s="1372" t="str">
        <f t="shared" ref="AH316" si="520">IFERROR(ROUNDDOWN(ROUND(L314*U316,0),0)*AF316,"")</f>
        <v/>
      </c>
      <c r="AI316" s="1506" t="str">
        <f t="shared" ref="AI316" si="521">IFERROR(ROUNDDOWN(ROUND((L314*(U316-AW314)),0),0)*AF316,"")</f>
        <v/>
      </c>
      <c r="AJ316" s="1376" t="str">
        <f>IFERROR(ROUNDDOWN(ROUNDDOWN(ROUND(L314*VLOOKUP(K314,【参考】数式用!$A$5:$AB$27,MATCH("新加算Ⅳ",【参考】数式用!$B$4:$AB$4,0)+1,0),0),0)*AF316*0.5,0),"")</f>
        <v/>
      </c>
      <c r="AK316" s="1508"/>
      <c r="AL316" s="1510" t="str">
        <f>IFERROR(IF('別紙様式2-2（４・５月分）'!P316="ベア加算","", IF(OR(T316="新加算Ⅰ",T316="新加算Ⅱ",T316="新加算Ⅲ",T316="新加算Ⅳ"),ROUNDDOWN(ROUND(L314*VLOOKUP(K314,【参考】数式用!$A$5:$I$27,MATCH("ベア加算",【参考】数式用!$B$4:$I$4,0)+1,0),0),0)*AF316,"")),"")</f>
        <v/>
      </c>
      <c r="AM316" s="1502"/>
      <c r="AN316" s="1483"/>
      <c r="AO316" s="1504"/>
      <c r="AP316" s="1483"/>
      <c r="AQ316" s="1485"/>
      <c r="AR316" s="1487"/>
      <c r="AS316" s="1491"/>
      <c r="AT316" s="452"/>
      <c r="AU316" s="1310" t="str">
        <f>IF(AND(AA314&lt;&gt;7,AC314&lt;&gt;3),"V列に色付け","")</f>
        <v/>
      </c>
      <c r="AV316" s="1311"/>
      <c r="AW316" s="1312"/>
      <c r="AX316" s="577"/>
      <c r="AY316" s="1229" t="str">
        <f>IF(AL316&lt;&gt;"",IF(AM316="○","入力済","未入力"),"")</f>
        <v/>
      </c>
      <c r="AZ316" s="1229" t="str">
        <f>IF(OR(T316="新加算Ⅰ",T316="新加算Ⅱ",T316="新加算Ⅲ",T316="新加算Ⅳ",T316="新加算Ⅴ（１）",T316="新加算Ⅴ（２）",T316="新加算Ⅴ（３）",T316="新加算ⅠⅤ（４）",T316="新加算Ⅴ（５）",T316="新加算Ⅴ（６）",T316="新加算Ⅴ（８）",T316="新加算Ⅴ（11）"),IF(OR(AN316="○",AN316="令和６年度中に満たす"),"入力済","未入力"),"")</f>
        <v/>
      </c>
      <c r="BA316" s="1229" t="str">
        <f>IF(OR(T316="新加算Ⅴ（７）",T316="新加算Ⅴ（９）",T316="新加算Ⅴ（10）",T316="新加算Ⅴ（12）",T316="新加算Ⅴ（13）",T316="新加算Ⅴ（14）"),IF(OR(AO316="○",AO316="令和６年度中に満たす"),"入力済","未入力"),"")</f>
        <v/>
      </c>
      <c r="BB316" s="1229" t="str">
        <f>IF(OR(T316="新加算Ⅰ",T316="新加算Ⅱ",T316="新加算Ⅲ",T316="新加算Ⅴ（１）",T316="新加算Ⅴ（３）",T316="新加算Ⅴ（８）"),IF(OR(AP316="○",AP316="令和６年度中に満たす"),"入力済","未入力"),"")</f>
        <v/>
      </c>
      <c r="BC316" s="1480" t="str">
        <f t="shared" ref="BC316" si="522">IF(OR(T316="新加算Ⅰ",T316="新加算Ⅱ",T316="新加算Ⅴ（１）",T316="新加算Ⅴ（２）",T316="新加算Ⅴ（３）",T316="新加算Ⅴ（４）",T316="新加算Ⅴ（５）",T316="新加算Ⅴ（６）",T316="新加算Ⅴ（７）",T316="新加算Ⅴ（９）",T316="新加算Ⅴ（10）",T316="新加算Ⅴ（12）"),IF(AQ316&lt;&gt;"",1,""),"")</f>
        <v/>
      </c>
      <c r="BD316" s="1310" t="str">
        <f>IF(OR(T316="新加算Ⅰ",T316="新加算Ⅴ（１）",T316="新加算Ⅴ（２）",T316="新加算Ⅴ（５）",T316="新加算Ⅴ（７）",T316="新加算Ⅴ（10）"),IF(AR316="","未入力","入力済"),"")</f>
        <v/>
      </c>
      <c r="BE316" s="1310" t="str">
        <f>G314</f>
        <v/>
      </c>
      <c r="BF316" s="1310"/>
      <c r="BG316" s="1310"/>
    </row>
    <row r="317" spans="1:59" ht="30" customHeight="1" thickBot="1">
      <c r="A317" s="1275"/>
      <c r="B317" s="1418"/>
      <c r="C317" s="1419"/>
      <c r="D317" s="1419"/>
      <c r="E317" s="1419"/>
      <c r="F317" s="1420"/>
      <c r="G317" s="1260"/>
      <c r="H317" s="1260"/>
      <c r="I317" s="1260"/>
      <c r="J317" s="1423"/>
      <c r="K317" s="1260"/>
      <c r="L317" s="1429"/>
      <c r="M317" s="556" t="str">
        <f>IF('別紙様式2-2（４・５月分）'!P241="","",'別紙様式2-2（４・５月分）'!P241)</f>
        <v/>
      </c>
      <c r="N317" s="1401"/>
      <c r="O317" s="1381"/>
      <c r="P317" s="1433"/>
      <c r="Q317" s="1385"/>
      <c r="R317" s="1517"/>
      <c r="S317" s="1389"/>
      <c r="T317" s="1519"/>
      <c r="U317" s="1515"/>
      <c r="V317" s="1395"/>
      <c r="W317" s="1513"/>
      <c r="X317" s="1371"/>
      <c r="Y317" s="1513"/>
      <c r="Z317" s="1371"/>
      <c r="AA317" s="1513"/>
      <c r="AB317" s="1371"/>
      <c r="AC317" s="1513"/>
      <c r="AD317" s="1371"/>
      <c r="AE317" s="1371"/>
      <c r="AF317" s="1371"/>
      <c r="AG317" s="1367"/>
      <c r="AH317" s="1373"/>
      <c r="AI317" s="1507"/>
      <c r="AJ317" s="1377"/>
      <c r="AK317" s="1509"/>
      <c r="AL317" s="1511"/>
      <c r="AM317" s="1503"/>
      <c r="AN317" s="1484"/>
      <c r="AO317" s="1505"/>
      <c r="AP317" s="1484"/>
      <c r="AQ317" s="1486"/>
      <c r="AR317" s="1488"/>
      <c r="AS317" s="578" t="str">
        <f t="shared" ref="AS317" si="523">IF(AU316="","",IF(OR(T316="",AND(M317="ベア加算なし",OR(T316="新加算Ⅰ",T316="新加算Ⅱ",T316="新加算Ⅲ",T316="新加算Ⅳ"),AM316=""),AND(OR(T316="新加算Ⅰ",T316="新加算Ⅱ",T316="新加算Ⅲ",T316="新加算Ⅳ"),AN316=""),AND(OR(T316="新加算Ⅰ",T316="新加算Ⅱ",T316="新加算Ⅲ"),AP316=""),AND(OR(T316="新加算Ⅰ",T316="新加算Ⅱ"),AQ316=""),AND(OR(T316="新加算Ⅰ"),AR316="")),"！記入が必要な欄（ピンク色のセル）に空欄があります。空欄を埋めてください。",""))</f>
        <v/>
      </c>
      <c r="AT317" s="452"/>
      <c r="AU317" s="1310"/>
      <c r="AV317" s="558" t="str">
        <f>IF('別紙様式2-2（４・５月分）'!N241="","",'別紙様式2-2（４・５月分）'!N241)</f>
        <v/>
      </c>
      <c r="AW317" s="1312"/>
      <c r="AX317" s="579"/>
      <c r="AY317" s="1229" t="str">
        <f>IF(OR(T317="新加算Ⅰ",T317="新加算Ⅱ",T317="新加算Ⅲ",T317="新加算Ⅳ",T317="新加算Ⅴ（１）",T317="新加算Ⅴ（２）",T317="新加算Ⅴ（３）",T317="新加算ⅠⅤ（４）",T317="新加算Ⅴ（５）",T317="新加算Ⅴ（６）",T317="新加算Ⅴ（８）",T317="新加算Ⅴ（11）"),IF(AI317="○","","未入力"),"")</f>
        <v/>
      </c>
      <c r="AZ317" s="1229" t="str">
        <f>IF(OR(U317="新加算Ⅰ",U317="新加算Ⅱ",U317="新加算Ⅲ",U317="新加算Ⅳ",U317="新加算Ⅴ（１）",U317="新加算Ⅴ（２）",U317="新加算Ⅴ（３）",U317="新加算ⅠⅤ（４）",U317="新加算Ⅴ（５）",U317="新加算Ⅴ（６）",U317="新加算Ⅴ（８）",U317="新加算Ⅴ（11）"),IF(AJ317="○","","未入力"),"")</f>
        <v/>
      </c>
      <c r="BA317" s="1229" t="str">
        <f>IF(OR(U317="新加算Ⅴ（７）",U317="新加算Ⅴ（９）",U317="新加算Ⅴ（10）",U317="新加算Ⅴ（12）",U317="新加算Ⅴ（13）",U317="新加算Ⅴ（14）"),IF(AK317="○","","未入力"),"")</f>
        <v/>
      </c>
      <c r="BB317" s="1229" t="str">
        <f>IF(OR(U317="新加算Ⅰ",U317="新加算Ⅱ",U317="新加算Ⅲ",U317="新加算Ⅴ（１）",U317="新加算Ⅴ（３）",U317="新加算Ⅴ（８）"),IF(AL317="○","","未入力"),"")</f>
        <v/>
      </c>
      <c r="BC317" s="1480" t="str">
        <f t="shared" ref="BC317" si="524">IF(OR(U317="新加算Ⅰ",U317="新加算Ⅱ",U317="新加算Ⅴ（１）",U317="新加算Ⅴ（２）",U317="新加算Ⅴ（３）",U317="新加算Ⅴ（４）",U317="新加算Ⅴ（５）",U317="新加算Ⅴ（６）",U317="新加算Ⅴ（７）",U317="新加算Ⅴ（９）",U317="新加算Ⅴ（10）",U317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7" s="1310" t="str">
        <f>IF(AND(T317&lt;&gt;"（参考）令和７年度の移行予定",OR(U317="新加算Ⅰ",U317="新加算Ⅴ（１）",U317="新加算Ⅴ（２）",U317="新加算Ⅴ（５）",U317="新加算Ⅴ（７）",U317="新加算Ⅴ（10）")),IF(AN317="","未入力",IF(AN317="いずれも取得していない","要件を満たさない","")),"")</f>
        <v/>
      </c>
      <c r="BE317" s="1310" t="str">
        <f>G314</f>
        <v/>
      </c>
      <c r="BF317" s="1310"/>
      <c r="BG317" s="1310"/>
    </row>
    <row r="318" spans="1:59" ht="30" customHeight="1">
      <c r="A318" s="1273">
        <v>77</v>
      </c>
      <c r="B318" s="1239" t="str">
        <f>IF(基本情報入力シート!C130="","",基本情報入力シート!C130)</f>
        <v/>
      </c>
      <c r="C318" s="1240"/>
      <c r="D318" s="1240"/>
      <c r="E318" s="1240"/>
      <c r="F318" s="1241"/>
      <c r="G318" s="1258" t="str">
        <f>IF(基本情報入力シート!M130="","",基本情報入力シート!M130)</f>
        <v/>
      </c>
      <c r="H318" s="1258" t="str">
        <f>IF(基本情報入力シート!R130="","",基本情報入力シート!R130)</f>
        <v/>
      </c>
      <c r="I318" s="1258" t="str">
        <f>IF(基本情報入力シート!W130="","",基本情報入力シート!W130)</f>
        <v/>
      </c>
      <c r="J318" s="1421" t="str">
        <f>IF(基本情報入力シート!X130="","",基本情報入力シート!X130)</f>
        <v/>
      </c>
      <c r="K318" s="1258" t="str">
        <f>IF(基本情報入力シート!Y130="","",基本情報入力シート!Y130)</f>
        <v/>
      </c>
      <c r="L318" s="1434" t="str">
        <f>IF(基本情報入力シート!AB130="","",基本情報入力シート!AB130)</f>
        <v/>
      </c>
      <c r="M318" s="553" t="str">
        <f>IF('別紙様式2-2（４・５月分）'!P242="","",'別紙様式2-2（４・５月分）'!P242)</f>
        <v/>
      </c>
      <c r="N318" s="1398" t="str">
        <f>IF(SUM('別紙様式2-2（４・５月分）'!Q242:Q244)=0,"",SUM('別紙様式2-2（４・５月分）'!Q242:Q244))</f>
        <v/>
      </c>
      <c r="O318" s="1402" t="str">
        <f>IFERROR(VLOOKUP('別紙様式2-2（４・５月分）'!AQ242,【参考】数式用!$AR$5:$AS$22,2,FALSE),"")</f>
        <v/>
      </c>
      <c r="P318" s="1403"/>
      <c r="Q318" s="1404"/>
      <c r="R318" s="1539" t="str">
        <f>IFERROR(VLOOKUP(K318,【参考】数式用!$A$5:$AB$37,MATCH(O318,【参考】数式用!$B$4:$AB$4,0)+1,0),"")</f>
        <v/>
      </c>
      <c r="S318" s="1410" t="s">
        <v>2102</v>
      </c>
      <c r="T318" s="1535" t="str">
        <f>IF('別紙様式2-3（６月以降分）'!T318="","",'別紙様式2-3（６月以降分）'!T318)</f>
        <v/>
      </c>
      <c r="U318" s="1537" t="str">
        <f>IFERROR(VLOOKUP(K318,【参考】数式用!$A$5:$AB$37,MATCH(T318,【参考】数式用!$B$4:$AB$4,0)+1,0),"")</f>
        <v/>
      </c>
      <c r="V318" s="1416" t="s">
        <v>15</v>
      </c>
      <c r="W318" s="1533">
        <f>'別紙様式2-3（６月以降分）'!W318</f>
        <v>6</v>
      </c>
      <c r="X318" s="1356" t="s">
        <v>10</v>
      </c>
      <c r="Y318" s="1533">
        <f>'別紙様式2-3（６月以降分）'!Y318</f>
        <v>6</v>
      </c>
      <c r="Z318" s="1356" t="s">
        <v>38</v>
      </c>
      <c r="AA318" s="1533">
        <f>'別紙様式2-3（６月以降分）'!AA318</f>
        <v>7</v>
      </c>
      <c r="AB318" s="1356" t="s">
        <v>10</v>
      </c>
      <c r="AC318" s="1533">
        <f>'別紙様式2-3（６月以降分）'!AC318</f>
        <v>3</v>
      </c>
      <c r="AD318" s="1356" t="s">
        <v>2020</v>
      </c>
      <c r="AE318" s="1356" t="s">
        <v>20</v>
      </c>
      <c r="AF318" s="1356">
        <f>IF(W318&gt;=1,(AA318*12+AC318)-(W318*12+Y318)+1,"")</f>
        <v>10</v>
      </c>
      <c r="AG318" s="1358" t="s">
        <v>33</v>
      </c>
      <c r="AH318" s="1525" t="str">
        <f>'別紙様式2-3（６月以降分）'!AH318</f>
        <v/>
      </c>
      <c r="AI318" s="1527" t="str">
        <f>'別紙様式2-3（６月以降分）'!AI318</f>
        <v/>
      </c>
      <c r="AJ318" s="1529">
        <f>'別紙様式2-3（６月以降分）'!AJ318</f>
        <v>0</v>
      </c>
      <c r="AK318" s="1531" t="str">
        <f>IF('別紙様式2-3（６月以降分）'!AK318="","",'別紙様式2-3（６月以降分）'!AK318)</f>
        <v/>
      </c>
      <c r="AL318" s="1520">
        <f>'別紙様式2-3（６月以降分）'!AL318</f>
        <v>0</v>
      </c>
      <c r="AM318" s="1522" t="str">
        <f>IF('別紙様式2-3（６月以降分）'!AM318="","",'別紙様式2-3（６月以降分）'!AM318)</f>
        <v/>
      </c>
      <c r="AN318" s="1340" t="str">
        <f>IF('別紙様式2-3（６月以降分）'!AN318="","",'別紙様式2-3（６月以降分）'!AN318)</f>
        <v/>
      </c>
      <c r="AO318" s="1338" t="str">
        <f>IF('別紙様式2-3（６月以降分）'!AO318="","",'別紙様式2-3（６月以降分）'!AO318)</f>
        <v/>
      </c>
      <c r="AP318" s="1340" t="str">
        <f>IF('別紙様式2-3（６月以降分）'!AP318="","",'別紙様式2-3（６月以降分）'!AP318)</f>
        <v/>
      </c>
      <c r="AQ318" s="1489" t="str">
        <f>IF('別紙様式2-3（６月以降分）'!AQ318="","",'別紙様式2-3（６月以降分）'!AQ318)</f>
        <v/>
      </c>
      <c r="AR318" s="1492" t="str">
        <f>IF('別紙様式2-3（６月以降分）'!AR318="","",'別紙様式2-3（６月以降分）'!AR318)</f>
        <v/>
      </c>
      <c r="AS318" s="573" t="str">
        <f t="shared" ref="AS318" si="525">IF(AU320="","",IF(U320&lt;U318,"！加算の要件上は問題ありませんが、令和６年度当初の新加算の加算率と比較して、移行後の加算率が下がる計画になっています。",""))</f>
        <v/>
      </c>
      <c r="AT318" s="580"/>
      <c r="AU318" s="1308"/>
      <c r="AV318" s="558" t="str">
        <f>IF('別紙様式2-2（４・５月分）'!N242="","",'別紙様式2-2（４・５月分）'!N242)</f>
        <v/>
      </c>
      <c r="AW318" s="1312" t="str">
        <f>IF(SUM('別紙様式2-2（４・５月分）'!O242:O244)=0,"",SUM('別紙様式2-2（４・５月分）'!O242:O244))</f>
        <v/>
      </c>
      <c r="AX318" s="1481" t="str">
        <f>IFERROR(VLOOKUP(K318,【参考】数式用!$AH$2:$AI$34,2,FALSE),"")</f>
        <v/>
      </c>
      <c r="AY318" s="494"/>
      <c r="BD318" s="341"/>
      <c r="BE318" s="1310" t="str">
        <f>G318</f>
        <v/>
      </c>
      <c r="BF318" s="1310"/>
      <c r="BG318" s="1310"/>
    </row>
    <row r="319" spans="1:59" ht="15" customHeight="1">
      <c r="A319" s="1274"/>
      <c r="B319" s="1242"/>
      <c r="C319" s="1243"/>
      <c r="D319" s="1243"/>
      <c r="E319" s="1243"/>
      <c r="F319" s="1244"/>
      <c r="G319" s="1259"/>
      <c r="H319" s="1259"/>
      <c r="I319" s="1259"/>
      <c r="J319" s="1422"/>
      <c r="K319" s="1259"/>
      <c r="L319" s="1428"/>
      <c r="M319" s="1378" t="str">
        <f>IF('別紙様式2-2（４・５月分）'!P243="","",'別紙様式2-2（４・５月分）'!P243)</f>
        <v/>
      </c>
      <c r="N319" s="1399"/>
      <c r="O319" s="1405"/>
      <c r="P319" s="1406"/>
      <c r="Q319" s="1407"/>
      <c r="R319" s="1540"/>
      <c r="S319" s="1411"/>
      <c r="T319" s="1536"/>
      <c r="U319" s="1538"/>
      <c r="V319" s="1417"/>
      <c r="W319" s="1534"/>
      <c r="X319" s="1357"/>
      <c r="Y319" s="1534"/>
      <c r="Z319" s="1357"/>
      <c r="AA319" s="1534"/>
      <c r="AB319" s="1357"/>
      <c r="AC319" s="1534"/>
      <c r="AD319" s="1357"/>
      <c r="AE319" s="1357"/>
      <c r="AF319" s="1357"/>
      <c r="AG319" s="1359"/>
      <c r="AH319" s="1526"/>
      <c r="AI319" s="1528"/>
      <c r="AJ319" s="1530"/>
      <c r="AK319" s="1532"/>
      <c r="AL319" s="1521"/>
      <c r="AM319" s="1523"/>
      <c r="AN319" s="1341"/>
      <c r="AO319" s="1524"/>
      <c r="AP319" s="1341"/>
      <c r="AQ319" s="1490"/>
      <c r="AR319" s="1493"/>
      <c r="AS319" s="1491" t="str">
        <f t="shared" ref="AS319" si="526">IF(AU320="","",IF(OR(AA320="",AA320&lt;&gt;7,AC320="",AC320&lt;&gt;3),"！算定期間の終わりが令和７年３月になっていません。年度内の廃止予定等がなければ、算定対象月を令和７年３月にしてください。",""))</f>
        <v/>
      </c>
      <c r="AT319" s="580"/>
      <c r="AU319" s="1310"/>
      <c r="AV319" s="1311" t="str">
        <f>IF('別紙様式2-2（４・５月分）'!N243="","",'別紙様式2-2（４・５月分）'!N243)</f>
        <v/>
      </c>
      <c r="AW319" s="1312"/>
      <c r="AX319" s="1482"/>
      <c r="AY319" s="431"/>
      <c r="BD319" s="341"/>
      <c r="BE319" s="1310" t="str">
        <f>G318</f>
        <v/>
      </c>
      <c r="BF319" s="1310"/>
      <c r="BG319" s="1310"/>
    </row>
    <row r="320" spans="1:59" ht="15" customHeight="1">
      <c r="A320" s="1302"/>
      <c r="B320" s="1242"/>
      <c r="C320" s="1243"/>
      <c r="D320" s="1243"/>
      <c r="E320" s="1243"/>
      <c r="F320" s="1244"/>
      <c r="G320" s="1259"/>
      <c r="H320" s="1259"/>
      <c r="I320" s="1259"/>
      <c r="J320" s="1422"/>
      <c r="K320" s="1259"/>
      <c r="L320" s="1428"/>
      <c r="M320" s="1379"/>
      <c r="N320" s="1400"/>
      <c r="O320" s="1380" t="s">
        <v>2025</v>
      </c>
      <c r="P320" s="1432" t="str">
        <f>IFERROR(VLOOKUP('別紙様式2-2（４・５月分）'!AQ242,【参考】数式用!$AR$5:$AT$22,3,FALSE),"")</f>
        <v/>
      </c>
      <c r="Q320" s="1384" t="s">
        <v>2036</v>
      </c>
      <c r="R320" s="1516" t="str">
        <f>IFERROR(VLOOKUP(K318,【参考】数式用!$A$5:$AB$37,MATCH(P320,【参考】数式用!$B$4:$AB$4,0)+1,0),"")</f>
        <v/>
      </c>
      <c r="S320" s="1388" t="s">
        <v>2109</v>
      </c>
      <c r="T320" s="1518"/>
      <c r="U320" s="1514" t="str">
        <f>IFERROR(VLOOKUP(K318,【参考】数式用!$A$5:$AB$37,MATCH(T320,【参考】数式用!$B$4:$AB$4,0)+1,0),"")</f>
        <v/>
      </c>
      <c r="V320" s="1394" t="s">
        <v>15</v>
      </c>
      <c r="W320" s="1512"/>
      <c r="X320" s="1370" t="s">
        <v>10</v>
      </c>
      <c r="Y320" s="1512"/>
      <c r="Z320" s="1370" t="s">
        <v>38</v>
      </c>
      <c r="AA320" s="1512"/>
      <c r="AB320" s="1370" t="s">
        <v>10</v>
      </c>
      <c r="AC320" s="1512"/>
      <c r="AD320" s="1370" t="s">
        <v>2020</v>
      </c>
      <c r="AE320" s="1370" t="s">
        <v>20</v>
      </c>
      <c r="AF320" s="1370" t="str">
        <f>IF(W320&gt;=1,(AA320*12+AC320)-(W320*12+Y320)+1,"")</f>
        <v/>
      </c>
      <c r="AG320" s="1366" t="s">
        <v>33</v>
      </c>
      <c r="AH320" s="1372" t="str">
        <f t="shared" ref="AH320" si="527">IFERROR(ROUNDDOWN(ROUND(L318*U320,0),0)*AF320,"")</f>
        <v/>
      </c>
      <c r="AI320" s="1506" t="str">
        <f t="shared" ref="AI320" si="528">IFERROR(ROUNDDOWN(ROUND((L318*(U320-AW318)),0),0)*AF320,"")</f>
        <v/>
      </c>
      <c r="AJ320" s="1376" t="str">
        <f>IFERROR(ROUNDDOWN(ROUNDDOWN(ROUND(L318*VLOOKUP(K318,【参考】数式用!$A$5:$AB$27,MATCH("新加算Ⅳ",【参考】数式用!$B$4:$AB$4,0)+1,0),0),0)*AF320*0.5,0),"")</f>
        <v/>
      </c>
      <c r="AK320" s="1508"/>
      <c r="AL320" s="1510" t="str">
        <f>IFERROR(IF('別紙様式2-2（４・５月分）'!P320="ベア加算","", IF(OR(T320="新加算Ⅰ",T320="新加算Ⅱ",T320="新加算Ⅲ",T320="新加算Ⅳ"),ROUNDDOWN(ROUND(L318*VLOOKUP(K318,【参考】数式用!$A$5:$I$27,MATCH("ベア加算",【参考】数式用!$B$4:$I$4,0)+1,0),0),0)*AF320,"")),"")</f>
        <v/>
      </c>
      <c r="AM320" s="1502"/>
      <c r="AN320" s="1483"/>
      <c r="AO320" s="1504"/>
      <c r="AP320" s="1483"/>
      <c r="AQ320" s="1485"/>
      <c r="AR320" s="1487"/>
      <c r="AS320" s="1491"/>
      <c r="AT320" s="452"/>
      <c r="AU320" s="1310" t="str">
        <f>IF(AND(AA318&lt;&gt;7,AC318&lt;&gt;3),"V列に色付け","")</f>
        <v/>
      </c>
      <c r="AV320" s="1311"/>
      <c r="AW320" s="1312"/>
      <c r="AX320" s="577"/>
      <c r="AY320" s="1229" t="str">
        <f>IF(AL320&lt;&gt;"",IF(AM320="○","入力済","未入力"),"")</f>
        <v/>
      </c>
      <c r="AZ320" s="1229" t="str">
        <f>IF(OR(T320="新加算Ⅰ",T320="新加算Ⅱ",T320="新加算Ⅲ",T320="新加算Ⅳ",T320="新加算Ⅴ（１）",T320="新加算Ⅴ（２）",T320="新加算Ⅴ（３）",T320="新加算ⅠⅤ（４）",T320="新加算Ⅴ（５）",T320="新加算Ⅴ（６）",T320="新加算Ⅴ（８）",T320="新加算Ⅴ（11）"),IF(OR(AN320="○",AN320="令和６年度中に満たす"),"入力済","未入力"),"")</f>
        <v/>
      </c>
      <c r="BA320" s="1229" t="str">
        <f>IF(OR(T320="新加算Ⅴ（７）",T320="新加算Ⅴ（９）",T320="新加算Ⅴ（10）",T320="新加算Ⅴ（12）",T320="新加算Ⅴ（13）",T320="新加算Ⅴ（14）"),IF(OR(AO320="○",AO320="令和６年度中に満たす"),"入力済","未入力"),"")</f>
        <v/>
      </c>
      <c r="BB320" s="1229" t="str">
        <f>IF(OR(T320="新加算Ⅰ",T320="新加算Ⅱ",T320="新加算Ⅲ",T320="新加算Ⅴ（１）",T320="新加算Ⅴ（３）",T320="新加算Ⅴ（８）"),IF(OR(AP320="○",AP320="令和６年度中に満たす"),"入力済","未入力"),"")</f>
        <v/>
      </c>
      <c r="BC320" s="1480" t="str">
        <f t="shared" ref="BC320" si="529">IF(OR(T320="新加算Ⅰ",T320="新加算Ⅱ",T320="新加算Ⅴ（１）",T320="新加算Ⅴ（２）",T320="新加算Ⅴ（３）",T320="新加算Ⅴ（４）",T320="新加算Ⅴ（５）",T320="新加算Ⅴ（６）",T320="新加算Ⅴ（７）",T320="新加算Ⅴ（９）",T320="新加算Ⅴ（10）",T320="新加算Ⅴ（12）"),IF(AQ320&lt;&gt;"",1,""),"")</f>
        <v/>
      </c>
      <c r="BD320" s="1310" t="str">
        <f>IF(OR(T320="新加算Ⅰ",T320="新加算Ⅴ（１）",T320="新加算Ⅴ（２）",T320="新加算Ⅴ（５）",T320="新加算Ⅴ（７）",T320="新加算Ⅴ（10）"),IF(AR320="","未入力","入力済"),"")</f>
        <v/>
      </c>
      <c r="BE320" s="1310" t="str">
        <f>G318</f>
        <v/>
      </c>
      <c r="BF320" s="1310"/>
      <c r="BG320" s="1310"/>
    </row>
    <row r="321" spans="1:59" ht="30" customHeight="1" thickBot="1">
      <c r="A321" s="1275"/>
      <c r="B321" s="1418"/>
      <c r="C321" s="1419"/>
      <c r="D321" s="1419"/>
      <c r="E321" s="1419"/>
      <c r="F321" s="1420"/>
      <c r="G321" s="1260"/>
      <c r="H321" s="1260"/>
      <c r="I321" s="1260"/>
      <c r="J321" s="1423"/>
      <c r="K321" s="1260"/>
      <c r="L321" s="1429"/>
      <c r="M321" s="556" t="str">
        <f>IF('別紙様式2-2（４・５月分）'!P244="","",'別紙様式2-2（４・５月分）'!P244)</f>
        <v/>
      </c>
      <c r="N321" s="1401"/>
      <c r="O321" s="1381"/>
      <c r="P321" s="1433"/>
      <c r="Q321" s="1385"/>
      <c r="R321" s="1517"/>
      <c r="S321" s="1389"/>
      <c r="T321" s="1519"/>
      <c r="U321" s="1515"/>
      <c r="V321" s="1395"/>
      <c r="W321" s="1513"/>
      <c r="X321" s="1371"/>
      <c r="Y321" s="1513"/>
      <c r="Z321" s="1371"/>
      <c r="AA321" s="1513"/>
      <c r="AB321" s="1371"/>
      <c r="AC321" s="1513"/>
      <c r="AD321" s="1371"/>
      <c r="AE321" s="1371"/>
      <c r="AF321" s="1371"/>
      <c r="AG321" s="1367"/>
      <c r="AH321" s="1373"/>
      <c r="AI321" s="1507"/>
      <c r="AJ321" s="1377"/>
      <c r="AK321" s="1509"/>
      <c r="AL321" s="1511"/>
      <c r="AM321" s="1503"/>
      <c r="AN321" s="1484"/>
      <c r="AO321" s="1505"/>
      <c r="AP321" s="1484"/>
      <c r="AQ321" s="1486"/>
      <c r="AR321" s="1488"/>
      <c r="AS321" s="578" t="str">
        <f t="shared" ref="AS321" si="530">IF(AU320="","",IF(OR(T320="",AND(M321="ベア加算なし",OR(T320="新加算Ⅰ",T320="新加算Ⅱ",T320="新加算Ⅲ",T320="新加算Ⅳ"),AM320=""),AND(OR(T320="新加算Ⅰ",T320="新加算Ⅱ",T320="新加算Ⅲ",T320="新加算Ⅳ"),AN320=""),AND(OR(T320="新加算Ⅰ",T320="新加算Ⅱ",T320="新加算Ⅲ"),AP320=""),AND(OR(T320="新加算Ⅰ",T320="新加算Ⅱ"),AQ320=""),AND(OR(T320="新加算Ⅰ"),AR320="")),"！記入が必要な欄（ピンク色のセル）に空欄があります。空欄を埋めてください。",""))</f>
        <v/>
      </c>
      <c r="AT321" s="452"/>
      <c r="AU321" s="1310"/>
      <c r="AV321" s="558" t="str">
        <f>IF('別紙様式2-2（４・５月分）'!N244="","",'別紙様式2-2（４・５月分）'!N244)</f>
        <v/>
      </c>
      <c r="AW321" s="1312"/>
      <c r="AX321" s="579"/>
      <c r="AY321" s="1229" t="str">
        <f>IF(OR(T321="新加算Ⅰ",T321="新加算Ⅱ",T321="新加算Ⅲ",T321="新加算Ⅳ",T321="新加算Ⅴ（１）",T321="新加算Ⅴ（２）",T321="新加算Ⅴ（３）",T321="新加算ⅠⅤ（４）",T321="新加算Ⅴ（５）",T321="新加算Ⅴ（６）",T321="新加算Ⅴ（８）",T321="新加算Ⅴ（11）"),IF(AI321="○","","未入力"),"")</f>
        <v/>
      </c>
      <c r="AZ321" s="1229" t="str">
        <f>IF(OR(U321="新加算Ⅰ",U321="新加算Ⅱ",U321="新加算Ⅲ",U321="新加算Ⅳ",U321="新加算Ⅴ（１）",U321="新加算Ⅴ（２）",U321="新加算Ⅴ（３）",U321="新加算ⅠⅤ（４）",U321="新加算Ⅴ（５）",U321="新加算Ⅴ（６）",U321="新加算Ⅴ（８）",U321="新加算Ⅴ（11）"),IF(AJ321="○","","未入力"),"")</f>
        <v/>
      </c>
      <c r="BA321" s="1229" t="str">
        <f>IF(OR(U321="新加算Ⅴ（７）",U321="新加算Ⅴ（９）",U321="新加算Ⅴ（10）",U321="新加算Ⅴ（12）",U321="新加算Ⅴ（13）",U321="新加算Ⅴ（14）"),IF(AK321="○","","未入力"),"")</f>
        <v/>
      </c>
      <c r="BB321" s="1229" t="str">
        <f>IF(OR(U321="新加算Ⅰ",U321="新加算Ⅱ",U321="新加算Ⅲ",U321="新加算Ⅴ（１）",U321="新加算Ⅴ（３）",U321="新加算Ⅴ（８）"),IF(AL321="○","","未入力"),"")</f>
        <v/>
      </c>
      <c r="BC321" s="1480" t="str">
        <f t="shared" ref="BC321" si="531">IF(OR(U321="新加算Ⅰ",U321="新加算Ⅱ",U321="新加算Ⅴ（１）",U321="新加算Ⅴ（２）",U321="新加算Ⅴ（３）",U321="新加算Ⅴ（４）",U321="新加算Ⅴ（５）",U321="新加算Ⅴ（６）",U321="新加算Ⅴ（７）",U321="新加算Ⅴ（９）",U321="新加算Ⅴ（10）",U321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1" s="1310" t="str">
        <f>IF(AND(T321&lt;&gt;"（参考）令和７年度の移行予定",OR(U321="新加算Ⅰ",U321="新加算Ⅴ（１）",U321="新加算Ⅴ（２）",U321="新加算Ⅴ（５）",U321="新加算Ⅴ（７）",U321="新加算Ⅴ（10）")),IF(AN321="","未入力",IF(AN321="いずれも取得していない","要件を満たさない","")),"")</f>
        <v/>
      </c>
      <c r="BE321" s="1310" t="str">
        <f>G318</f>
        <v/>
      </c>
      <c r="BF321" s="1310"/>
      <c r="BG321" s="1310"/>
    </row>
    <row r="322" spans="1:59" ht="30" customHeight="1">
      <c r="A322" s="1300">
        <v>78</v>
      </c>
      <c r="B322" s="1242" t="str">
        <f>IF(基本情報入力シート!C131="","",基本情報入力シート!C131)</f>
        <v/>
      </c>
      <c r="C322" s="1243"/>
      <c r="D322" s="1243"/>
      <c r="E322" s="1243"/>
      <c r="F322" s="1244"/>
      <c r="G322" s="1259" t="str">
        <f>IF(基本情報入力シート!M131="","",基本情報入力シート!M131)</f>
        <v/>
      </c>
      <c r="H322" s="1259" t="str">
        <f>IF(基本情報入力シート!R131="","",基本情報入力シート!R131)</f>
        <v/>
      </c>
      <c r="I322" s="1259" t="str">
        <f>IF(基本情報入力シート!W131="","",基本情報入力シート!W131)</f>
        <v/>
      </c>
      <c r="J322" s="1422" t="str">
        <f>IF(基本情報入力シート!X131="","",基本情報入力シート!X131)</f>
        <v/>
      </c>
      <c r="K322" s="1259" t="str">
        <f>IF(基本情報入力シート!Y131="","",基本情報入力シート!Y131)</f>
        <v/>
      </c>
      <c r="L322" s="1428" t="str">
        <f>IF(基本情報入力シート!AB131="","",基本情報入力シート!AB131)</f>
        <v/>
      </c>
      <c r="M322" s="553" t="str">
        <f>IF('別紙様式2-2（４・５月分）'!P245="","",'別紙様式2-2（４・５月分）'!P245)</f>
        <v/>
      </c>
      <c r="N322" s="1398" t="str">
        <f>IF(SUM('別紙様式2-2（４・５月分）'!Q245:Q247)=0,"",SUM('別紙様式2-2（４・５月分）'!Q245:Q247))</f>
        <v/>
      </c>
      <c r="O322" s="1402" t="str">
        <f>IFERROR(VLOOKUP('別紙様式2-2（４・５月分）'!AQ245,【参考】数式用!$AR$5:$AS$22,2,FALSE),"")</f>
        <v/>
      </c>
      <c r="P322" s="1403"/>
      <c r="Q322" s="1404"/>
      <c r="R322" s="1539" t="str">
        <f>IFERROR(VLOOKUP(K322,【参考】数式用!$A$5:$AB$37,MATCH(O322,【参考】数式用!$B$4:$AB$4,0)+1,0),"")</f>
        <v/>
      </c>
      <c r="S322" s="1410" t="s">
        <v>2102</v>
      </c>
      <c r="T322" s="1535" t="str">
        <f>IF('別紙様式2-3（６月以降分）'!T322="","",'別紙様式2-3（６月以降分）'!T322)</f>
        <v/>
      </c>
      <c r="U322" s="1537" t="str">
        <f>IFERROR(VLOOKUP(K322,【参考】数式用!$A$5:$AB$37,MATCH(T322,【参考】数式用!$B$4:$AB$4,0)+1,0),"")</f>
        <v/>
      </c>
      <c r="V322" s="1416" t="s">
        <v>15</v>
      </c>
      <c r="W322" s="1533">
        <f>'別紙様式2-3（６月以降分）'!W322</f>
        <v>6</v>
      </c>
      <c r="X322" s="1356" t="s">
        <v>10</v>
      </c>
      <c r="Y322" s="1533">
        <f>'別紙様式2-3（６月以降分）'!Y322</f>
        <v>6</v>
      </c>
      <c r="Z322" s="1356" t="s">
        <v>38</v>
      </c>
      <c r="AA322" s="1533">
        <f>'別紙様式2-3（６月以降分）'!AA322</f>
        <v>7</v>
      </c>
      <c r="AB322" s="1356" t="s">
        <v>10</v>
      </c>
      <c r="AC322" s="1533">
        <f>'別紙様式2-3（６月以降分）'!AC322</f>
        <v>3</v>
      </c>
      <c r="AD322" s="1356" t="s">
        <v>2020</v>
      </c>
      <c r="AE322" s="1356" t="s">
        <v>20</v>
      </c>
      <c r="AF322" s="1356">
        <f>IF(W322&gt;=1,(AA322*12+AC322)-(W322*12+Y322)+1,"")</f>
        <v>10</v>
      </c>
      <c r="AG322" s="1358" t="s">
        <v>33</v>
      </c>
      <c r="AH322" s="1525" t="str">
        <f>'別紙様式2-3（６月以降分）'!AH322</f>
        <v/>
      </c>
      <c r="AI322" s="1527" t="str">
        <f>'別紙様式2-3（６月以降分）'!AI322</f>
        <v/>
      </c>
      <c r="AJ322" s="1529">
        <f>'別紙様式2-3（６月以降分）'!AJ322</f>
        <v>0</v>
      </c>
      <c r="AK322" s="1531" t="str">
        <f>IF('別紙様式2-3（６月以降分）'!AK322="","",'別紙様式2-3（６月以降分）'!AK322)</f>
        <v/>
      </c>
      <c r="AL322" s="1520">
        <f>'別紙様式2-3（６月以降分）'!AL322</f>
        <v>0</v>
      </c>
      <c r="AM322" s="1522" t="str">
        <f>IF('別紙様式2-3（６月以降分）'!AM322="","",'別紙様式2-3（６月以降分）'!AM322)</f>
        <v/>
      </c>
      <c r="AN322" s="1340" t="str">
        <f>IF('別紙様式2-3（６月以降分）'!AN322="","",'別紙様式2-3（６月以降分）'!AN322)</f>
        <v/>
      </c>
      <c r="AO322" s="1338" t="str">
        <f>IF('別紙様式2-3（６月以降分）'!AO322="","",'別紙様式2-3（６月以降分）'!AO322)</f>
        <v/>
      </c>
      <c r="AP322" s="1340" t="str">
        <f>IF('別紙様式2-3（６月以降分）'!AP322="","",'別紙様式2-3（６月以降分）'!AP322)</f>
        <v/>
      </c>
      <c r="AQ322" s="1489" t="str">
        <f>IF('別紙様式2-3（６月以降分）'!AQ322="","",'別紙様式2-3（６月以降分）'!AQ322)</f>
        <v/>
      </c>
      <c r="AR322" s="1492" t="str">
        <f>IF('別紙様式2-3（６月以降分）'!AR322="","",'別紙様式2-3（６月以降分）'!AR322)</f>
        <v/>
      </c>
      <c r="AS322" s="573" t="str">
        <f t="shared" ref="AS322" si="532">IF(AU324="","",IF(U324&lt;U322,"！加算の要件上は問題ありませんが、令和６年度当初の新加算の加算率と比較して、移行後の加算率が下がる計画になっています。",""))</f>
        <v/>
      </c>
      <c r="AT322" s="580"/>
      <c r="AU322" s="1308"/>
      <c r="AV322" s="558" t="str">
        <f>IF('別紙様式2-2（４・５月分）'!N245="","",'別紙様式2-2（４・５月分）'!N245)</f>
        <v/>
      </c>
      <c r="AW322" s="1312" t="str">
        <f>IF(SUM('別紙様式2-2（４・５月分）'!O245:O247)=0,"",SUM('別紙様式2-2（４・５月分）'!O245:O247))</f>
        <v/>
      </c>
      <c r="AX322" s="1481" t="str">
        <f>IFERROR(VLOOKUP(K322,【参考】数式用!$AH$2:$AI$34,2,FALSE),"")</f>
        <v/>
      </c>
      <c r="AY322" s="494"/>
      <c r="BD322" s="341"/>
      <c r="BE322" s="1310" t="str">
        <f>G322</f>
        <v/>
      </c>
      <c r="BF322" s="1310"/>
      <c r="BG322" s="1310"/>
    </row>
    <row r="323" spans="1:59" ht="15" customHeight="1">
      <c r="A323" s="1274"/>
      <c r="B323" s="1242"/>
      <c r="C323" s="1243"/>
      <c r="D323" s="1243"/>
      <c r="E323" s="1243"/>
      <c r="F323" s="1244"/>
      <c r="G323" s="1259"/>
      <c r="H323" s="1259"/>
      <c r="I323" s="1259"/>
      <c r="J323" s="1422"/>
      <c r="K323" s="1259"/>
      <c r="L323" s="1428"/>
      <c r="M323" s="1378" t="str">
        <f>IF('別紙様式2-2（４・５月分）'!P246="","",'別紙様式2-2（４・５月分）'!P246)</f>
        <v/>
      </c>
      <c r="N323" s="1399"/>
      <c r="O323" s="1405"/>
      <c r="P323" s="1406"/>
      <c r="Q323" s="1407"/>
      <c r="R323" s="1540"/>
      <c r="S323" s="1411"/>
      <c r="T323" s="1536"/>
      <c r="U323" s="1538"/>
      <c r="V323" s="1417"/>
      <c r="W323" s="1534"/>
      <c r="X323" s="1357"/>
      <c r="Y323" s="1534"/>
      <c r="Z323" s="1357"/>
      <c r="AA323" s="1534"/>
      <c r="AB323" s="1357"/>
      <c r="AC323" s="1534"/>
      <c r="AD323" s="1357"/>
      <c r="AE323" s="1357"/>
      <c r="AF323" s="1357"/>
      <c r="AG323" s="1359"/>
      <c r="AH323" s="1526"/>
      <c r="AI323" s="1528"/>
      <c r="AJ323" s="1530"/>
      <c r="AK323" s="1532"/>
      <c r="AL323" s="1521"/>
      <c r="AM323" s="1523"/>
      <c r="AN323" s="1341"/>
      <c r="AO323" s="1524"/>
      <c r="AP323" s="1341"/>
      <c r="AQ323" s="1490"/>
      <c r="AR323" s="1493"/>
      <c r="AS323" s="1491" t="str">
        <f t="shared" ref="AS323" si="533">IF(AU324="","",IF(OR(AA324="",AA324&lt;&gt;7,AC324="",AC324&lt;&gt;3),"！算定期間の終わりが令和７年３月になっていません。年度内の廃止予定等がなければ、算定対象月を令和７年３月にしてください。",""))</f>
        <v/>
      </c>
      <c r="AT323" s="580"/>
      <c r="AU323" s="1310"/>
      <c r="AV323" s="1311" t="str">
        <f>IF('別紙様式2-2（４・５月分）'!N246="","",'別紙様式2-2（４・５月分）'!N246)</f>
        <v/>
      </c>
      <c r="AW323" s="1312"/>
      <c r="AX323" s="1482"/>
      <c r="AY323" s="431"/>
      <c r="BD323" s="341"/>
      <c r="BE323" s="1310" t="str">
        <f>G322</f>
        <v/>
      </c>
      <c r="BF323" s="1310"/>
      <c r="BG323" s="1310"/>
    </row>
    <row r="324" spans="1:59" ht="15" customHeight="1">
      <c r="A324" s="1302"/>
      <c r="B324" s="1242"/>
      <c r="C324" s="1243"/>
      <c r="D324" s="1243"/>
      <c r="E324" s="1243"/>
      <c r="F324" s="1244"/>
      <c r="G324" s="1259"/>
      <c r="H324" s="1259"/>
      <c r="I324" s="1259"/>
      <c r="J324" s="1422"/>
      <c r="K324" s="1259"/>
      <c r="L324" s="1428"/>
      <c r="M324" s="1379"/>
      <c r="N324" s="1400"/>
      <c r="O324" s="1380" t="s">
        <v>2025</v>
      </c>
      <c r="P324" s="1432" t="str">
        <f>IFERROR(VLOOKUP('別紙様式2-2（４・５月分）'!AQ245,【参考】数式用!$AR$5:$AT$22,3,FALSE),"")</f>
        <v/>
      </c>
      <c r="Q324" s="1384" t="s">
        <v>2036</v>
      </c>
      <c r="R324" s="1516" t="str">
        <f>IFERROR(VLOOKUP(K322,【参考】数式用!$A$5:$AB$37,MATCH(P324,【参考】数式用!$B$4:$AB$4,0)+1,0),"")</f>
        <v/>
      </c>
      <c r="S324" s="1388" t="s">
        <v>2109</v>
      </c>
      <c r="T324" s="1518"/>
      <c r="U324" s="1514" t="str">
        <f>IFERROR(VLOOKUP(K322,【参考】数式用!$A$5:$AB$37,MATCH(T324,【参考】数式用!$B$4:$AB$4,0)+1,0),"")</f>
        <v/>
      </c>
      <c r="V324" s="1394" t="s">
        <v>15</v>
      </c>
      <c r="W324" s="1512"/>
      <c r="X324" s="1370" t="s">
        <v>10</v>
      </c>
      <c r="Y324" s="1512"/>
      <c r="Z324" s="1370" t="s">
        <v>38</v>
      </c>
      <c r="AA324" s="1512"/>
      <c r="AB324" s="1370" t="s">
        <v>10</v>
      </c>
      <c r="AC324" s="1512"/>
      <c r="AD324" s="1370" t="s">
        <v>2020</v>
      </c>
      <c r="AE324" s="1370" t="s">
        <v>20</v>
      </c>
      <c r="AF324" s="1370" t="str">
        <f>IF(W324&gt;=1,(AA324*12+AC324)-(W324*12+Y324)+1,"")</f>
        <v/>
      </c>
      <c r="AG324" s="1366" t="s">
        <v>33</v>
      </c>
      <c r="AH324" s="1372" t="str">
        <f t="shared" ref="AH324" si="534">IFERROR(ROUNDDOWN(ROUND(L322*U324,0),0)*AF324,"")</f>
        <v/>
      </c>
      <c r="AI324" s="1506" t="str">
        <f t="shared" ref="AI324" si="535">IFERROR(ROUNDDOWN(ROUND((L322*(U324-AW322)),0),0)*AF324,"")</f>
        <v/>
      </c>
      <c r="AJ324" s="1376" t="str">
        <f>IFERROR(ROUNDDOWN(ROUNDDOWN(ROUND(L322*VLOOKUP(K322,【参考】数式用!$A$5:$AB$27,MATCH("新加算Ⅳ",【参考】数式用!$B$4:$AB$4,0)+1,0),0),0)*AF324*0.5,0),"")</f>
        <v/>
      </c>
      <c r="AK324" s="1508"/>
      <c r="AL324" s="1510" t="str">
        <f>IFERROR(IF('別紙様式2-2（４・５月分）'!P324="ベア加算","", IF(OR(T324="新加算Ⅰ",T324="新加算Ⅱ",T324="新加算Ⅲ",T324="新加算Ⅳ"),ROUNDDOWN(ROUND(L322*VLOOKUP(K322,【参考】数式用!$A$5:$I$27,MATCH("ベア加算",【参考】数式用!$B$4:$I$4,0)+1,0),0),0)*AF324,"")),"")</f>
        <v/>
      </c>
      <c r="AM324" s="1502"/>
      <c r="AN324" s="1483"/>
      <c r="AO324" s="1504"/>
      <c r="AP324" s="1483"/>
      <c r="AQ324" s="1485"/>
      <c r="AR324" s="1487"/>
      <c r="AS324" s="1491"/>
      <c r="AT324" s="452"/>
      <c r="AU324" s="1310" t="str">
        <f>IF(AND(AA322&lt;&gt;7,AC322&lt;&gt;3),"V列に色付け","")</f>
        <v/>
      </c>
      <c r="AV324" s="1311"/>
      <c r="AW324" s="1312"/>
      <c r="AX324" s="577"/>
      <c r="AY324" s="1229" t="str">
        <f>IF(AL324&lt;&gt;"",IF(AM324="○","入力済","未入力"),"")</f>
        <v/>
      </c>
      <c r="AZ324" s="1229" t="str">
        <f>IF(OR(T324="新加算Ⅰ",T324="新加算Ⅱ",T324="新加算Ⅲ",T324="新加算Ⅳ",T324="新加算Ⅴ（１）",T324="新加算Ⅴ（２）",T324="新加算Ⅴ（３）",T324="新加算ⅠⅤ（４）",T324="新加算Ⅴ（５）",T324="新加算Ⅴ（６）",T324="新加算Ⅴ（８）",T324="新加算Ⅴ（11）"),IF(OR(AN324="○",AN324="令和６年度中に満たす"),"入力済","未入力"),"")</f>
        <v/>
      </c>
      <c r="BA324" s="1229" t="str">
        <f>IF(OR(T324="新加算Ⅴ（７）",T324="新加算Ⅴ（９）",T324="新加算Ⅴ（10）",T324="新加算Ⅴ（12）",T324="新加算Ⅴ（13）",T324="新加算Ⅴ（14）"),IF(OR(AO324="○",AO324="令和６年度中に満たす"),"入力済","未入力"),"")</f>
        <v/>
      </c>
      <c r="BB324" s="1229" t="str">
        <f>IF(OR(T324="新加算Ⅰ",T324="新加算Ⅱ",T324="新加算Ⅲ",T324="新加算Ⅴ（１）",T324="新加算Ⅴ（３）",T324="新加算Ⅴ（８）"),IF(OR(AP324="○",AP324="令和６年度中に満たす"),"入力済","未入力"),"")</f>
        <v/>
      </c>
      <c r="BC324" s="1480" t="str">
        <f t="shared" ref="BC324" si="536">IF(OR(T324="新加算Ⅰ",T324="新加算Ⅱ",T324="新加算Ⅴ（１）",T324="新加算Ⅴ（２）",T324="新加算Ⅴ（３）",T324="新加算Ⅴ（４）",T324="新加算Ⅴ（５）",T324="新加算Ⅴ（６）",T324="新加算Ⅴ（７）",T324="新加算Ⅴ（９）",T324="新加算Ⅴ（10）",T324="新加算Ⅴ（12）"),IF(AQ324&lt;&gt;"",1,""),"")</f>
        <v/>
      </c>
      <c r="BD324" s="1310" t="str">
        <f>IF(OR(T324="新加算Ⅰ",T324="新加算Ⅴ（１）",T324="新加算Ⅴ（２）",T324="新加算Ⅴ（５）",T324="新加算Ⅴ（７）",T324="新加算Ⅴ（10）"),IF(AR324="","未入力","入力済"),"")</f>
        <v/>
      </c>
      <c r="BE324" s="1310" t="str">
        <f>G322</f>
        <v/>
      </c>
      <c r="BF324" s="1310"/>
      <c r="BG324" s="1310"/>
    </row>
    <row r="325" spans="1:59" ht="30" customHeight="1" thickBot="1">
      <c r="A325" s="1275"/>
      <c r="B325" s="1418"/>
      <c r="C325" s="1419"/>
      <c r="D325" s="1419"/>
      <c r="E325" s="1419"/>
      <c r="F325" s="1420"/>
      <c r="G325" s="1260"/>
      <c r="H325" s="1260"/>
      <c r="I325" s="1260"/>
      <c r="J325" s="1423"/>
      <c r="K325" s="1260"/>
      <c r="L325" s="1429"/>
      <c r="M325" s="556" t="str">
        <f>IF('別紙様式2-2（４・５月分）'!P247="","",'別紙様式2-2（４・５月分）'!P247)</f>
        <v/>
      </c>
      <c r="N325" s="1401"/>
      <c r="O325" s="1381"/>
      <c r="P325" s="1433"/>
      <c r="Q325" s="1385"/>
      <c r="R325" s="1517"/>
      <c r="S325" s="1389"/>
      <c r="T325" s="1519"/>
      <c r="U325" s="1515"/>
      <c r="V325" s="1395"/>
      <c r="W325" s="1513"/>
      <c r="X325" s="1371"/>
      <c r="Y325" s="1513"/>
      <c r="Z325" s="1371"/>
      <c r="AA325" s="1513"/>
      <c r="AB325" s="1371"/>
      <c r="AC325" s="1513"/>
      <c r="AD325" s="1371"/>
      <c r="AE325" s="1371"/>
      <c r="AF325" s="1371"/>
      <c r="AG325" s="1367"/>
      <c r="AH325" s="1373"/>
      <c r="AI325" s="1507"/>
      <c r="AJ325" s="1377"/>
      <c r="AK325" s="1509"/>
      <c r="AL325" s="1511"/>
      <c r="AM325" s="1503"/>
      <c r="AN325" s="1484"/>
      <c r="AO325" s="1505"/>
      <c r="AP325" s="1484"/>
      <c r="AQ325" s="1486"/>
      <c r="AR325" s="1488"/>
      <c r="AS325" s="578" t="str">
        <f t="shared" ref="AS325" si="537">IF(AU324="","",IF(OR(T324="",AND(M325="ベア加算なし",OR(T324="新加算Ⅰ",T324="新加算Ⅱ",T324="新加算Ⅲ",T324="新加算Ⅳ"),AM324=""),AND(OR(T324="新加算Ⅰ",T324="新加算Ⅱ",T324="新加算Ⅲ",T324="新加算Ⅳ"),AN324=""),AND(OR(T324="新加算Ⅰ",T324="新加算Ⅱ",T324="新加算Ⅲ"),AP324=""),AND(OR(T324="新加算Ⅰ",T324="新加算Ⅱ"),AQ324=""),AND(OR(T324="新加算Ⅰ"),AR324="")),"！記入が必要な欄（ピンク色のセル）に空欄があります。空欄を埋めてください。",""))</f>
        <v/>
      </c>
      <c r="AT325" s="452"/>
      <c r="AU325" s="1310"/>
      <c r="AV325" s="558" t="str">
        <f>IF('別紙様式2-2（４・５月分）'!N247="","",'別紙様式2-2（４・５月分）'!N247)</f>
        <v/>
      </c>
      <c r="AW325" s="1312"/>
      <c r="AX325" s="579"/>
      <c r="AY325" s="1229" t="str">
        <f>IF(OR(T325="新加算Ⅰ",T325="新加算Ⅱ",T325="新加算Ⅲ",T325="新加算Ⅳ",T325="新加算Ⅴ（１）",T325="新加算Ⅴ（２）",T325="新加算Ⅴ（３）",T325="新加算ⅠⅤ（４）",T325="新加算Ⅴ（５）",T325="新加算Ⅴ（６）",T325="新加算Ⅴ（８）",T325="新加算Ⅴ（11）"),IF(AI325="○","","未入力"),"")</f>
        <v/>
      </c>
      <c r="AZ325" s="1229" t="str">
        <f>IF(OR(U325="新加算Ⅰ",U325="新加算Ⅱ",U325="新加算Ⅲ",U325="新加算Ⅳ",U325="新加算Ⅴ（１）",U325="新加算Ⅴ（２）",U325="新加算Ⅴ（３）",U325="新加算ⅠⅤ（４）",U325="新加算Ⅴ（５）",U325="新加算Ⅴ（６）",U325="新加算Ⅴ（８）",U325="新加算Ⅴ（11）"),IF(AJ325="○","","未入力"),"")</f>
        <v/>
      </c>
      <c r="BA325" s="1229" t="str">
        <f>IF(OR(U325="新加算Ⅴ（７）",U325="新加算Ⅴ（９）",U325="新加算Ⅴ（10）",U325="新加算Ⅴ（12）",U325="新加算Ⅴ（13）",U325="新加算Ⅴ（14）"),IF(AK325="○","","未入力"),"")</f>
        <v/>
      </c>
      <c r="BB325" s="1229" t="str">
        <f>IF(OR(U325="新加算Ⅰ",U325="新加算Ⅱ",U325="新加算Ⅲ",U325="新加算Ⅴ（１）",U325="新加算Ⅴ（３）",U325="新加算Ⅴ（８）"),IF(AL325="○","","未入力"),"")</f>
        <v/>
      </c>
      <c r="BC325" s="1480" t="str">
        <f t="shared" ref="BC325" si="538">IF(OR(U325="新加算Ⅰ",U325="新加算Ⅱ",U325="新加算Ⅴ（１）",U325="新加算Ⅴ（２）",U325="新加算Ⅴ（３）",U325="新加算Ⅴ（４）",U325="新加算Ⅴ（５）",U325="新加算Ⅴ（６）",U325="新加算Ⅴ（７）",U325="新加算Ⅴ（９）",U325="新加算Ⅴ（10）",U325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5" s="1310" t="str">
        <f>IF(AND(T325&lt;&gt;"（参考）令和７年度の移行予定",OR(U325="新加算Ⅰ",U325="新加算Ⅴ（１）",U325="新加算Ⅴ（２）",U325="新加算Ⅴ（５）",U325="新加算Ⅴ（７）",U325="新加算Ⅴ（10）")),IF(AN325="","未入力",IF(AN325="いずれも取得していない","要件を満たさない","")),"")</f>
        <v/>
      </c>
      <c r="BE325" s="1310" t="str">
        <f>G322</f>
        <v/>
      </c>
      <c r="BF325" s="1310"/>
      <c r="BG325" s="1310"/>
    </row>
    <row r="326" spans="1:59" ht="30" customHeight="1">
      <c r="A326" s="1273">
        <v>79</v>
      </c>
      <c r="B326" s="1239" t="str">
        <f>IF(基本情報入力シート!C132="","",基本情報入力シート!C132)</f>
        <v/>
      </c>
      <c r="C326" s="1240"/>
      <c r="D326" s="1240"/>
      <c r="E326" s="1240"/>
      <c r="F326" s="1241"/>
      <c r="G326" s="1258" t="str">
        <f>IF(基本情報入力シート!M132="","",基本情報入力シート!M132)</f>
        <v/>
      </c>
      <c r="H326" s="1258" t="str">
        <f>IF(基本情報入力シート!R132="","",基本情報入力シート!R132)</f>
        <v/>
      </c>
      <c r="I326" s="1258" t="str">
        <f>IF(基本情報入力シート!W132="","",基本情報入力シート!W132)</f>
        <v/>
      </c>
      <c r="J326" s="1421" t="str">
        <f>IF(基本情報入力シート!X132="","",基本情報入力シート!X132)</f>
        <v/>
      </c>
      <c r="K326" s="1258" t="str">
        <f>IF(基本情報入力シート!Y132="","",基本情報入力シート!Y132)</f>
        <v/>
      </c>
      <c r="L326" s="1434" t="str">
        <f>IF(基本情報入力シート!AB132="","",基本情報入力シート!AB132)</f>
        <v/>
      </c>
      <c r="M326" s="553" t="str">
        <f>IF('別紙様式2-2（４・５月分）'!P248="","",'別紙様式2-2（４・５月分）'!P248)</f>
        <v/>
      </c>
      <c r="N326" s="1398" t="str">
        <f>IF(SUM('別紙様式2-2（４・５月分）'!Q248:Q250)=0,"",SUM('別紙様式2-2（４・５月分）'!Q248:Q250))</f>
        <v/>
      </c>
      <c r="O326" s="1402" t="str">
        <f>IFERROR(VLOOKUP('別紙様式2-2（４・５月分）'!AQ248,【参考】数式用!$AR$5:$AS$22,2,FALSE),"")</f>
        <v/>
      </c>
      <c r="P326" s="1403"/>
      <c r="Q326" s="1404"/>
      <c r="R326" s="1539" t="str">
        <f>IFERROR(VLOOKUP(K326,【参考】数式用!$A$5:$AB$37,MATCH(O326,【参考】数式用!$B$4:$AB$4,0)+1,0),"")</f>
        <v/>
      </c>
      <c r="S326" s="1410" t="s">
        <v>2102</v>
      </c>
      <c r="T326" s="1535" t="str">
        <f>IF('別紙様式2-3（６月以降分）'!T326="","",'別紙様式2-3（６月以降分）'!T326)</f>
        <v/>
      </c>
      <c r="U326" s="1537" t="str">
        <f>IFERROR(VLOOKUP(K326,【参考】数式用!$A$5:$AB$37,MATCH(T326,【参考】数式用!$B$4:$AB$4,0)+1,0),"")</f>
        <v/>
      </c>
      <c r="V326" s="1416" t="s">
        <v>15</v>
      </c>
      <c r="W326" s="1533">
        <f>'別紙様式2-3（６月以降分）'!W326</f>
        <v>6</v>
      </c>
      <c r="X326" s="1356" t="s">
        <v>10</v>
      </c>
      <c r="Y326" s="1533">
        <f>'別紙様式2-3（６月以降分）'!Y326</f>
        <v>6</v>
      </c>
      <c r="Z326" s="1356" t="s">
        <v>38</v>
      </c>
      <c r="AA326" s="1533">
        <f>'別紙様式2-3（６月以降分）'!AA326</f>
        <v>7</v>
      </c>
      <c r="AB326" s="1356" t="s">
        <v>10</v>
      </c>
      <c r="AC326" s="1533">
        <f>'別紙様式2-3（６月以降分）'!AC326</f>
        <v>3</v>
      </c>
      <c r="AD326" s="1356" t="s">
        <v>2020</v>
      </c>
      <c r="AE326" s="1356" t="s">
        <v>20</v>
      </c>
      <c r="AF326" s="1356">
        <f>IF(W326&gt;=1,(AA326*12+AC326)-(W326*12+Y326)+1,"")</f>
        <v>10</v>
      </c>
      <c r="AG326" s="1358" t="s">
        <v>33</v>
      </c>
      <c r="AH326" s="1525" t="str">
        <f>'別紙様式2-3（６月以降分）'!AH326</f>
        <v/>
      </c>
      <c r="AI326" s="1527" t="str">
        <f>'別紙様式2-3（６月以降分）'!AI326</f>
        <v/>
      </c>
      <c r="AJ326" s="1529">
        <f>'別紙様式2-3（６月以降分）'!AJ326</f>
        <v>0</v>
      </c>
      <c r="AK326" s="1531" t="str">
        <f>IF('別紙様式2-3（６月以降分）'!AK326="","",'別紙様式2-3（６月以降分）'!AK326)</f>
        <v/>
      </c>
      <c r="AL326" s="1520">
        <f>'別紙様式2-3（６月以降分）'!AL326</f>
        <v>0</v>
      </c>
      <c r="AM326" s="1522" t="str">
        <f>IF('別紙様式2-3（６月以降分）'!AM326="","",'別紙様式2-3（６月以降分）'!AM326)</f>
        <v/>
      </c>
      <c r="AN326" s="1340" t="str">
        <f>IF('別紙様式2-3（６月以降分）'!AN326="","",'別紙様式2-3（６月以降分）'!AN326)</f>
        <v/>
      </c>
      <c r="AO326" s="1338" t="str">
        <f>IF('別紙様式2-3（６月以降分）'!AO326="","",'別紙様式2-3（６月以降分）'!AO326)</f>
        <v/>
      </c>
      <c r="AP326" s="1340" t="str">
        <f>IF('別紙様式2-3（６月以降分）'!AP326="","",'別紙様式2-3（６月以降分）'!AP326)</f>
        <v/>
      </c>
      <c r="AQ326" s="1489" t="str">
        <f>IF('別紙様式2-3（６月以降分）'!AQ326="","",'別紙様式2-3（６月以降分）'!AQ326)</f>
        <v/>
      </c>
      <c r="AR326" s="1492" t="str">
        <f>IF('別紙様式2-3（６月以降分）'!AR326="","",'別紙様式2-3（６月以降分）'!AR326)</f>
        <v/>
      </c>
      <c r="AS326" s="573" t="str">
        <f t="shared" ref="AS326" si="539">IF(AU328="","",IF(U328&lt;U326,"！加算の要件上は問題ありませんが、令和６年度当初の新加算の加算率と比較して、移行後の加算率が下がる計画になっています。",""))</f>
        <v/>
      </c>
      <c r="AT326" s="580"/>
      <c r="AU326" s="1308"/>
      <c r="AV326" s="558" t="str">
        <f>IF('別紙様式2-2（４・５月分）'!N248="","",'別紙様式2-2（４・５月分）'!N248)</f>
        <v/>
      </c>
      <c r="AW326" s="1312" t="str">
        <f>IF(SUM('別紙様式2-2（４・５月分）'!O248:O250)=0,"",SUM('別紙様式2-2（４・５月分）'!O248:O250))</f>
        <v/>
      </c>
      <c r="AX326" s="1481" t="str">
        <f>IFERROR(VLOOKUP(K326,【参考】数式用!$AH$2:$AI$34,2,FALSE),"")</f>
        <v/>
      </c>
      <c r="AY326" s="494"/>
      <c r="BD326" s="341"/>
      <c r="BE326" s="1310" t="str">
        <f>G326</f>
        <v/>
      </c>
      <c r="BF326" s="1310"/>
      <c r="BG326" s="1310"/>
    </row>
    <row r="327" spans="1:59" ht="15" customHeight="1">
      <c r="A327" s="1274"/>
      <c r="B327" s="1242"/>
      <c r="C327" s="1243"/>
      <c r="D327" s="1243"/>
      <c r="E327" s="1243"/>
      <c r="F327" s="1244"/>
      <c r="G327" s="1259"/>
      <c r="H327" s="1259"/>
      <c r="I327" s="1259"/>
      <c r="J327" s="1422"/>
      <c r="K327" s="1259"/>
      <c r="L327" s="1428"/>
      <c r="M327" s="1378" t="str">
        <f>IF('別紙様式2-2（４・５月分）'!P249="","",'別紙様式2-2（４・５月分）'!P249)</f>
        <v/>
      </c>
      <c r="N327" s="1399"/>
      <c r="O327" s="1405"/>
      <c r="P327" s="1406"/>
      <c r="Q327" s="1407"/>
      <c r="R327" s="1540"/>
      <c r="S327" s="1411"/>
      <c r="T327" s="1536"/>
      <c r="U327" s="1538"/>
      <c r="V327" s="1417"/>
      <c r="W327" s="1534"/>
      <c r="X327" s="1357"/>
      <c r="Y327" s="1534"/>
      <c r="Z327" s="1357"/>
      <c r="AA327" s="1534"/>
      <c r="AB327" s="1357"/>
      <c r="AC327" s="1534"/>
      <c r="AD327" s="1357"/>
      <c r="AE327" s="1357"/>
      <c r="AF327" s="1357"/>
      <c r="AG327" s="1359"/>
      <c r="AH327" s="1526"/>
      <c r="AI327" s="1528"/>
      <c r="AJ327" s="1530"/>
      <c r="AK327" s="1532"/>
      <c r="AL327" s="1521"/>
      <c r="AM327" s="1523"/>
      <c r="AN327" s="1341"/>
      <c r="AO327" s="1524"/>
      <c r="AP327" s="1341"/>
      <c r="AQ327" s="1490"/>
      <c r="AR327" s="1493"/>
      <c r="AS327" s="1491" t="str">
        <f t="shared" ref="AS327" si="540">IF(AU328="","",IF(OR(AA328="",AA328&lt;&gt;7,AC328="",AC328&lt;&gt;3),"！算定期間の終わりが令和７年３月になっていません。年度内の廃止予定等がなければ、算定対象月を令和７年３月にしてください。",""))</f>
        <v/>
      </c>
      <c r="AT327" s="580"/>
      <c r="AU327" s="1310"/>
      <c r="AV327" s="1311" t="str">
        <f>IF('別紙様式2-2（４・５月分）'!N249="","",'別紙様式2-2（４・５月分）'!N249)</f>
        <v/>
      </c>
      <c r="AW327" s="1312"/>
      <c r="AX327" s="1482"/>
      <c r="AY327" s="431"/>
      <c r="BD327" s="341"/>
      <c r="BE327" s="1310" t="str">
        <f>G326</f>
        <v/>
      </c>
      <c r="BF327" s="1310"/>
      <c r="BG327" s="1310"/>
    </row>
    <row r="328" spans="1:59" ht="15" customHeight="1">
      <c r="A328" s="1302"/>
      <c r="B328" s="1242"/>
      <c r="C328" s="1243"/>
      <c r="D328" s="1243"/>
      <c r="E328" s="1243"/>
      <c r="F328" s="1244"/>
      <c r="G328" s="1259"/>
      <c r="H328" s="1259"/>
      <c r="I328" s="1259"/>
      <c r="J328" s="1422"/>
      <c r="K328" s="1259"/>
      <c r="L328" s="1428"/>
      <c r="M328" s="1379"/>
      <c r="N328" s="1400"/>
      <c r="O328" s="1380" t="s">
        <v>2025</v>
      </c>
      <c r="P328" s="1432" t="str">
        <f>IFERROR(VLOOKUP('別紙様式2-2（４・５月分）'!AQ248,【参考】数式用!$AR$5:$AT$22,3,FALSE),"")</f>
        <v/>
      </c>
      <c r="Q328" s="1384" t="s">
        <v>2036</v>
      </c>
      <c r="R328" s="1516" t="str">
        <f>IFERROR(VLOOKUP(K326,【参考】数式用!$A$5:$AB$37,MATCH(P328,【参考】数式用!$B$4:$AB$4,0)+1,0),"")</f>
        <v/>
      </c>
      <c r="S328" s="1388" t="s">
        <v>2109</v>
      </c>
      <c r="T328" s="1518"/>
      <c r="U328" s="1514" t="str">
        <f>IFERROR(VLOOKUP(K326,【参考】数式用!$A$5:$AB$37,MATCH(T328,【参考】数式用!$B$4:$AB$4,0)+1,0),"")</f>
        <v/>
      </c>
      <c r="V328" s="1394" t="s">
        <v>15</v>
      </c>
      <c r="W328" s="1512"/>
      <c r="X328" s="1370" t="s">
        <v>10</v>
      </c>
      <c r="Y328" s="1512"/>
      <c r="Z328" s="1370" t="s">
        <v>38</v>
      </c>
      <c r="AA328" s="1512"/>
      <c r="AB328" s="1370" t="s">
        <v>10</v>
      </c>
      <c r="AC328" s="1512"/>
      <c r="AD328" s="1370" t="s">
        <v>2020</v>
      </c>
      <c r="AE328" s="1370" t="s">
        <v>20</v>
      </c>
      <c r="AF328" s="1370" t="str">
        <f>IF(W328&gt;=1,(AA328*12+AC328)-(W328*12+Y328)+1,"")</f>
        <v/>
      </c>
      <c r="AG328" s="1366" t="s">
        <v>33</v>
      </c>
      <c r="AH328" s="1372" t="str">
        <f t="shared" ref="AH328" si="541">IFERROR(ROUNDDOWN(ROUND(L326*U328,0),0)*AF328,"")</f>
        <v/>
      </c>
      <c r="AI328" s="1506" t="str">
        <f t="shared" ref="AI328" si="542">IFERROR(ROUNDDOWN(ROUND((L326*(U328-AW326)),0),0)*AF328,"")</f>
        <v/>
      </c>
      <c r="AJ328" s="1376" t="str">
        <f>IFERROR(ROUNDDOWN(ROUNDDOWN(ROUND(L326*VLOOKUP(K326,【参考】数式用!$A$5:$AB$27,MATCH("新加算Ⅳ",【参考】数式用!$B$4:$AB$4,0)+1,0),0),0)*AF328*0.5,0),"")</f>
        <v/>
      </c>
      <c r="AK328" s="1508"/>
      <c r="AL328" s="1510" t="str">
        <f>IFERROR(IF('別紙様式2-2（４・５月分）'!P328="ベア加算","", IF(OR(T328="新加算Ⅰ",T328="新加算Ⅱ",T328="新加算Ⅲ",T328="新加算Ⅳ"),ROUNDDOWN(ROUND(L326*VLOOKUP(K326,【参考】数式用!$A$5:$I$27,MATCH("ベア加算",【参考】数式用!$B$4:$I$4,0)+1,0),0),0)*AF328,"")),"")</f>
        <v/>
      </c>
      <c r="AM328" s="1502"/>
      <c r="AN328" s="1483"/>
      <c r="AO328" s="1504"/>
      <c r="AP328" s="1483"/>
      <c r="AQ328" s="1485"/>
      <c r="AR328" s="1487"/>
      <c r="AS328" s="1491"/>
      <c r="AT328" s="452"/>
      <c r="AU328" s="1310" t="str">
        <f>IF(AND(AA326&lt;&gt;7,AC326&lt;&gt;3),"V列に色付け","")</f>
        <v/>
      </c>
      <c r="AV328" s="1311"/>
      <c r="AW328" s="1312"/>
      <c r="AX328" s="577"/>
      <c r="AY328" s="1229" t="str">
        <f>IF(AL328&lt;&gt;"",IF(AM328="○","入力済","未入力"),"")</f>
        <v/>
      </c>
      <c r="AZ328" s="1229" t="str">
        <f>IF(OR(T328="新加算Ⅰ",T328="新加算Ⅱ",T328="新加算Ⅲ",T328="新加算Ⅳ",T328="新加算Ⅴ（１）",T328="新加算Ⅴ（２）",T328="新加算Ⅴ（３）",T328="新加算ⅠⅤ（４）",T328="新加算Ⅴ（５）",T328="新加算Ⅴ（６）",T328="新加算Ⅴ（８）",T328="新加算Ⅴ（11）"),IF(OR(AN328="○",AN328="令和６年度中に満たす"),"入力済","未入力"),"")</f>
        <v/>
      </c>
      <c r="BA328" s="1229" t="str">
        <f>IF(OR(T328="新加算Ⅴ（７）",T328="新加算Ⅴ（９）",T328="新加算Ⅴ（10）",T328="新加算Ⅴ（12）",T328="新加算Ⅴ（13）",T328="新加算Ⅴ（14）"),IF(OR(AO328="○",AO328="令和６年度中に満たす"),"入力済","未入力"),"")</f>
        <v/>
      </c>
      <c r="BB328" s="1229" t="str">
        <f>IF(OR(T328="新加算Ⅰ",T328="新加算Ⅱ",T328="新加算Ⅲ",T328="新加算Ⅴ（１）",T328="新加算Ⅴ（３）",T328="新加算Ⅴ（８）"),IF(OR(AP328="○",AP328="令和６年度中に満たす"),"入力済","未入力"),"")</f>
        <v/>
      </c>
      <c r="BC328" s="1480" t="str">
        <f t="shared" ref="BC328" si="543">IF(OR(T328="新加算Ⅰ",T328="新加算Ⅱ",T328="新加算Ⅴ（１）",T328="新加算Ⅴ（２）",T328="新加算Ⅴ（３）",T328="新加算Ⅴ（４）",T328="新加算Ⅴ（５）",T328="新加算Ⅴ（６）",T328="新加算Ⅴ（７）",T328="新加算Ⅴ（９）",T328="新加算Ⅴ（10）",T328="新加算Ⅴ（12）"),IF(AQ328&lt;&gt;"",1,""),"")</f>
        <v/>
      </c>
      <c r="BD328" s="1310" t="str">
        <f>IF(OR(T328="新加算Ⅰ",T328="新加算Ⅴ（１）",T328="新加算Ⅴ（２）",T328="新加算Ⅴ（５）",T328="新加算Ⅴ（７）",T328="新加算Ⅴ（10）"),IF(AR328="","未入力","入力済"),"")</f>
        <v/>
      </c>
      <c r="BE328" s="1310" t="str">
        <f>G326</f>
        <v/>
      </c>
      <c r="BF328" s="1310"/>
      <c r="BG328" s="1310"/>
    </row>
    <row r="329" spans="1:59" ht="30" customHeight="1" thickBot="1">
      <c r="A329" s="1275"/>
      <c r="B329" s="1418"/>
      <c r="C329" s="1419"/>
      <c r="D329" s="1419"/>
      <c r="E329" s="1419"/>
      <c r="F329" s="1420"/>
      <c r="G329" s="1260"/>
      <c r="H329" s="1260"/>
      <c r="I329" s="1260"/>
      <c r="J329" s="1423"/>
      <c r="K329" s="1260"/>
      <c r="L329" s="1429"/>
      <c r="M329" s="556" t="str">
        <f>IF('別紙様式2-2（４・５月分）'!P250="","",'別紙様式2-2（４・５月分）'!P250)</f>
        <v/>
      </c>
      <c r="N329" s="1401"/>
      <c r="O329" s="1381"/>
      <c r="P329" s="1433"/>
      <c r="Q329" s="1385"/>
      <c r="R329" s="1517"/>
      <c r="S329" s="1389"/>
      <c r="T329" s="1519"/>
      <c r="U329" s="1515"/>
      <c r="V329" s="1395"/>
      <c r="W329" s="1513"/>
      <c r="X329" s="1371"/>
      <c r="Y329" s="1513"/>
      <c r="Z329" s="1371"/>
      <c r="AA329" s="1513"/>
      <c r="AB329" s="1371"/>
      <c r="AC329" s="1513"/>
      <c r="AD329" s="1371"/>
      <c r="AE329" s="1371"/>
      <c r="AF329" s="1371"/>
      <c r="AG329" s="1367"/>
      <c r="AH329" s="1373"/>
      <c r="AI329" s="1507"/>
      <c r="AJ329" s="1377"/>
      <c r="AK329" s="1509"/>
      <c r="AL329" s="1511"/>
      <c r="AM329" s="1503"/>
      <c r="AN329" s="1484"/>
      <c r="AO329" s="1505"/>
      <c r="AP329" s="1484"/>
      <c r="AQ329" s="1486"/>
      <c r="AR329" s="1488"/>
      <c r="AS329" s="578" t="str">
        <f t="shared" ref="AS329" si="544">IF(AU328="","",IF(OR(T328="",AND(M329="ベア加算なし",OR(T328="新加算Ⅰ",T328="新加算Ⅱ",T328="新加算Ⅲ",T328="新加算Ⅳ"),AM328=""),AND(OR(T328="新加算Ⅰ",T328="新加算Ⅱ",T328="新加算Ⅲ",T328="新加算Ⅳ"),AN328=""),AND(OR(T328="新加算Ⅰ",T328="新加算Ⅱ",T328="新加算Ⅲ"),AP328=""),AND(OR(T328="新加算Ⅰ",T328="新加算Ⅱ"),AQ328=""),AND(OR(T328="新加算Ⅰ"),AR328="")),"！記入が必要な欄（ピンク色のセル）に空欄があります。空欄を埋めてください。",""))</f>
        <v/>
      </c>
      <c r="AT329" s="452"/>
      <c r="AU329" s="1310"/>
      <c r="AV329" s="558" t="str">
        <f>IF('別紙様式2-2（４・５月分）'!N250="","",'別紙様式2-2（４・５月分）'!N250)</f>
        <v/>
      </c>
      <c r="AW329" s="1312"/>
      <c r="AX329" s="579"/>
      <c r="AY329" s="1229" t="str">
        <f>IF(OR(T329="新加算Ⅰ",T329="新加算Ⅱ",T329="新加算Ⅲ",T329="新加算Ⅳ",T329="新加算Ⅴ（１）",T329="新加算Ⅴ（２）",T329="新加算Ⅴ（３）",T329="新加算ⅠⅤ（４）",T329="新加算Ⅴ（５）",T329="新加算Ⅴ（６）",T329="新加算Ⅴ（８）",T329="新加算Ⅴ（11）"),IF(AI329="○","","未入力"),"")</f>
        <v/>
      </c>
      <c r="AZ329" s="1229" t="str">
        <f>IF(OR(U329="新加算Ⅰ",U329="新加算Ⅱ",U329="新加算Ⅲ",U329="新加算Ⅳ",U329="新加算Ⅴ（１）",U329="新加算Ⅴ（２）",U329="新加算Ⅴ（３）",U329="新加算ⅠⅤ（４）",U329="新加算Ⅴ（５）",U329="新加算Ⅴ（６）",U329="新加算Ⅴ（８）",U329="新加算Ⅴ（11）"),IF(AJ329="○","","未入力"),"")</f>
        <v/>
      </c>
      <c r="BA329" s="1229" t="str">
        <f>IF(OR(U329="新加算Ⅴ（７）",U329="新加算Ⅴ（９）",U329="新加算Ⅴ（10）",U329="新加算Ⅴ（12）",U329="新加算Ⅴ（13）",U329="新加算Ⅴ（14）"),IF(AK329="○","","未入力"),"")</f>
        <v/>
      </c>
      <c r="BB329" s="1229" t="str">
        <f>IF(OR(U329="新加算Ⅰ",U329="新加算Ⅱ",U329="新加算Ⅲ",U329="新加算Ⅴ（１）",U329="新加算Ⅴ（３）",U329="新加算Ⅴ（８）"),IF(AL329="○","","未入力"),"")</f>
        <v/>
      </c>
      <c r="BC329" s="1480" t="str">
        <f t="shared" ref="BC329" si="545">IF(OR(U329="新加算Ⅰ",U329="新加算Ⅱ",U329="新加算Ⅴ（１）",U329="新加算Ⅴ（２）",U329="新加算Ⅴ（３）",U329="新加算Ⅴ（４）",U329="新加算Ⅴ（５）",U329="新加算Ⅴ（６）",U329="新加算Ⅴ（７）",U329="新加算Ⅴ（９）",U329="新加算Ⅴ（10）",U329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9" s="1310" t="str">
        <f>IF(AND(T329&lt;&gt;"（参考）令和７年度の移行予定",OR(U329="新加算Ⅰ",U329="新加算Ⅴ（１）",U329="新加算Ⅴ（２）",U329="新加算Ⅴ（５）",U329="新加算Ⅴ（７）",U329="新加算Ⅴ（10）")),IF(AN329="","未入力",IF(AN329="いずれも取得していない","要件を満たさない","")),"")</f>
        <v/>
      </c>
      <c r="BE329" s="1310" t="str">
        <f>G326</f>
        <v/>
      </c>
      <c r="BF329" s="1310"/>
      <c r="BG329" s="1310"/>
    </row>
    <row r="330" spans="1:59" ht="30" customHeight="1">
      <c r="A330" s="1300">
        <v>80</v>
      </c>
      <c r="B330" s="1242" t="str">
        <f>IF(基本情報入力シート!C133="","",基本情報入力シート!C133)</f>
        <v/>
      </c>
      <c r="C330" s="1243"/>
      <c r="D330" s="1243"/>
      <c r="E330" s="1243"/>
      <c r="F330" s="1244"/>
      <c r="G330" s="1259" t="str">
        <f>IF(基本情報入力シート!M133="","",基本情報入力シート!M133)</f>
        <v/>
      </c>
      <c r="H330" s="1259" t="str">
        <f>IF(基本情報入力シート!R133="","",基本情報入力シート!R133)</f>
        <v/>
      </c>
      <c r="I330" s="1259" t="str">
        <f>IF(基本情報入力シート!W133="","",基本情報入力シート!W133)</f>
        <v/>
      </c>
      <c r="J330" s="1422" t="str">
        <f>IF(基本情報入力シート!X133="","",基本情報入力シート!X133)</f>
        <v/>
      </c>
      <c r="K330" s="1259" t="str">
        <f>IF(基本情報入力シート!Y133="","",基本情報入力シート!Y133)</f>
        <v/>
      </c>
      <c r="L330" s="1428" t="str">
        <f>IF(基本情報入力シート!AB133="","",基本情報入力シート!AB133)</f>
        <v/>
      </c>
      <c r="M330" s="553" t="str">
        <f>IF('別紙様式2-2（４・５月分）'!P251="","",'別紙様式2-2（４・５月分）'!P251)</f>
        <v/>
      </c>
      <c r="N330" s="1398" t="str">
        <f>IF(SUM('別紙様式2-2（４・５月分）'!Q251:Q253)=0,"",SUM('別紙様式2-2（４・５月分）'!Q251:Q253))</f>
        <v/>
      </c>
      <c r="O330" s="1402" t="str">
        <f>IFERROR(VLOOKUP('別紙様式2-2（４・５月分）'!AQ251,【参考】数式用!$AR$5:$AS$22,2,FALSE),"")</f>
        <v/>
      </c>
      <c r="P330" s="1403"/>
      <c r="Q330" s="1404"/>
      <c r="R330" s="1539" t="str">
        <f>IFERROR(VLOOKUP(K330,【参考】数式用!$A$5:$AB$37,MATCH(O330,【参考】数式用!$B$4:$AB$4,0)+1,0),"")</f>
        <v/>
      </c>
      <c r="S330" s="1410" t="s">
        <v>2102</v>
      </c>
      <c r="T330" s="1535" t="str">
        <f>IF('別紙様式2-3（６月以降分）'!T330="","",'別紙様式2-3（６月以降分）'!T330)</f>
        <v/>
      </c>
      <c r="U330" s="1537" t="str">
        <f>IFERROR(VLOOKUP(K330,【参考】数式用!$A$5:$AB$37,MATCH(T330,【参考】数式用!$B$4:$AB$4,0)+1,0),"")</f>
        <v/>
      </c>
      <c r="V330" s="1416" t="s">
        <v>15</v>
      </c>
      <c r="W330" s="1533">
        <f>'別紙様式2-3（６月以降分）'!W330</f>
        <v>6</v>
      </c>
      <c r="X330" s="1356" t="s">
        <v>10</v>
      </c>
      <c r="Y330" s="1533">
        <f>'別紙様式2-3（６月以降分）'!Y330</f>
        <v>6</v>
      </c>
      <c r="Z330" s="1356" t="s">
        <v>38</v>
      </c>
      <c r="AA330" s="1533">
        <f>'別紙様式2-3（６月以降分）'!AA330</f>
        <v>7</v>
      </c>
      <c r="AB330" s="1356" t="s">
        <v>10</v>
      </c>
      <c r="AC330" s="1533">
        <f>'別紙様式2-3（６月以降分）'!AC330</f>
        <v>3</v>
      </c>
      <c r="AD330" s="1356" t="s">
        <v>2020</v>
      </c>
      <c r="AE330" s="1356" t="s">
        <v>20</v>
      </c>
      <c r="AF330" s="1356">
        <f>IF(W330&gt;=1,(AA330*12+AC330)-(W330*12+Y330)+1,"")</f>
        <v>10</v>
      </c>
      <c r="AG330" s="1358" t="s">
        <v>33</v>
      </c>
      <c r="AH330" s="1525" t="str">
        <f>'別紙様式2-3（６月以降分）'!AH330</f>
        <v/>
      </c>
      <c r="AI330" s="1527" t="str">
        <f>'別紙様式2-3（６月以降分）'!AI330</f>
        <v/>
      </c>
      <c r="AJ330" s="1529">
        <f>'別紙様式2-3（６月以降分）'!AJ330</f>
        <v>0</v>
      </c>
      <c r="AK330" s="1531" t="str">
        <f>IF('別紙様式2-3（６月以降分）'!AK330="","",'別紙様式2-3（６月以降分）'!AK330)</f>
        <v/>
      </c>
      <c r="AL330" s="1520">
        <f>'別紙様式2-3（６月以降分）'!AL330</f>
        <v>0</v>
      </c>
      <c r="AM330" s="1522" t="str">
        <f>IF('別紙様式2-3（６月以降分）'!AM330="","",'別紙様式2-3（６月以降分）'!AM330)</f>
        <v/>
      </c>
      <c r="AN330" s="1340" t="str">
        <f>IF('別紙様式2-3（６月以降分）'!AN330="","",'別紙様式2-3（６月以降分）'!AN330)</f>
        <v/>
      </c>
      <c r="AO330" s="1338" t="str">
        <f>IF('別紙様式2-3（６月以降分）'!AO330="","",'別紙様式2-3（６月以降分）'!AO330)</f>
        <v/>
      </c>
      <c r="AP330" s="1340" t="str">
        <f>IF('別紙様式2-3（６月以降分）'!AP330="","",'別紙様式2-3（６月以降分）'!AP330)</f>
        <v/>
      </c>
      <c r="AQ330" s="1489" t="str">
        <f>IF('別紙様式2-3（６月以降分）'!AQ330="","",'別紙様式2-3（６月以降分）'!AQ330)</f>
        <v/>
      </c>
      <c r="AR330" s="1492" t="str">
        <f>IF('別紙様式2-3（６月以降分）'!AR330="","",'別紙様式2-3（６月以降分）'!AR330)</f>
        <v/>
      </c>
      <c r="AS330" s="573" t="str">
        <f t="shared" ref="AS330" si="546">IF(AU332="","",IF(U332&lt;U330,"！加算の要件上は問題ありませんが、令和６年度当初の新加算の加算率と比較して、移行後の加算率が下がる計画になっています。",""))</f>
        <v/>
      </c>
      <c r="AT330" s="580"/>
      <c r="AU330" s="1308"/>
      <c r="AV330" s="558" t="str">
        <f>IF('別紙様式2-2（４・５月分）'!N251="","",'別紙様式2-2（４・５月分）'!N251)</f>
        <v/>
      </c>
      <c r="AW330" s="1312" t="str">
        <f>IF(SUM('別紙様式2-2（４・５月分）'!O251:O253)=0,"",SUM('別紙様式2-2（４・５月分）'!O251:O253))</f>
        <v/>
      </c>
      <c r="AX330" s="1481" t="str">
        <f>IFERROR(VLOOKUP(K330,【参考】数式用!$AH$2:$AI$34,2,FALSE),"")</f>
        <v/>
      </c>
      <c r="AY330" s="494"/>
      <c r="BD330" s="341"/>
      <c r="BE330" s="1310" t="str">
        <f>G330</f>
        <v/>
      </c>
      <c r="BF330" s="1310"/>
      <c r="BG330" s="1310"/>
    </row>
    <row r="331" spans="1:59" ht="15" customHeight="1">
      <c r="A331" s="1274"/>
      <c r="B331" s="1242"/>
      <c r="C331" s="1243"/>
      <c r="D331" s="1243"/>
      <c r="E331" s="1243"/>
      <c r="F331" s="1244"/>
      <c r="G331" s="1259"/>
      <c r="H331" s="1259"/>
      <c r="I331" s="1259"/>
      <c r="J331" s="1422"/>
      <c r="K331" s="1259"/>
      <c r="L331" s="1428"/>
      <c r="M331" s="1378" t="str">
        <f>IF('別紙様式2-2（４・５月分）'!P252="","",'別紙様式2-2（４・５月分）'!P252)</f>
        <v/>
      </c>
      <c r="N331" s="1399"/>
      <c r="O331" s="1405"/>
      <c r="P331" s="1406"/>
      <c r="Q331" s="1407"/>
      <c r="R331" s="1540"/>
      <c r="S331" s="1411"/>
      <c r="T331" s="1536"/>
      <c r="U331" s="1538"/>
      <c r="V331" s="1417"/>
      <c r="W331" s="1534"/>
      <c r="X331" s="1357"/>
      <c r="Y331" s="1534"/>
      <c r="Z331" s="1357"/>
      <c r="AA331" s="1534"/>
      <c r="AB331" s="1357"/>
      <c r="AC331" s="1534"/>
      <c r="AD331" s="1357"/>
      <c r="AE331" s="1357"/>
      <c r="AF331" s="1357"/>
      <c r="AG331" s="1359"/>
      <c r="AH331" s="1526"/>
      <c r="AI331" s="1528"/>
      <c r="AJ331" s="1530"/>
      <c r="AK331" s="1532"/>
      <c r="AL331" s="1521"/>
      <c r="AM331" s="1523"/>
      <c r="AN331" s="1341"/>
      <c r="AO331" s="1524"/>
      <c r="AP331" s="1341"/>
      <c r="AQ331" s="1490"/>
      <c r="AR331" s="1493"/>
      <c r="AS331" s="1491" t="str">
        <f t="shared" ref="AS331" si="547">IF(AU332="","",IF(OR(AA332="",AA332&lt;&gt;7,AC332="",AC332&lt;&gt;3),"！算定期間の終わりが令和７年３月になっていません。年度内の廃止予定等がなければ、算定対象月を令和７年３月にしてください。",""))</f>
        <v/>
      </c>
      <c r="AT331" s="580"/>
      <c r="AU331" s="1310"/>
      <c r="AV331" s="1311" t="str">
        <f>IF('別紙様式2-2（４・５月分）'!N252="","",'別紙様式2-2（４・５月分）'!N252)</f>
        <v/>
      </c>
      <c r="AW331" s="1312"/>
      <c r="AX331" s="1482"/>
      <c r="AY331" s="431"/>
      <c r="BD331" s="341"/>
      <c r="BE331" s="1310" t="str">
        <f>G330</f>
        <v/>
      </c>
      <c r="BF331" s="1310"/>
      <c r="BG331" s="1310"/>
    </row>
    <row r="332" spans="1:59" ht="15" customHeight="1">
      <c r="A332" s="1302"/>
      <c r="B332" s="1242"/>
      <c r="C332" s="1243"/>
      <c r="D332" s="1243"/>
      <c r="E332" s="1243"/>
      <c r="F332" s="1244"/>
      <c r="G332" s="1259"/>
      <c r="H332" s="1259"/>
      <c r="I332" s="1259"/>
      <c r="J332" s="1422"/>
      <c r="K332" s="1259"/>
      <c r="L332" s="1428"/>
      <c r="M332" s="1379"/>
      <c r="N332" s="1400"/>
      <c r="O332" s="1380" t="s">
        <v>2025</v>
      </c>
      <c r="P332" s="1432" t="str">
        <f>IFERROR(VLOOKUP('別紙様式2-2（４・５月分）'!AQ251,【参考】数式用!$AR$5:$AT$22,3,FALSE),"")</f>
        <v/>
      </c>
      <c r="Q332" s="1384" t="s">
        <v>2036</v>
      </c>
      <c r="R332" s="1516" t="str">
        <f>IFERROR(VLOOKUP(K330,【参考】数式用!$A$5:$AB$37,MATCH(P332,【参考】数式用!$B$4:$AB$4,0)+1,0),"")</f>
        <v/>
      </c>
      <c r="S332" s="1388" t="s">
        <v>2109</v>
      </c>
      <c r="T332" s="1518"/>
      <c r="U332" s="1514" t="str">
        <f>IFERROR(VLOOKUP(K330,【参考】数式用!$A$5:$AB$37,MATCH(T332,【参考】数式用!$B$4:$AB$4,0)+1,0),"")</f>
        <v/>
      </c>
      <c r="V332" s="1394" t="s">
        <v>15</v>
      </c>
      <c r="W332" s="1512"/>
      <c r="X332" s="1370" t="s">
        <v>10</v>
      </c>
      <c r="Y332" s="1512"/>
      <c r="Z332" s="1370" t="s">
        <v>38</v>
      </c>
      <c r="AA332" s="1512"/>
      <c r="AB332" s="1370" t="s">
        <v>10</v>
      </c>
      <c r="AC332" s="1512"/>
      <c r="AD332" s="1370" t="s">
        <v>2020</v>
      </c>
      <c r="AE332" s="1370" t="s">
        <v>20</v>
      </c>
      <c r="AF332" s="1370" t="str">
        <f>IF(W332&gt;=1,(AA332*12+AC332)-(W332*12+Y332)+1,"")</f>
        <v/>
      </c>
      <c r="AG332" s="1366" t="s">
        <v>33</v>
      </c>
      <c r="AH332" s="1372" t="str">
        <f t="shared" ref="AH332" si="548">IFERROR(ROUNDDOWN(ROUND(L330*U332,0),0)*AF332,"")</f>
        <v/>
      </c>
      <c r="AI332" s="1506" t="str">
        <f t="shared" ref="AI332" si="549">IFERROR(ROUNDDOWN(ROUND((L330*(U332-AW330)),0),0)*AF332,"")</f>
        <v/>
      </c>
      <c r="AJ332" s="1376" t="str">
        <f>IFERROR(ROUNDDOWN(ROUNDDOWN(ROUND(L330*VLOOKUP(K330,【参考】数式用!$A$5:$AB$27,MATCH("新加算Ⅳ",【参考】数式用!$B$4:$AB$4,0)+1,0),0),0)*AF332*0.5,0),"")</f>
        <v/>
      </c>
      <c r="AK332" s="1508"/>
      <c r="AL332" s="1510" t="str">
        <f>IFERROR(IF('別紙様式2-2（４・５月分）'!P332="ベア加算","", IF(OR(T332="新加算Ⅰ",T332="新加算Ⅱ",T332="新加算Ⅲ",T332="新加算Ⅳ"),ROUNDDOWN(ROUND(L330*VLOOKUP(K330,【参考】数式用!$A$5:$I$27,MATCH("ベア加算",【参考】数式用!$B$4:$I$4,0)+1,0),0),0)*AF332,"")),"")</f>
        <v/>
      </c>
      <c r="AM332" s="1502"/>
      <c r="AN332" s="1483"/>
      <c r="AO332" s="1504"/>
      <c r="AP332" s="1483"/>
      <c r="AQ332" s="1485"/>
      <c r="AR332" s="1487"/>
      <c r="AS332" s="1491"/>
      <c r="AT332" s="452"/>
      <c r="AU332" s="1310" t="str">
        <f>IF(AND(AA330&lt;&gt;7,AC330&lt;&gt;3),"V列に色付け","")</f>
        <v/>
      </c>
      <c r="AV332" s="1311"/>
      <c r="AW332" s="1312"/>
      <c r="AX332" s="577"/>
      <c r="AY332" s="1229" t="str">
        <f>IF(AL332&lt;&gt;"",IF(AM332="○","入力済","未入力"),"")</f>
        <v/>
      </c>
      <c r="AZ332" s="1229" t="str">
        <f>IF(OR(T332="新加算Ⅰ",T332="新加算Ⅱ",T332="新加算Ⅲ",T332="新加算Ⅳ",T332="新加算Ⅴ（１）",T332="新加算Ⅴ（２）",T332="新加算Ⅴ（３）",T332="新加算ⅠⅤ（４）",T332="新加算Ⅴ（５）",T332="新加算Ⅴ（６）",T332="新加算Ⅴ（８）",T332="新加算Ⅴ（11）"),IF(OR(AN332="○",AN332="令和６年度中に満たす"),"入力済","未入力"),"")</f>
        <v/>
      </c>
      <c r="BA332" s="1229" t="str">
        <f>IF(OR(T332="新加算Ⅴ（７）",T332="新加算Ⅴ（９）",T332="新加算Ⅴ（10）",T332="新加算Ⅴ（12）",T332="新加算Ⅴ（13）",T332="新加算Ⅴ（14）"),IF(OR(AO332="○",AO332="令和６年度中に満たす"),"入力済","未入力"),"")</f>
        <v/>
      </c>
      <c r="BB332" s="1229" t="str">
        <f>IF(OR(T332="新加算Ⅰ",T332="新加算Ⅱ",T332="新加算Ⅲ",T332="新加算Ⅴ（１）",T332="新加算Ⅴ（３）",T332="新加算Ⅴ（８）"),IF(OR(AP332="○",AP332="令和６年度中に満たす"),"入力済","未入力"),"")</f>
        <v/>
      </c>
      <c r="BC332" s="1480" t="str">
        <f t="shared" ref="BC332" si="550">IF(OR(T332="新加算Ⅰ",T332="新加算Ⅱ",T332="新加算Ⅴ（１）",T332="新加算Ⅴ（２）",T332="新加算Ⅴ（３）",T332="新加算Ⅴ（４）",T332="新加算Ⅴ（５）",T332="新加算Ⅴ（６）",T332="新加算Ⅴ（７）",T332="新加算Ⅴ（９）",T332="新加算Ⅴ（10）",T332="新加算Ⅴ（12）"),IF(AQ332&lt;&gt;"",1,""),"")</f>
        <v/>
      </c>
      <c r="BD332" s="1310" t="str">
        <f>IF(OR(T332="新加算Ⅰ",T332="新加算Ⅴ（１）",T332="新加算Ⅴ（２）",T332="新加算Ⅴ（５）",T332="新加算Ⅴ（７）",T332="新加算Ⅴ（10）"),IF(AR332="","未入力","入力済"),"")</f>
        <v/>
      </c>
      <c r="BE332" s="1310" t="str">
        <f>G330</f>
        <v/>
      </c>
      <c r="BF332" s="1310"/>
      <c r="BG332" s="1310"/>
    </row>
    <row r="333" spans="1:59" ht="30" customHeight="1" thickBot="1">
      <c r="A333" s="1275"/>
      <c r="B333" s="1418"/>
      <c r="C333" s="1419"/>
      <c r="D333" s="1419"/>
      <c r="E333" s="1419"/>
      <c r="F333" s="1420"/>
      <c r="G333" s="1260"/>
      <c r="H333" s="1260"/>
      <c r="I333" s="1260"/>
      <c r="J333" s="1423"/>
      <c r="K333" s="1260"/>
      <c r="L333" s="1429"/>
      <c r="M333" s="556" t="str">
        <f>IF('別紙様式2-2（４・５月分）'!P253="","",'別紙様式2-2（４・５月分）'!P253)</f>
        <v/>
      </c>
      <c r="N333" s="1401"/>
      <c r="O333" s="1381"/>
      <c r="P333" s="1433"/>
      <c r="Q333" s="1385"/>
      <c r="R333" s="1517"/>
      <c r="S333" s="1389"/>
      <c r="T333" s="1519"/>
      <c r="U333" s="1515"/>
      <c r="V333" s="1395"/>
      <c r="W333" s="1513"/>
      <c r="X333" s="1371"/>
      <c r="Y333" s="1513"/>
      <c r="Z333" s="1371"/>
      <c r="AA333" s="1513"/>
      <c r="AB333" s="1371"/>
      <c r="AC333" s="1513"/>
      <c r="AD333" s="1371"/>
      <c r="AE333" s="1371"/>
      <c r="AF333" s="1371"/>
      <c r="AG333" s="1367"/>
      <c r="AH333" s="1373"/>
      <c r="AI333" s="1507"/>
      <c r="AJ333" s="1377"/>
      <c r="AK333" s="1509"/>
      <c r="AL333" s="1511"/>
      <c r="AM333" s="1503"/>
      <c r="AN333" s="1484"/>
      <c r="AO333" s="1505"/>
      <c r="AP333" s="1484"/>
      <c r="AQ333" s="1486"/>
      <c r="AR333" s="1488"/>
      <c r="AS333" s="578" t="str">
        <f t="shared" ref="AS333" si="551">IF(AU332="","",IF(OR(T332="",AND(M333="ベア加算なし",OR(T332="新加算Ⅰ",T332="新加算Ⅱ",T332="新加算Ⅲ",T332="新加算Ⅳ"),AM332=""),AND(OR(T332="新加算Ⅰ",T332="新加算Ⅱ",T332="新加算Ⅲ",T332="新加算Ⅳ"),AN332=""),AND(OR(T332="新加算Ⅰ",T332="新加算Ⅱ",T332="新加算Ⅲ"),AP332=""),AND(OR(T332="新加算Ⅰ",T332="新加算Ⅱ"),AQ332=""),AND(OR(T332="新加算Ⅰ"),AR332="")),"！記入が必要な欄（ピンク色のセル）に空欄があります。空欄を埋めてください。",""))</f>
        <v/>
      </c>
      <c r="AT333" s="452"/>
      <c r="AU333" s="1310"/>
      <c r="AV333" s="558" t="str">
        <f>IF('別紙様式2-2（４・５月分）'!N253="","",'別紙様式2-2（４・５月分）'!N253)</f>
        <v/>
      </c>
      <c r="AW333" s="1312"/>
      <c r="AX333" s="579"/>
      <c r="AY333" s="1229" t="str">
        <f>IF(OR(T333="新加算Ⅰ",T333="新加算Ⅱ",T333="新加算Ⅲ",T333="新加算Ⅳ",T333="新加算Ⅴ（１）",T333="新加算Ⅴ（２）",T333="新加算Ⅴ（３）",T333="新加算ⅠⅤ（４）",T333="新加算Ⅴ（５）",T333="新加算Ⅴ（６）",T333="新加算Ⅴ（８）",T333="新加算Ⅴ（11）"),IF(AI333="○","","未入力"),"")</f>
        <v/>
      </c>
      <c r="AZ333" s="1229" t="str">
        <f>IF(OR(U333="新加算Ⅰ",U333="新加算Ⅱ",U333="新加算Ⅲ",U333="新加算Ⅳ",U333="新加算Ⅴ（１）",U333="新加算Ⅴ（２）",U333="新加算Ⅴ（３）",U333="新加算ⅠⅤ（４）",U333="新加算Ⅴ（５）",U333="新加算Ⅴ（６）",U333="新加算Ⅴ（８）",U333="新加算Ⅴ（11）"),IF(AJ333="○","","未入力"),"")</f>
        <v/>
      </c>
      <c r="BA333" s="1229" t="str">
        <f>IF(OR(U333="新加算Ⅴ（７）",U333="新加算Ⅴ（９）",U333="新加算Ⅴ（10）",U333="新加算Ⅴ（12）",U333="新加算Ⅴ（13）",U333="新加算Ⅴ（14）"),IF(AK333="○","","未入力"),"")</f>
        <v/>
      </c>
      <c r="BB333" s="1229" t="str">
        <f>IF(OR(U333="新加算Ⅰ",U333="新加算Ⅱ",U333="新加算Ⅲ",U333="新加算Ⅴ（１）",U333="新加算Ⅴ（３）",U333="新加算Ⅴ（８）"),IF(AL333="○","","未入力"),"")</f>
        <v/>
      </c>
      <c r="BC333" s="1480" t="str">
        <f t="shared" ref="BC333" si="552">IF(OR(U333="新加算Ⅰ",U333="新加算Ⅱ",U333="新加算Ⅴ（１）",U333="新加算Ⅴ（２）",U333="新加算Ⅴ（３）",U333="新加算Ⅴ（４）",U333="新加算Ⅴ（５）",U333="新加算Ⅴ（６）",U333="新加算Ⅴ（７）",U333="新加算Ⅴ（９）",U333="新加算Ⅴ（10）",U333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3" s="1310" t="str">
        <f>IF(AND(T333&lt;&gt;"（参考）令和７年度の移行予定",OR(U333="新加算Ⅰ",U333="新加算Ⅴ（１）",U333="新加算Ⅴ（２）",U333="新加算Ⅴ（５）",U333="新加算Ⅴ（７）",U333="新加算Ⅴ（10）")),IF(AN333="","未入力",IF(AN333="いずれも取得していない","要件を満たさない","")),"")</f>
        <v/>
      </c>
      <c r="BE333" s="1310" t="str">
        <f>G330</f>
        <v/>
      </c>
      <c r="BF333" s="1310"/>
      <c r="BG333" s="1310"/>
    </row>
    <row r="334" spans="1:59" ht="30" customHeight="1">
      <c r="A334" s="1273">
        <v>81</v>
      </c>
      <c r="B334" s="1239" t="str">
        <f>IF(基本情報入力シート!C134="","",基本情報入力シート!C134)</f>
        <v/>
      </c>
      <c r="C334" s="1240"/>
      <c r="D334" s="1240"/>
      <c r="E334" s="1240"/>
      <c r="F334" s="1241"/>
      <c r="G334" s="1258" t="str">
        <f>IF(基本情報入力シート!M134="","",基本情報入力シート!M134)</f>
        <v/>
      </c>
      <c r="H334" s="1258" t="str">
        <f>IF(基本情報入力シート!R134="","",基本情報入力シート!R134)</f>
        <v/>
      </c>
      <c r="I334" s="1258" t="str">
        <f>IF(基本情報入力シート!W134="","",基本情報入力シート!W134)</f>
        <v/>
      </c>
      <c r="J334" s="1421" t="str">
        <f>IF(基本情報入力シート!X134="","",基本情報入力シート!X134)</f>
        <v/>
      </c>
      <c r="K334" s="1258" t="str">
        <f>IF(基本情報入力シート!Y134="","",基本情報入力シート!Y134)</f>
        <v/>
      </c>
      <c r="L334" s="1434" t="str">
        <f>IF(基本情報入力シート!AB134="","",基本情報入力シート!AB134)</f>
        <v/>
      </c>
      <c r="M334" s="553" t="str">
        <f>IF('別紙様式2-2（４・５月分）'!P254="","",'別紙様式2-2（４・５月分）'!P254)</f>
        <v/>
      </c>
      <c r="N334" s="1398" t="str">
        <f>IF(SUM('別紙様式2-2（４・５月分）'!Q254:Q256)=0,"",SUM('別紙様式2-2（４・５月分）'!Q254:Q256))</f>
        <v/>
      </c>
      <c r="O334" s="1402" t="str">
        <f>IFERROR(VLOOKUP('別紙様式2-2（４・５月分）'!AQ254,【参考】数式用!$AR$5:$AS$22,2,FALSE),"")</f>
        <v/>
      </c>
      <c r="P334" s="1403"/>
      <c r="Q334" s="1404"/>
      <c r="R334" s="1539" t="str">
        <f>IFERROR(VLOOKUP(K334,【参考】数式用!$A$5:$AB$37,MATCH(O334,【参考】数式用!$B$4:$AB$4,0)+1,0),"")</f>
        <v/>
      </c>
      <c r="S334" s="1410" t="s">
        <v>2102</v>
      </c>
      <c r="T334" s="1535" t="str">
        <f>IF('別紙様式2-3（６月以降分）'!T334="","",'別紙様式2-3（６月以降分）'!T334)</f>
        <v/>
      </c>
      <c r="U334" s="1537" t="str">
        <f>IFERROR(VLOOKUP(K334,【参考】数式用!$A$5:$AB$37,MATCH(T334,【参考】数式用!$B$4:$AB$4,0)+1,0),"")</f>
        <v/>
      </c>
      <c r="V334" s="1416" t="s">
        <v>15</v>
      </c>
      <c r="W334" s="1533">
        <f>'別紙様式2-3（６月以降分）'!W334</f>
        <v>6</v>
      </c>
      <c r="X334" s="1356" t="s">
        <v>10</v>
      </c>
      <c r="Y334" s="1533">
        <f>'別紙様式2-3（６月以降分）'!Y334</f>
        <v>6</v>
      </c>
      <c r="Z334" s="1356" t="s">
        <v>38</v>
      </c>
      <c r="AA334" s="1533">
        <f>'別紙様式2-3（６月以降分）'!AA334</f>
        <v>7</v>
      </c>
      <c r="AB334" s="1356" t="s">
        <v>10</v>
      </c>
      <c r="AC334" s="1533">
        <f>'別紙様式2-3（６月以降分）'!AC334</f>
        <v>3</v>
      </c>
      <c r="AD334" s="1356" t="s">
        <v>2020</v>
      </c>
      <c r="AE334" s="1356" t="s">
        <v>20</v>
      </c>
      <c r="AF334" s="1356">
        <f>IF(W334&gt;=1,(AA334*12+AC334)-(W334*12+Y334)+1,"")</f>
        <v>10</v>
      </c>
      <c r="AG334" s="1358" t="s">
        <v>33</v>
      </c>
      <c r="AH334" s="1525" t="str">
        <f>'別紙様式2-3（６月以降分）'!AH334</f>
        <v/>
      </c>
      <c r="AI334" s="1527" t="str">
        <f>'別紙様式2-3（６月以降分）'!AI334</f>
        <v/>
      </c>
      <c r="AJ334" s="1529">
        <f>'別紙様式2-3（６月以降分）'!AJ334</f>
        <v>0</v>
      </c>
      <c r="AK334" s="1531" t="str">
        <f>IF('別紙様式2-3（６月以降分）'!AK334="","",'別紙様式2-3（６月以降分）'!AK334)</f>
        <v/>
      </c>
      <c r="AL334" s="1520">
        <f>'別紙様式2-3（６月以降分）'!AL334</f>
        <v>0</v>
      </c>
      <c r="AM334" s="1522" t="str">
        <f>IF('別紙様式2-3（６月以降分）'!AM334="","",'別紙様式2-3（６月以降分）'!AM334)</f>
        <v/>
      </c>
      <c r="AN334" s="1340" t="str">
        <f>IF('別紙様式2-3（６月以降分）'!AN334="","",'別紙様式2-3（６月以降分）'!AN334)</f>
        <v/>
      </c>
      <c r="AO334" s="1338" t="str">
        <f>IF('別紙様式2-3（６月以降分）'!AO334="","",'別紙様式2-3（６月以降分）'!AO334)</f>
        <v/>
      </c>
      <c r="AP334" s="1340" t="str">
        <f>IF('別紙様式2-3（６月以降分）'!AP334="","",'別紙様式2-3（６月以降分）'!AP334)</f>
        <v/>
      </c>
      <c r="AQ334" s="1489" t="str">
        <f>IF('別紙様式2-3（６月以降分）'!AQ334="","",'別紙様式2-3（６月以降分）'!AQ334)</f>
        <v/>
      </c>
      <c r="AR334" s="1492" t="str">
        <f>IF('別紙様式2-3（６月以降分）'!AR334="","",'別紙様式2-3（６月以降分）'!AR334)</f>
        <v/>
      </c>
      <c r="AS334" s="573" t="str">
        <f t="shared" ref="AS334" si="553">IF(AU336="","",IF(U336&lt;U334,"！加算の要件上は問題ありませんが、令和６年度当初の新加算の加算率と比較して、移行後の加算率が下がる計画になっています。",""))</f>
        <v/>
      </c>
      <c r="AT334" s="580"/>
      <c r="AU334" s="1308"/>
      <c r="AV334" s="558" t="str">
        <f>IF('別紙様式2-2（４・５月分）'!N254="","",'別紙様式2-2（４・５月分）'!N254)</f>
        <v/>
      </c>
      <c r="AW334" s="1312" t="str">
        <f>IF(SUM('別紙様式2-2（４・５月分）'!O254:O256)=0,"",SUM('別紙様式2-2（４・５月分）'!O254:O256))</f>
        <v/>
      </c>
      <c r="AX334" s="1481" t="str">
        <f>IFERROR(VLOOKUP(K334,【参考】数式用!$AH$2:$AI$34,2,FALSE),"")</f>
        <v/>
      </c>
      <c r="AY334" s="494"/>
      <c r="BD334" s="341"/>
      <c r="BE334" s="1310" t="str">
        <f>G334</f>
        <v/>
      </c>
      <c r="BF334" s="1310"/>
      <c r="BG334" s="1310"/>
    </row>
    <row r="335" spans="1:59" ht="15" customHeight="1">
      <c r="A335" s="1274"/>
      <c r="B335" s="1242"/>
      <c r="C335" s="1243"/>
      <c r="D335" s="1243"/>
      <c r="E335" s="1243"/>
      <c r="F335" s="1244"/>
      <c r="G335" s="1259"/>
      <c r="H335" s="1259"/>
      <c r="I335" s="1259"/>
      <c r="J335" s="1422"/>
      <c r="K335" s="1259"/>
      <c r="L335" s="1428"/>
      <c r="M335" s="1378" t="str">
        <f>IF('別紙様式2-2（４・５月分）'!P255="","",'別紙様式2-2（４・５月分）'!P255)</f>
        <v/>
      </c>
      <c r="N335" s="1399"/>
      <c r="O335" s="1405"/>
      <c r="P335" s="1406"/>
      <c r="Q335" s="1407"/>
      <c r="R335" s="1540"/>
      <c r="S335" s="1411"/>
      <c r="T335" s="1536"/>
      <c r="U335" s="1538"/>
      <c r="V335" s="1417"/>
      <c r="W335" s="1534"/>
      <c r="X335" s="1357"/>
      <c r="Y335" s="1534"/>
      <c r="Z335" s="1357"/>
      <c r="AA335" s="1534"/>
      <c r="AB335" s="1357"/>
      <c r="AC335" s="1534"/>
      <c r="AD335" s="1357"/>
      <c r="AE335" s="1357"/>
      <c r="AF335" s="1357"/>
      <c r="AG335" s="1359"/>
      <c r="AH335" s="1526"/>
      <c r="AI335" s="1528"/>
      <c r="AJ335" s="1530"/>
      <c r="AK335" s="1532"/>
      <c r="AL335" s="1521"/>
      <c r="AM335" s="1523"/>
      <c r="AN335" s="1341"/>
      <c r="AO335" s="1524"/>
      <c r="AP335" s="1341"/>
      <c r="AQ335" s="1490"/>
      <c r="AR335" s="1493"/>
      <c r="AS335" s="1491" t="str">
        <f t="shared" ref="AS335" si="554">IF(AU336="","",IF(OR(AA336="",AA336&lt;&gt;7,AC336="",AC336&lt;&gt;3),"！算定期間の終わりが令和７年３月になっていません。年度内の廃止予定等がなければ、算定対象月を令和７年３月にしてください。",""))</f>
        <v/>
      </c>
      <c r="AT335" s="580"/>
      <c r="AU335" s="1310"/>
      <c r="AV335" s="1311" t="str">
        <f>IF('別紙様式2-2（４・５月分）'!N255="","",'別紙様式2-2（４・５月分）'!N255)</f>
        <v/>
      </c>
      <c r="AW335" s="1312"/>
      <c r="AX335" s="1482"/>
      <c r="AY335" s="431"/>
      <c r="BD335" s="341"/>
      <c r="BE335" s="1310" t="str">
        <f>G334</f>
        <v/>
      </c>
      <c r="BF335" s="1310"/>
      <c r="BG335" s="1310"/>
    </row>
    <row r="336" spans="1:59" ht="15" customHeight="1">
      <c r="A336" s="1302"/>
      <c r="B336" s="1242"/>
      <c r="C336" s="1243"/>
      <c r="D336" s="1243"/>
      <c r="E336" s="1243"/>
      <c r="F336" s="1244"/>
      <c r="G336" s="1259"/>
      <c r="H336" s="1259"/>
      <c r="I336" s="1259"/>
      <c r="J336" s="1422"/>
      <c r="K336" s="1259"/>
      <c r="L336" s="1428"/>
      <c r="M336" s="1379"/>
      <c r="N336" s="1400"/>
      <c r="O336" s="1380" t="s">
        <v>2025</v>
      </c>
      <c r="P336" s="1432" t="str">
        <f>IFERROR(VLOOKUP('別紙様式2-2（４・５月分）'!AQ254,【参考】数式用!$AR$5:$AT$22,3,FALSE),"")</f>
        <v/>
      </c>
      <c r="Q336" s="1384" t="s">
        <v>2036</v>
      </c>
      <c r="R336" s="1516" t="str">
        <f>IFERROR(VLOOKUP(K334,【参考】数式用!$A$5:$AB$37,MATCH(P336,【参考】数式用!$B$4:$AB$4,0)+1,0),"")</f>
        <v/>
      </c>
      <c r="S336" s="1388" t="s">
        <v>2109</v>
      </c>
      <c r="T336" s="1518"/>
      <c r="U336" s="1514" t="str">
        <f>IFERROR(VLOOKUP(K334,【参考】数式用!$A$5:$AB$37,MATCH(T336,【参考】数式用!$B$4:$AB$4,0)+1,0),"")</f>
        <v/>
      </c>
      <c r="V336" s="1394" t="s">
        <v>15</v>
      </c>
      <c r="W336" s="1512"/>
      <c r="X336" s="1370" t="s">
        <v>10</v>
      </c>
      <c r="Y336" s="1512"/>
      <c r="Z336" s="1370" t="s">
        <v>38</v>
      </c>
      <c r="AA336" s="1512"/>
      <c r="AB336" s="1370" t="s">
        <v>10</v>
      </c>
      <c r="AC336" s="1512"/>
      <c r="AD336" s="1370" t="s">
        <v>2020</v>
      </c>
      <c r="AE336" s="1370" t="s">
        <v>20</v>
      </c>
      <c r="AF336" s="1370" t="str">
        <f>IF(W336&gt;=1,(AA336*12+AC336)-(W336*12+Y336)+1,"")</f>
        <v/>
      </c>
      <c r="AG336" s="1366" t="s">
        <v>33</v>
      </c>
      <c r="AH336" s="1372" t="str">
        <f t="shared" ref="AH336" si="555">IFERROR(ROUNDDOWN(ROUND(L334*U336,0),0)*AF336,"")</f>
        <v/>
      </c>
      <c r="AI336" s="1506" t="str">
        <f t="shared" ref="AI336" si="556">IFERROR(ROUNDDOWN(ROUND((L334*(U336-AW334)),0),0)*AF336,"")</f>
        <v/>
      </c>
      <c r="AJ336" s="1376" t="str">
        <f>IFERROR(ROUNDDOWN(ROUNDDOWN(ROUND(L334*VLOOKUP(K334,【参考】数式用!$A$5:$AB$27,MATCH("新加算Ⅳ",【参考】数式用!$B$4:$AB$4,0)+1,0),0),0)*AF336*0.5,0),"")</f>
        <v/>
      </c>
      <c r="AK336" s="1508"/>
      <c r="AL336" s="1510" t="str">
        <f>IFERROR(IF('別紙様式2-2（４・５月分）'!P336="ベア加算","", IF(OR(T336="新加算Ⅰ",T336="新加算Ⅱ",T336="新加算Ⅲ",T336="新加算Ⅳ"),ROUNDDOWN(ROUND(L334*VLOOKUP(K334,【参考】数式用!$A$5:$I$27,MATCH("ベア加算",【参考】数式用!$B$4:$I$4,0)+1,0),0),0)*AF336,"")),"")</f>
        <v/>
      </c>
      <c r="AM336" s="1502"/>
      <c r="AN336" s="1483"/>
      <c r="AO336" s="1504"/>
      <c r="AP336" s="1483"/>
      <c r="AQ336" s="1485"/>
      <c r="AR336" s="1487"/>
      <c r="AS336" s="1491"/>
      <c r="AT336" s="452"/>
      <c r="AU336" s="1310" t="str">
        <f>IF(AND(AA334&lt;&gt;7,AC334&lt;&gt;3),"V列に色付け","")</f>
        <v/>
      </c>
      <c r="AV336" s="1311"/>
      <c r="AW336" s="1312"/>
      <c r="AX336" s="577"/>
      <c r="AY336" s="1229" t="str">
        <f>IF(AL336&lt;&gt;"",IF(AM336="○","入力済","未入力"),"")</f>
        <v/>
      </c>
      <c r="AZ336" s="1229" t="str">
        <f>IF(OR(T336="新加算Ⅰ",T336="新加算Ⅱ",T336="新加算Ⅲ",T336="新加算Ⅳ",T336="新加算Ⅴ（１）",T336="新加算Ⅴ（２）",T336="新加算Ⅴ（３）",T336="新加算ⅠⅤ（４）",T336="新加算Ⅴ（５）",T336="新加算Ⅴ（６）",T336="新加算Ⅴ（８）",T336="新加算Ⅴ（11）"),IF(OR(AN336="○",AN336="令和６年度中に満たす"),"入力済","未入力"),"")</f>
        <v/>
      </c>
      <c r="BA336" s="1229" t="str">
        <f>IF(OR(T336="新加算Ⅴ（７）",T336="新加算Ⅴ（９）",T336="新加算Ⅴ（10）",T336="新加算Ⅴ（12）",T336="新加算Ⅴ（13）",T336="新加算Ⅴ（14）"),IF(OR(AO336="○",AO336="令和６年度中に満たす"),"入力済","未入力"),"")</f>
        <v/>
      </c>
      <c r="BB336" s="1229" t="str">
        <f>IF(OR(T336="新加算Ⅰ",T336="新加算Ⅱ",T336="新加算Ⅲ",T336="新加算Ⅴ（１）",T336="新加算Ⅴ（３）",T336="新加算Ⅴ（８）"),IF(OR(AP336="○",AP336="令和６年度中に満たす"),"入力済","未入力"),"")</f>
        <v/>
      </c>
      <c r="BC336" s="1480" t="str">
        <f t="shared" ref="BC336" si="557">IF(OR(T336="新加算Ⅰ",T336="新加算Ⅱ",T336="新加算Ⅴ（１）",T336="新加算Ⅴ（２）",T336="新加算Ⅴ（３）",T336="新加算Ⅴ（４）",T336="新加算Ⅴ（５）",T336="新加算Ⅴ（６）",T336="新加算Ⅴ（７）",T336="新加算Ⅴ（９）",T336="新加算Ⅴ（10）",T336="新加算Ⅴ（12）"),IF(AQ336&lt;&gt;"",1,""),"")</f>
        <v/>
      </c>
      <c r="BD336" s="1310" t="str">
        <f>IF(OR(T336="新加算Ⅰ",T336="新加算Ⅴ（１）",T336="新加算Ⅴ（２）",T336="新加算Ⅴ（５）",T336="新加算Ⅴ（７）",T336="新加算Ⅴ（10）"),IF(AR336="","未入力","入力済"),"")</f>
        <v/>
      </c>
      <c r="BE336" s="1310" t="str">
        <f>G334</f>
        <v/>
      </c>
      <c r="BF336" s="1310"/>
      <c r="BG336" s="1310"/>
    </row>
    <row r="337" spans="1:59" ht="30" customHeight="1" thickBot="1">
      <c r="A337" s="1275"/>
      <c r="B337" s="1418"/>
      <c r="C337" s="1419"/>
      <c r="D337" s="1419"/>
      <c r="E337" s="1419"/>
      <c r="F337" s="1420"/>
      <c r="G337" s="1260"/>
      <c r="H337" s="1260"/>
      <c r="I337" s="1260"/>
      <c r="J337" s="1423"/>
      <c r="K337" s="1260"/>
      <c r="L337" s="1429"/>
      <c r="M337" s="556" t="str">
        <f>IF('別紙様式2-2（４・５月分）'!P256="","",'別紙様式2-2（４・５月分）'!P256)</f>
        <v/>
      </c>
      <c r="N337" s="1401"/>
      <c r="O337" s="1381"/>
      <c r="P337" s="1433"/>
      <c r="Q337" s="1385"/>
      <c r="R337" s="1517"/>
      <c r="S337" s="1389"/>
      <c r="T337" s="1519"/>
      <c r="U337" s="1515"/>
      <c r="V337" s="1395"/>
      <c r="W337" s="1513"/>
      <c r="X337" s="1371"/>
      <c r="Y337" s="1513"/>
      <c r="Z337" s="1371"/>
      <c r="AA337" s="1513"/>
      <c r="AB337" s="1371"/>
      <c r="AC337" s="1513"/>
      <c r="AD337" s="1371"/>
      <c r="AE337" s="1371"/>
      <c r="AF337" s="1371"/>
      <c r="AG337" s="1367"/>
      <c r="AH337" s="1373"/>
      <c r="AI337" s="1507"/>
      <c r="AJ337" s="1377"/>
      <c r="AK337" s="1509"/>
      <c r="AL337" s="1511"/>
      <c r="AM337" s="1503"/>
      <c r="AN337" s="1484"/>
      <c r="AO337" s="1505"/>
      <c r="AP337" s="1484"/>
      <c r="AQ337" s="1486"/>
      <c r="AR337" s="1488"/>
      <c r="AS337" s="578" t="str">
        <f t="shared" ref="AS337" si="558">IF(AU336="","",IF(OR(T336="",AND(M337="ベア加算なし",OR(T336="新加算Ⅰ",T336="新加算Ⅱ",T336="新加算Ⅲ",T336="新加算Ⅳ"),AM336=""),AND(OR(T336="新加算Ⅰ",T336="新加算Ⅱ",T336="新加算Ⅲ",T336="新加算Ⅳ"),AN336=""),AND(OR(T336="新加算Ⅰ",T336="新加算Ⅱ",T336="新加算Ⅲ"),AP336=""),AND(OR(T336="新加算Ⅰ",T336="新加算Ⅱ"),AQ336=""),AND(OR(T336="新加算Ⅰ"),AR336="")),"！記入が必要な欄（ピンク色のセル）に空欄があります。空欄を埋めてください。",""))</f>
        <v/>
      </c>
      <c r="AT337" s="452"/>
      <c r="AU337" s="1310"/>
      <c r="AV337" s="558" t="str">
        <f>IF('別紙様式2-2（４・５月分）'!N256="","",'別紙様式2-2（４・５月分）'!N256)</f>
        <v/>
      </c>
      <c r="AW337" s="1312"/>
      <c r="AX337" s="579"/>
      <c r="AY337" s="1229" t="str">
        <f>IF(OR(T337="新加算Ⅰ",T337="新加算Ⅱ",T337="新加算Ⅲ",T337="新加算Ⅳ",T337="新加算Ⅴ（１）",T337="新加算Ⅴ（２）",T337="新加算Ⅴ（３）",T337="新加算ⅠⅤ（４）",T337="新加算Ⅴ（５）",T337="新加算Ⅴ（６）",T337="新加算Ⅴ（８）",T337="新加算Ⅴ（11）"),IF(AI337="○","","未入力"),"")</f>
        <v/>
      </c>
      <c r="AZ337" s="1229" t="str">
        <f>IF(OR(U337="新加算Ⅰ",U337="新加算Ⅱ",U337="新加算Ⅲ",U337="新加算Ⅳ",U337="新加算Ⅴ（１）",U337="新加算Ⅴ（２）",U337="新加算Ⅴ（３）",U337="新加算ⅠⅤ（４）",U337="新加算Ⅴ（５）",U337="新加算Ⅴ（６）",U337="新加算Ⅴ（８）",U337="新加算Ⅴ（11）"),IF(AJ337="○","","未入力"),"")</f>
        <v/>
      </c>
      <c r="BA337" s="1229" t="str">
        <f>IF(OR(U337="新加算Ⅴ（７）",U337="新加算Ⅴ（９）",U337="新加算Ⅴ（10）",U337="新加算Ⅴ（12）",U337="新加算Ⅴ（13）",U337="新加算Ⅴ（14）"),IF(AK337="○","","未入力"),"")</f>
        <v/>
      </c>
      <c r="BB337" s="1229" t="str">
        <f>IF(OR(U337="新加算Ⅰ",U337="新加算Ⅱ",U337="新加算Ⅲ",U337="新加算Ⅴ（１）",U337="新加算Ⅴ（３）",U337="新加算Ⅴ（８）"),IF(AL337="○","","未入力"),"")</f>
        <v/>
      </c>
      <c r="BC337" s="1480" t="str">
        <f t="shared" ref="BC337" si="559">IF(OR(U337="新加算Ⅰ",U337="新加算Ⅱ",U337="新加算Ⅴ（１）",U337="新加算Ⅴ（２）",U337="新加算Ⅴ（３）",U337="新加算Ⅴ（４）",U337="新加算Ⅴ（５）",U337="新加算Ⅴ（６）",U337="新加算Ⅴ（７）",U337="新加算Ⅴ（９）",U337="新加算Ⅴ（10）",U337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7" s="1310" t="str">
        <f>IF(AND(T337&lt;&gt;"（参考）令和７年度の移行予定",OR(U337="新加算Ⅰ",U337="新加算Ⅴ（１）",U337="新加算Ⅴ（２）",U337="新加算Ⅴ（５）",U337="新加算Ⅴ（７）",U337="新加算Ⅴ（10）")),IF(AN337="","未入力",IF(AN337="いずれも取得していない","要件を満たさない","")),"")</f>
        <v/>
      </c>
      <c r="BE337" s="1310" t="str">
        <f>G334</f>
        <v/>
      </c>
      <c r="BF337" s="1310"/>
      <c r="BG337" s="1310"/>
    </row>
    <row r="338" spans="1:59" ht="30" customHeight="1">
      <c r="A338" s="1300">
        <v>82</v>
      </c>
      <c r="B338" s="1242" t="str">
        <f>IF(基本情報入力シート!C135="","",基本情報入力シート!C135)</f>
        <v/>
      </c>
      <c r="C338" s="1243"/>
      <c r="D338" s="1243"/>
      <c r="E338" s="1243"/>
      <c r="F338" s="1244"/>
      <c r="G338" s="1259" t="str">
        <f>IF(基本情報入力シート!M135="","",基本情報入力シート!M135)</f>
        <v/>
      </c>
      <c r="H338" s="1259" t="str">
        <f>IF(基本情報入力シート!R135="","",基本情報入力シート!R135)</f>
        <v/>
      </c>
      <c r="I338" s="1259" t="str">
        <f>IF(基本情報入力シート!W135="","",基本情報入力シート!W135)</f>
        <v/>
      </c>
      <c r="J338" s="1422" t="str">
        <f>IF(基本情報入力シート!X135="","",基本情報入力シート!X135)</f>
        <v/>
      </c>
      <c r="K338" s="1259" t="str">
        <f>IF(基本情報入力シート!Y135="","",基本情報入力シート!Y135)</f>
        <v/>
      </c>
      <c r="L338" s="1428" t="str">
        <f>IF(基本情報入力シート!AB135="","",基本情報入力シート!AB135)</f>
        <v/>
      </c>
      <c r="M338" s="553" t="str">
        <f>IF('別紙様式2-2（４・５月分）'!P257="","",'別紙様式2-2（４・５月分）'!P257)</f>
        <v/>
      </c>
      <c r="N338" s="1398" t="str">
        <f>IF(SUM('別紙様式2-2（４・５月分）'!Q257:Q259)=0,"",SUM('別紙様式2-2（４・５月分）'!Q257:Q259))</f>
        <v/>
      </c>
      <c r="O338" s="1402" t="str">
        <f>IFERROR(VLOOKUP('別紙様式2-2（４・５月分）'!AQ257,【参考】数式用!$AR$5:$AS$22,2,FALSE),"")</f>
        <v/>
      </c>
      <c r="P338" s="1403"/>
      <c r="Q338" s="1404"/>
      <c r="R338" s="1539" t="str">
        <f>IFERROR(VLOOKUP(K338,【参考】数式用!$A$5:$AB$37,MATCH(O338,【参考】数式用!$B$4:$AB$4,0)+1,0),"")</f>
        <v/>
      </c>
      <c r="S338" s="1410" t="s">
        <v>2102</v>
      </c>
      <c r="T338" s="1535" t="str">
        <f>IF('別紙様式2-3（６月以降分）'!T338="","",'別紙様式2-3（６月以降分）'!T338)</f>
        <v/>
      </c>
      <c r="U338" s="1537" t="str">
        <f>IFERROR(VLOOKUP(K338,【参考】数式用!$A$5:$AB$37,MATCH(T338,【参考】数式用!$B$4:$AB$4,0)+1,0),"")</f>
        <v/>
      </c>
      <c r="V338" s="1416" t="s">
        <v>15</v>
      </c>
      <c r="W338" s="1533">
        <f>'別紙様式2-3（６月以降分）'!W338</f>
        <v>6</v>
      </c>
      <c r="X338" s="1356" t="s">
        <v>10</v>
      </c>
      <c r="Y338" s="1533">
        <f>'別紙様式2-3（６月以降分）'!Y338</f>
        <v>6</v>
      </c>
      <c r="Z338" s="1356" t="s">
        <v>38</v>
      </c>
      <c r="AA338" s="1533">
        <f>'別紙様式2-3（６月以降分）'!AA338</f>
        <v>7</v>
      </c>
      <c r="AB338" s="1356" t="s">
        <v>10</v>
      </c>
      <c r="AC338" s="1533">
        <f>'別紙様式2-3（６月以降分）'!AC338</f>
        <v>3</v>
      </c>
      <c r="AD338" s="1356" t="s">
        <v>2020</v>
      </c>
      <c r="AE338" s="1356" t="s">
        <v>20</v>
      </c>
      <c r="AF338" s="1356">
        <f>IF(W338&gt;=1,(AA338*12+AC338)-(W338*12+Y338)+1,"")</f>
        <v>10</v>
      </c>
      <c r="AG338" s="1358" t="s">
        <v>33</v>
      </c>
      <c r="AH338" s="1525" t="str">
        <f>'別紙様式2-3（６月以降分）'!AH338</f>
        <v/>
      </c>
      <c r="AI338" s="1527" t="str">
        <f>'別紙様式2-3（６月以降分）'!AI338</f>
        <v/>
      </c>
      <c r="AJ338" s="1529">
        <f>'別紙様式2-3（６月以降分）'!AJ338</f>
        <v>0</v>
      </c>
      <c r="AK338" s="1531" t="str">
        <f>IF('別紙様式2-3（６月以降分）'!AK338="","",'別紙様式2-3（６月以降分）'!AK338)</f>
        <v/>
      </c>
      <c r="AL338" s="1520">
        <f>'別紙様式2-3（６月以降分）'!AL338</f>
        <v>0</v>
      </c>
      <c r="AM338" s="1522" t="str">
        <f>IF('別紙様式2-3（６月以降分）'!AM338="","",'別紙様式2-3（６月以降分）'!AM338)</f>
        <v/>
      </c>
      <c r="AN338" s="1340" t="str">
        <f>IF('別紙様式2-3（６月以降分）'!AN338="","",'別紙様式2-3（６月以降分）'!AN338)</f>
        <v/>
      </c>
      <c r="AO338" s="1338" t="str">
        <f>IF('別紙様式2-3（６月以降分）'!AO338="","",'別紙様式2-3（６月以降分）'!AO338)</f>
        <v/>
      </c>
      <c r="AP338" s="1340" t="str">
        <f>IF('別紙様式2-3（６月以降分）'!AP338="","",'別紙様式2-3（６月以降分）'!AP338)</f>
        <v/>
      </c>
      <c r="AQ338" s="1489" t="str">
        <f>IF('別紙様式2-3（６月以降分）'!AQ338="","",'別紙様式2-3（６月以降分）'!AQ338)</f>
        <v/>
      </c>
      <c r="AR338" s="1492" t="str">
        <f>IF('別紙様式2-3（６月以降分）'!AR338="","",'別紙様式2-3（６月以降分）'!AR338)</f>
        <v/>
      </c>
      <c r="AS338" s="573" t="str">
        <f t="shared" ref="AS338" si="560">IF(AU340="","",IF(U340&lt;U338,"！加算の要件上は問題ありませんが、令和６年度当初の新加算の加算率と比較して、移行後の加算率が下がる計画になっています。",""))</f>
        <v/>
      </c>
      <c r="AT338" s="580"/>
      <c r="AU338" s="1308"/>
      <c r="AV338" s="558" t="str">
        <f>IF('別紙様式2-2（４・５月分）'!N257="","",'別紙様式2-2（４・５月分）'!N257)</f>
        <v/>
      </c>
      <c r="AW338" s="1312" t="str">
        <f>IF(SUM('別紙様式2-2（４・５月分）'!O257:O259)=0,"",SUM('別紙様式2-2（４・５月分）'!O257:O259))</f>
        <v/>
      </c>
      <c r="AX338" s="1481" t="str">
        <f>IFERROR(VLOOKUP(K338,【参考】数式用!$AH$2:$AI$34,2,FALSE),"")</f>
        <v/>
      </c>
      <c r="AY338" s="494"/>
      <c r="BD338" s="341"/>
      <c r="BE338" s="1310" t="str">
        <f>G338</f>
        <v/>
      </c>
      <c r="BF338" s="1310"/>
      <c r="BG338" s="1310"/>
    </row>
    <row r="339" spans="1:59" ht="15" customHeight="1">
      <c r="A339" s="1274"/>
      <c r="B339" s="1242"/>
      <c r="C339" s="1243"/>
      <c r="D339" s="1243"/>
      <c r="E339" s="1243"/>
      <c r="F339" s="1244"/>
      <c r="G339" s="1259"/>
      <c r="H339" s="1259"/>
      <c r="I339" s="1259"/>
      <c r="J339" s="1422"/>
      <c r="K339" s="1259"/>
      <c r="L339" s="1428"/>
      <c r="M339" s="1378" t="str">
        <f>IF('別紙様式2-2（４・５月分）'!P258="","",'別紙様式2-2（４・５月分）'!P258)</f>
        <v/>
      </c>
      <c r="N339" s="1399"/>
      <c r="O339" s="1405"/>
      <c r="P339" s="1406"/>
      <c r="Q339" s="1407"/>
      <c r="R339" s="1540"/>
      <c r="S339" s="1411"/>
      <c r="T339" s="1536"/>
      <c r="U339" s="1538"/>
      <c r="V339" s="1417"/>
      <c r="W339" s="1534"/>
      <c r="X339" s="1357"/>
      <c r="Y339" s="1534"/>
      <c r="Z339" s="1357"/>
      <c r="AA339" s="1534"/>
      <c r="AB339" s="1357"/>
      <c r="AC339" s="1534"/>
      <c r="AD339" s="1357"/>
      <c r="AE339" s="1357"/>
      <c r="AF339" s="1357"/>
      <c r="AG339" s="1359"/>
      <c r="AH339" s="1526"/>
      <c r="AI339" s="1528"/>
      <c r="AJ339" s="1530"/>
      <c r="AK339" s="1532"/>
      <c r="AL339" s="1521"/>
      <c r="AM339" s="1523"/>
      <c r="AN339" s="1341"/>
      <c r="AO339" s="1524"/>
      <c r="AP339" s="1341"/>
      <c r="AQ339" s="1490"/>
      <c r="AR339" s="1493"/>
      <c r="AS339" s="1491" t="str">
        <f t="shared" ref="AS339" si="561">IF(AU340="","",IF(OR(AA340="",AA340&lt;&gt;7,AC340="",AC340&lt;&gt;3),"！算定期間の終わりが令和７年３月になっていません。年度内の廃止予定等がなければ、算定対象月を令和７年３月にしてください。",""))</f>
        <v/>
      </c>
      <c r="AT339" s="580"/>
      <c r="AU339" s="1310"/>
      <c r="AV339" s="1311" t="str">
        <f>IF('別紙様式2-2（４・５月分）'!N258="","",'別紙様式2-2（４・５月分）'!N258)</f>
        <v/>
      </c>
      <c r="AW339" s="1312"/>
      <c r="AX339" s="1482"/>
      <c r="AY339" s="431"/>
      <c r="BD339" s="341"/>
      <c r="BE339" s="1310" t="str">
        <f>G338</f>
        <v/>
      </c>
      <c r="BF339" s="1310"/>
      <c r="BG339" s="1310"/>
    </row>
    <row r="340" spans="1:59" ht="15" customHeight="1">
      <c r="A340" s="1302"/>
      <c r="B340" s="1242"/>
      <c r="C340" s="1243"/>
      <c r="D340" s="1243"/>
      <c r="E340" s="1243"/>
      <c r="F340" s="1244"/>
      <c r="G340" s="1259"/>
      <c r="H340" s="1259"/>
      <c r="I340" s="1259"/>
      <c r="J340" s="1422"/>
      <c r="K340" s="1259"/>
      <c r="L340" s="1428"/>
      <c r="M340" s="1379"/>
      <c r="N340" s="1400"/>
      <c r="O340" s="1380" t="s">
        <v>2025</v>
      </c>
      <c r="P340" s="1432" t="str">
        <f>IFERROR(VLOOKUP('別紙様式2-2（４・５月分）'!AQ257,【参考】数式用!$AR$5:$AT$22,3,FALSE),"")</f>
        <v/>
      </c>
      <c r="Q340" s="1384" t="s">
        <v>2036</v>
      </c>
      <c r="R340" s="1516" t="str">
        <f>IFERROR(VLOOKUP(K338,【参考】数式用!$A$5:$AB$37,MATCH(P340,【参考】数式用!$B$4:$AB$4,0)+1,0),"")</f>
        <v/>
      </c>
      <c r="S340" s="1388" t="s">
        <v>2109</v>
      </c>
      <c r="T340" s="1518"/>
      <c r="U340" s="1514" t="str">
        <f>IFERROR(VLOOKUP(K338,【参考】数式用!$A$5:$AB$37,MATCH(T340,【参考】数式用!$B$4:$AB$4,0)+1,0),"")</f>
        <v/>
      </c>
      <c r="V340" s="1394" t="s">
        <v>15</v>
      </c>
      <c r="W340" s="1512"/>
      <c r="X340" s="1370" t="s">
        <v>10</v>
      </c>
      <c r="Y340" s="1512"/>
      <c r="Z340" s="1370" t="s">
        <v>38</v>
      </c>
      <c r="AA340" s="1512"/>
      <c r="AB340" s="1370" t="s">
        <v>10</v>
      </c>
      <c r="AC340" s="1512"/>
      <c r="AD340" s="1370" t="s">
        <v>2020</v>
      </c>
      <c r="AE340" s="1370" t="s">
        <v>20</v>
      </c>
      <c r="AF340" s="1370" t="str">
        <f>IF(W340&gt;=1,(AA340*12+AC340)-(W340*12+Y340)+1,"")</f>
        <v/>
      </c>
      <c r="AG340" s="1366" t="s">
        <v>33</v>
      </c>
      <c r="AH340" s="1372" t="str">
        <f t="shared" ref="AH340" si="562">IFERROR(ROUNDDOWN(ROUND(L338*U340,0),0)*AF340,"")</f>
        <v/>
      </c>
      <c r="AI340" s="1506" t="str">
        <f t="shared" ref="AI340" si="563">IFERROR(ROUNDDOWN(ROUND((L338*(U340-AW338)),0),0)*AF340,"")</f>
        <v/>
      </c>
      <c r="AJ340" s="1376" t="str">
        <f>IFERROR(ROUNDDOWN(ROUNDDOWN(ROUND(L338*VLOOKUP(K338,【参考】数式用!$A$5:$AB$27,MATCH("新加算Ⅳ",【参考】数式用!$B$4:$AB$4,0)+1,0),0),0)*AF340*0.5,0),"")</f>
        <v/>
      </c>
      <c r="AK340" s="1508"/>
      <c r="AL340" s="1510" t="str">
        <f>IFERROR(IF('別紙様式2-2（４・５月分）'!P340="ベア加算","", IF(OR(T340="新加算Ⅰ",T340="新加算Ⅱ",T340="新加算Ⅲ",T340="新加算Ⅳ"),ROUNDDOWN(ROUND(L338*VLOOKUP(K338,【参考】数式用!$A$5:$I$27,MATCH("ベア加算",【参考】数式用!$B$4:$I$4,0)+1,0),0),0)*AF340,"")),"")</f>
        <v/>
      </c>
      <c r="AM340" s="1502"/>
      <c r="AN340" s="1483"/>
      <c r="AO340" s="1504"/>
      <c r="AP340" s="1483"/>
      <c r="AQ340" s="1485"/>
      <c r="AR340" s="1487"/>
      <c r="AS340" s="1491"/>
      <c r="AT340" s="452"/>
      <c r="AU340" s="1310" t="str">
        <f>IF(AND(AA338&lt;&gt;7,AC338&lt;&gt;3),"V列に色付け","")</f>
        <v/>
      </c>
      <c r="AV340" s="1311"/>
      <c r="AW340" s="1312"/>
      <c r="AX340" s="577"/>
      <c r="AY340" s="1229" t="str">
        <f>IF(AL340&lt;&gt;"",IF(AM340="○","入力済","未入力"),"")</f>
        <v/>
      </c>
      <c r="AZ340" s="1229" t="str">
        <f>IF(OR(T340="新加算Ⅰ",T340="新加算Ⅱ",T340="新加算Ⅲ",T340="新加算Ⅳ",T340="新加算Ⅴ（１）",T340="新加算Ⅴ（２）",T340="新加算Ⅴ（３）",T340="新加算ⅠⅤ（４）",T340="新加算Ⅴ（５）",T340="新加算Ⅴ（６）",T340="新加算Ⅴ（８）",T340="新加算Ⅴ（11）"),IF(OR(AN340="○",AN340="令和６年度中に満たす"),"入力済","未入力"),"")</f>
        <v/>
      </c>
      <c r="BA340" s="1229" t="str">
        <f>IF(OR(T340="新加算Ⅴ（７）",T340="新加算Ⅴ（９）",T340="新加算Ⅴ（10）",T340="新加算Ⅴ（12）",T340="新加算Ⅴ（13）",T340="新加算Ⅴ（14）"),IF(OR(AO340="○",AO340="令和６年度中に満たす"),"入力済","未入力"),"")</f>
        <v/>
      </c>
      <c r="BB340" s="1229" t="str">
        <f>IF(OR(T340="新加算Ⅰ",T340="新加算Ⅱ",T340="新加算Ⅲ",T340="新加算Ⅴ（１）",T340="新加算Ⅴ（３）",T340="新加算Ⅴ（８）"),IF(OR(AP340="○",AP340="令和６年度中に満たす"),"入力済","未入力"),"")</f>
        <v/>
      </c>
      <c r="BC340" s="1480" t="str">
        <f t="shared" ref="BC340" si="564">IF(OR(T340="新加算Ⅰ",T340="新加算Ⅱ",T340="新加算Ⅴ（１）",T340="新加算Ⅴ（２）",T340="新加算Ⅴ（３）",T340="新加算Ⅴ（４）",T340="新加算Ⅴ（５）",T340="新加算Ⅴ（６）",T340="新加算Ⅴ（７）",T340="新加算Ⅴ（９）",T340="新加算Ⅴ（10）",T340="新加算Ⅴ（12）"),IF(AQ340&lt;&gt;"",1,""),"")</f>
        <v/>
      </c>
      <c r="BD340" s="1310" t="str">
        <f>IF(OR(T340="新加算Ⅰ",T340="新加算Ⅴ（１）",T340="新加算Ⅴ（２）",T340="新加算Ⅴ（５）",T340="新加算Ⅴ（７）",T340="新加算Ⅴ（10）"),IF(AR340="","未入力","入力済"),"")</f>
        <v/>
      </c>
      <c r="BE340" s="1310" t="str">
        <f>G338</f>
        <v/>
      </c>
      <c r="BF340" s="1310"/>
      <c r="BG340" s="1310"/>
    </row>
    <row r="341" spans="1:59" ht="30" customHeight="1" thickBot="1">
      <c r="A341" s="1275"/>
      <c r="B341" s="1418"/>
      <c r="C341" s="1419"/>
      <c r="D341" s="1419"/>
      <c r="E341" s="1419"/>
      <c r="F341" s="1420"/>
      <c r="G341" s="1260"/>
      <c r="H341" s="1260"/>
      <c r="I341" s="1260"/>
      <c r="J341" s="1423"/>
      <c r="K341" s="1260"/>
      <c r="L341" s="1429"/>
      <c r="M341" s="556" t="str">
        <f>IF('別紙様式2-2（４・５月分）'!P259="","",'別紙様式2-2（４・５月分）'!P259)</f>
        <v/>
      </c>
      <c r="N341" s="1401"/>
      <c r="O341" s="1381"/>
      <c r="P341" s="1433"/>
      <c r="Q341" s="1385"/>
      <c r="R341" s="1517"/>
      <c r="S341" s="1389"/>
      <c r="T341" s="1519"/>
      <c r="U341" s="1515"/>
      <c r="V341" s="1395"/>
      <c r="W341" s="1513"/>
      <c r="X341" s="1371"/>
      <c r="Y341" s="1513"/>
      <c r="Z341" s="1371"/>
      <c r="AA341" s="1513"/>
      <c r="AB341" s="1371"/>
      <c r="AC341" s="1513"/>
      <c r="AD341" s="1371"/>
      <c r="AE341" s="1371"/>
      <c r="AF341" s="1371"/>
      <c r="AG341" s="1367"/>
      <c r="AH341" s="1373"/>
      <c r="AI341" s="1507"/>
      <c r="AJ341" s="1377"/>
      <c r="AK341" s="1509"/>
      <c r="AL341" s="1511"/>
      <c r="AM341" s="1503"/>
      <c r="AN341" s="1484"/>
      <c r="AO341" s="1505"/>
      <c r="AP341" s="1484"/>
      <c r="AQ341" s="1486"/>
      <c r="AR341" s="1488"/>
      <c r="AS341" s="578" t="str">
        <f t="shared" ref="AS341" si="565">IF(AU340="","",IF(OR(T340="",AND(M341="ベア加算なし",OR(T340="新加算Ⅰ",T340="新加算Ⅱ",T340="新加算Ⅲ",T340="新加算Ⅳ"),AM340=""),AND(OR(T340="新加算Ⅰ",T340="新加算Ⅱ",T340="新加算Ⅲ",T340="新加算Ⅳ"),AN340=""),AND(OR(T340="新加算Ⅰ",T340="新加算Ⅱ",T340="新加算Ⅲ"),AP340=""),AND(OR(T340="新加算Ⅰ",T340="新加算Ⅱ"),AQ340=""),AND(OR(T340="新加算Ⅰ"),AR340="")),"！記入が必要な欄（ピンク色のセル）に空欄があります。空欄を埋めてください。",""))</f>
        <v/>
      </c>
      <c r="AT341" s="452"/>
      <c r="AU341" s="1310"/>
      <c r="AV341" s="558" t="str">
        <f>IF('別紙様式2-2（４・５月分）'!N259="","",'別紙様式2-2（４・５月分）'!N259)</f>
        <v/>
      </c>
      <c r="AW341" s="1312"/>
      <c r="AX341" s="579"/>
      <c r="AY341" s="1229" t="str">
        <f>IF(OR(T341="新加算Ⅰ",T341="新加算Ⅱ",T341="新加算Ⅲ",T341="新加算Ⅳ",T341="新加算Ⅴ（１）",T341="新加算Ⅴ（２）",T341="新加算Ⅴ（３）",T341="新加算ⅠⅤ（４）",T341="新加算Ⅴ（５）",T341="新加算Ⅴ（６）",T341="新加算Ⅴ（８）",T341="新加算Ⅴ（11）"),IF(AI341="○","","未入力"),"")</f>
        <v/>
      </c>
      <c r="AZ341" s="1229" t="str">
        <f>IF(OR(U341="新加算Ⅰ",U341="新加算Ⅱ",U341="新加算Ⅲ",U341="新加算Ⅳ",U341="新加算Ⅴ（１）",U341="新加算Ⅴ（２）",U341="新加算Ⅴ（３）",U341="新加算ⅠⅤ（４）",U341="新加算Ⅴ（５）",U341="新加算Ⅴ（６）",U341="新加算Ⅴ（８）",U341="新加算Ⅴ（11）"),IF(AJ341="○","","未入力"),"")</f>
        <v/>
      </c>
      <c r="BA341" s="1229" t="str">
        <f>IF(OR(U341="新加算Ⅴ（７）",U341="新加算Ⅴ（９）",U341="新加算Ⅴ（10）",U341="新加算Ⅴ（12）",U341="新加算Ⅴ（13）",U341="新加算Ⅴ（14）"),IF(AK341="○","","未入力"),"")</f>
        <v/>
      </c>
      <c r="BB341" s="1229" t="str">
        <f>IF(OR(U341="新加算Ⅰ",U341="新加算Ⅱ",U341="新加算Ⅲ",U341="新加算Ⅴ（１）",U341="新加算Ⅴ（３）",U341="新加算Ⅴ（８）"),IF(AL341="○","","未入力"),"")</f>
        <v/>
      </c>
      <c r="BC341" s="1480" t="str">
        <f t="shared" ref="BC341" si="566">IF(OR(U341="新加算Ⅰ",U341="新加算Ⅱ",U341="新加算Ⅴ（１）",U341="新加算Ⅴ（２）",U341="新加算Ⅴ（３）",U341="新加算Ⅴ（４）",U341="新加算Ⅴ（５）",U341="新加算Ⅴ（６）",U341="新加算Ⅴ（７）",U341="新加算Ⅴ（９）",U341="新加算Ⅴ（10）",U341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1" s="1310" t="str">
        <f>IF(AND(T341&lt;&gt;"（参考）令和７年度の移行予定",OR(U341="新加算Ⅰ",U341="新加算Ⅴ（１）",U341="新加算Ⅴ（２）",U341="新加算Ⅴ（５）",U341="新加算Ⅴ（７）",U341="新加算Ⅴ（10）")),IF(AN341="","未入力",IF(AN341="いずれも取得していない","要件を満たさない","")),"")</f>
        <v/>
      </c>
      <c r="BE341" s="1310" t="str">
        <f>G338</f>
        <v/>
      </c>
      <c r="BF341" s="1310"/>
      <c r="BG341" s="1310"/>
    </row>
    <row r="342" spans="1:59" ht="30" customHeight="1">
      <c r="A342" s="1273">
        <v>83</v>
      </c>
      <c r="B342" s="1239" t="str">
        <f>IF(基本情報入力シート!C136="","",基本情報入力シート!C136)</f>
        <v/>
      </c>
      <c r="C342" s="1240"/>
      <c r="D342" s="1240"/>
      <c r="E342" s="1240"/>
      <c r="F342" s="1241"/>
      <c r="G342" s="1258" t="str">
        <f>IF(基本情報入力シート!M136="","",基本情報入力シート!M136)</f>
        <v/>
      </c>
      <c r="H342" s="1258" t="str">
        <f>IF(基本情報入力シート!R136="","",基本情報入力シート!R136)</f>
        <v/>
      </c>
      <c r="I342" s="1258" t="str">
        <f>IF(基本情報入力シート!W136="","",基本情報入力シート!W136)</f>
        <v/>
      </c>
      <c r="J342" s="1421" t="str">
        <f>IF(基本情報入力シート!X136="","",基本情報入力シート!X136)</f>
        <v/>
      </c>
      <c r="K342" s="1258" t="str">
        <f>IF(基本情報入力シート!Y136="","",基本情報入力シート!Y136)</f>
        <v/>
      </c>
      <c r="L342" s="1434" t="str">
        <f>IF(基本情報入力シート!AB136="","",基本情報入力シート!AB136)</f>
        <v/>
      </c>
      <c r="M342" s="553" t="str">
        <f>IF('別紙様式2-2（４・５月分）'!P260="","",'別紙様式2-2（４・５月分）'!P260)</f>
        <v/>
      </c>
      <c r="N342" s="1398" t="str">
        <f>IF(SUM('別紙様式2-2（４・５月分）'!Q260:Q262)=0,"",SUM('別紙様式2-2（４・５月分）'!Q260:Q262))</f>
        <v/>
      </c>
      <c r="O342" s="1402" t="str">
        <f>IFERROR(VLOOKUP('別紙様式2-2（４・５月分）'!AQ260,【参考】数式用!$AR$5:$AS$22,2,FALSE),"")</f>
        <v/>
      </c>
      <c r="P342" s="1403"/>
      <c r="Q342" s="1404"/>
      <c r="R342" s="1539" t="str">
        <f>IFERROR(VLOOKUP(K342,【参考】数式用!$A$5:$AB$37,MATCH(O342,【参考】数式用!$B$4:$AB$4,0)+1,0),"")</f>
        <v/>
      </c>
      <c r="S342" s="1410" t="s">
        <v>2102</v>
      </c>
      <c r="T342" s="1535" t="str">
        <f>IF('別紙様式2-3（６月以降分）'!T342="","",'別紙様式2-3（６月以降分）'!T342)</f>
        <v/>
      </c>
      <c r="U342" s="1537" t="str">
        <f>IFERROR(VLOOKUP(K342,【参考】数式用!$A$5:$AB$37,MATCH(T342,【参考】数式用!$B$4:$AB$4,0)+1,0),"")</f>
        <v/>
      </c>
      <c r="V342" s="1416" t="s">
        <v>15</v>
      </c>
      <c r="W342" s="1533">
        <f>'別紙様式2-3（６月以降分）'!W342</f>
        <v>6</v>
      </c>
      <c r="X342" s="1356" t="s">
        <v>10</v>
      </c>
      <c r="Y342" s="1533">
        <f>'別紙様式2-3（６月以降分）'!Y342</f>
        <v>6</v>
      </c>
      <c r="Z342" s="1356" t="s">
        <v>38</v>
      </c>
      <c r="AA342" s="1533">
        <f>'別紙様式2-3（６月以降分）'!AA342</f>
        <v>7</v>
      </c>
      <c r="AB342" s="1356" t="s">
        <v>10</v>
      </c>
      <c r="AC342" s="1533">
        <f>'別紙様式2-3（６月以降分）'!AC342</f>
        <v>3</v>
      </c>
      <c r="AD342" s="1356" t="s">
        <v>2020</v>
      </c>
      <c r="AE342" s="1356" t="s">
        <v>20</v>
      </c>
      <c r="AF342" s="1356">
        <f>IF(W342&gt;=1,(AA342*12+AC342)-(W342*12+Y342)+1,"")</f>
        <v>10</v>
      </c>
      <c r="AG342" s="1358" t="s">
        <v>33</v>
      </c>
      <c r="AH342" s="1525" t="str">
        <f>'別紙様式2-3（６月以降分）'!AH342</f>
        <v/>
      </c>
      <c r="AI342" s="1527" t="str">
        <f>'別紙様式2-3（６月以降分）'!AI342</f>
        <v/>
      </c>
      <c r="AJ342" s="1529">
        <f>'別紙様式2-3（６月以降分）'!AJ342</f>
        <v>0</v>
      </c>
      <c r="AK342" s="1531" t="str">
        <f>IF('別紙様式2-3（６月以降分）'!AK342="","",'別紙様式2-3（６月以降分）'!AK342)</f>
        <v/>
      </c>
      <c r="AL342" s="1520">
        <f>'別紙様式2-3（６月以降分）'!AL342</f>
        <v>0</v>
      </c>
      <c r="AM342" s="1522" t="str">
        <f>IF('別紙様式2-3（６月以降分）'!AM342="","",'別紙様式2-3（６月以降分）'!AM342)</f>
        <v/>
      </c>
      <c r="AN342" s="1340" t="str">
        <f>IF('別紙様式2-3（６月以降分）'!AN342="","",'別紙様式2-3（６月以降分）'!AN342)</f>
        <v/>
      </c>
      <c r="AO342" s="1338" t="str">
        <f>IF('別紙様式2-3（６月以降分）'!AO342="","",'別紙様式2-3（６月以降分）'!AO342)</f>
        <v/>
      </c>
      <c r="AP342" s="1340" t="str">
        <f>IF('別紙様式2-3（６月以降分）'!AP342="","",'別紙様式2-3（６月以降分）'!AP342)</f>
        <v/>
      </c>
      <c r="AQ342" s="1489" t="str">
        <f>IF('別紙様式2-3（６月以降分）'!AQ342="","",'別紙様式2-3（６月以降分）'!AQ342)</f>
        <v/>
      </c>
      <c r="AR342" s="1492" t="str">
        <f>IF('別紙様式2-3（６月以降分）'!AR342="","",'別紙様式2-3（６月以降分）'!AR342)</f>
        <v/>
      </c>
      <c r="AS342" s="573" t="str">
        <f t="shared" ref="AS342" si="567">IF(AU344="","",IF(U344&lt;U342,"！加算の要件上は問題ありませんが、令和６年度当初の新加算の加算率と比較して、移行後の加算率が下がる計画になっています。",""))</f>
        <v/>
      </c>
      <c r="AT342" s="580"/>
      <c r="AU342" s="1308"/>
      <c r="AV342" s="558" t="str">
        <f>IF('別紙様式2-2（４・５月分）'!N260="","",'別紙様式2-2（４・５月分）'!N260)</f>
        <v/>
      </c>
      <c r="AW342" s="1312" t="str">
        <f>IF(SUM('別紙様式2-2（４・５月分）'!O260:O262)=0,"",SUM('別紙様式2-2（４・５月分）'!O260:O262))</f>
        <v/>
      </c>
      <c r="AX342" s="1481" t="str">
        <f>IFERROR(VLOOKUP(K342,【参考】数式用!$AH$2:$AI$34,2,FALSE),"")</f>
        <v/>
      </c>
      <c r="AY342" s="494"/>
      <c r="BD342" s="341"/>
      <c r="BE342" s="1310" t="str">
        <f>G342</f>
        <v/>
      </c>
      <c r="BF342" s="1310"/>
      <c r="BG342" s="1310"/>
    </row>
    <row r="343" spans="1:59" ht="15" customHeight="1">
      <c r="A343" s="1274"/>
      <c r="B343" s="1242"/>
      <c r="C343" s="1243"/>
      <c r="D343" s="1243"/>
      <c r="E343" s="1243"/>
      <c r="F343" s="1244"/>
      <c r="G343" s="1259"/>
      <c r="H343" s="1259"/>
      <c r="I343" s="1259"/>
      <c r="J343" s="1422"/>
      <c r="K343" s="1259"/>
      <c r="L343" s="1428"/>
      <c r="M343" s="1378" t="str">
        <f>IF('別紙様式2-2（４・５月分）'!P261="","",'別紙様式2-2（４・５月分）'!P261)</f>
        <v/>
      </c>
      <c r="N343" s="1399"/>
      <c r="O343" s="1405"/>
      <c r="P343" s="1406"/>
      <c r="Q343" s="1407"/>
      <c r="R343" s="1540"/>
      <c r="S343" s="1411"/>
      <c r="T343" s="1536"/>
      <c r="U343" s="1538"/>
      <c r="V343" s="1417"/>
      <c r="W343" s="1534"/>
      <c r="X343" s="1357"/>
      <c r="Y343" s="1534"/>
      <c r="Z343" s="1357"/>
      <c r="AA343" s="1534"/>
      <c r="AB343" s="1357"/>
      <c r="AC343" s="1534"/>
      <c r="AD343" s="1357"/>
      <c r="AE343" s="1357"/>
      <c r="AF343" s="1357"/>
      <c r="AG343" s="1359"/>
      <c r="AH343" s="1526"/>
      <c r="AI343" s="1528"/>
      <c r="AJ343" s="1530"/>
      <c r="AK343" s="1532"/>
      <c r="AL343" s="1521"/>
      <c r="AM343" s="1523"/>
      <c r="AN343" s="1341"/>
      <c r="AO343" s="1524"/>
      <c r="AP343" s="1341"/>
      <c r="AQ343" s="1490"/>
      <c r="AR343" s="1493"/>
      <c r="AS343" s="1491" t="str">
        <f t="shared" ref="AS343" si="568">IF(AU344="","",IF(OR(AA344="",AA344&lt;&gt;7,AC344="",AC344&lt;&gt;3),"！算定期間の終わりが令和７年３月になっていません。年度内の廃止予定等がなければ、算定対象月を令和７年３月にしてください。",""))</f>
        <v/>
      </c>
      <c r="AT343" s="580"/>
      <c r="AU343" s="1310"/>
      <c r="AV343" s="1311" t="str">
        <f>IF('別紙様式2-2（４・５月分）'!N261="","",'別紙様式2-2（４・５月分）'!N261)</f>
        <v/>
      </c>
      <c r="AW343" s="1312"/>
      <c r="AX343" s="1482"/>
      <c r="AY343" s="431"/>
      <c r="BD343" s="341"/>
      <c r="BE343" s="1310" t="str">
        <f>G342</f>
        <v/>
      </c>
      <c r="BF343" s="1310"/>
      <c r="BG343" s="1310"/>
    </row>
    <row r="344" spans="1:59" ht="15" customHeight="1">
      <c r="A344" s="1302"/>
      <c r="B344" s="1242"/>
      <c r="C344" s="1243"/>
      <c r="D344" s="1243"/>
      <c r="E344" s="1243"/>
      <c r="F344" s="1244"/>
      <c r="G344" s="1259"/>
      <c r="H344" s="1259"/>
      <c r="I344" s="1259"/>
      <c r="J344" s="1422"/>
      <c r="K344" s="1259"/>
      <c r="L344" s="1428"/>
      <c r="M344" s="1379"/>
      <c r="N344" s="1400"/>
      <c r="O344" s="1380" t="s">
        <v>2025</v>
      </c>
      <c r="P344" s="1432" t="str">
        <f>IFERROR(VLOOKUP('別紙様式2-2（４・５月分）'!AQ260,【参考】数式用!$AR$5:$AT$22,3,FALSE),"")</f>
        <v/>
      </c>
      <c r="Q344" s="1384" t="s">
        <v>2036</v>
      </c>
      <c r="R344" s="1516" t="str">
        <f>IFERROR(VLOOKUP(K342,【参考】数式用!$A$5:$AB$37,MATCH(P344,【参考】数式用!$B$4:$AB$4,0)+1,0),"")</f>
        <v/>
      </c>
      <c r="S344" s="1388" t="s">
        <v>2109</v>
      </c>
      <c r="T344" s="1518"/>
      <c r="U344" s="1514" t="str">
        <f>IFERROR(VLOOKUP(K342,【参考】数式用!$A$5:$AB$37,MATCH(T344,【参考】数式用!$B$4:$AB$4,0)+1,0),"")</f>
        <v/>
      </c>
      <c r="V344" s="1394" t="s">
        <v>15</v>
      </c>
      <c r="W344" s="1512"/>
      <c r="X344" s="1370" t="s">
        <v>10</v>
      </c>
      <c r="Y344" s="1512"/>
      <c r="Z344" s="1370" t="s">
        <v>38</v>
      </c>
      <c r="AA344" s="1512"/>
      <c r="AB344" s="1370" t="s">
        <v>10</v>
      </c>
      <c r="AC344" s="1512"/>
      <c r="AD344" s="1370" t="s">
        <v>2020</v>
      </c>
      <c r="AE344" s="1370" t="s">
        <v>20</v>
      </c>
      <c r="AF344" s="1370" t="str">
        <f>IF(W344&gt;=1,(AA344*12+AC344)-(W344*12+Y344)+1,"")</f>
        <v/>
      </c>
      <c r="AG344" s="1366" t="s">
        <v>33</v>
      </c>
      <c r="AH344" s="1372" t="str">
        <f t="shared" ref="AH344" si="569">IFERROR(ROUNDDOWN(ROUND(L342*U344,0),0)*AF344,"")</f>
        <v/>
      </c>
      <c r="AI344" s="1506" t="str">
        <f t="shared" ref="AI344" si="570">IFERROR(ROUNDDOWN(ROUND((L342*(U344-AW342)),0),0)*AF344,"")</f>
        <v/>
      </c>
      <c r="AJ344" s="1376" t="str">
        <f>IFERROR(ROUNDDOWN(ROUNDDOWN(ROUND(L342*VLOOKUP(K342,【参考】数式用!$A$5:$AB$27,MATCH("新加算Ⅳ",【参考】数式用!$B$4:$AB$4,0)+1,0),0),0)*AF344*0.5,0),"")</f>
        <v/>
      </c>
      <c r="AK344" s="1508"/>
      <c r="AL344" s="1510" t="str">
        <f>IFERROR(IF('別紙様式2-2（４・５月分）'!P344="ベア加算","", IF(OR(T344="新加算Ⅰ",T344="新加算Ⅱ",T344="新加算Ⅲ",T344="新加算Ⅳ"),ROUNDDOWN(ROUND(L342*VLOOKUP(K342,【参考】数式用!$A$5:$I$27,MATCH("ベア加算",【参考】数式用!$B$4:$I$4,0)+1,0),0),0)*AF344,"")),"")</f>
        <v/>
      </c>
      <c r="AM344" s="1502"/>
      <c r="AN344" s="1483"/>
      <c r="AO344" s="1504"/>
      <c r="AP344" s="1483"/>
      <c r="AQ344" s="1485"/>
      <c r="AR344" s="1487"/>
      <c r="AS344" s="1491"/>
      <c r="AT344" s="452"/>
      <c r="AU344" s="1310" t="str">
        <f>IF(AND(AA342&lt;&gt;7,AC342&lt;&gt;3),"V列に色付け","")</f>
        <v/>
      </c>
      <c r="AV344" s="1311"/>
      <c r="AW344" s="1312"/>
      <c r="AX344" s="577"/>
      <c r="AY344" s="1229" t="str">
        <f>IF(AL344&lt;&gt;"",IF(AM344="○","入力済","未入力"),"")</f>
        <v/>
      </c>
      <c r="AZ344" s="1229" t="str">
        <f>IF(OR(T344="新加算Ⅰ",T344="新加算Ⅱ",T344="新加算Ⅲ",T344="新加算Ⅳ",T344="新加算Ⅴ（１）",T344="新加算Ⅴ（２）",T344="新加算Ⅴ（３）",T344="新加算ⅠⅤ（４）",T344="新加算Ⅴ（５）",T344="新加算Ⅴ（６）",T344="新加算Ⅴ（８）",T344="新加算Ⅴ（11）"),IF(OR(AN344="○",AN344="令和６年度中に満たす"),"入力済","未入力"),"")</f>
        <v/>
      </c>
      <c r="BA344" s="1229" t="str">
        <f>IF(OR(T344="新加算Ⅴ（７）",T344="新加算Ⅴ（９）",T344="新加算Ⅴ（10）",T344="新加算Ⅴ（12）",T344="新加算Ⅴ（13）",T344="新加算Ⅴ（14）"),IF(OR(AO344="○",AO344="令和６年度中に満たす"),"入力済","未入力"),"")</f>
        <v/>
      </c>
      <c r="BB344" s="1229" t="str">
        <f>IF(OR(T344="新加算Ⅰ",T344="新加算Ⅱ",T344="新加算Ⅲ",T344="新加算Ⅴ（１）",T344="新加算Ⅴ（３）",T344="新加算Ⅴ（８）"),IF(OR(AP344="○",AP344="令和６年度中に満たす"),"入力済","未入力"),"")</f>
        <v/>
      </c>
      <c r="BC344" s="1480" t="str">
        <f t="shared" ref="BC344" si="571">IF(OR(T344="新加算Ⅰ",T344="新加算Ⅱ",T344="新加算Ⅴ（１）",T344="新加算Ⅴ（２）",T344="新加算Ⅴ（３）",T344="新加算Ⅴ（４）",T344="新加算Ⅴ（５）",T344="新加算Ⅴ（６）",T344="新加算Ⅴ（７）",T344="新加算Ⅴ（９）",T344="新加算Ⅴ（10）",T344="新加算Ⅴ（12）"),IF(AQ344&lt;&gt;"",1,""),"")</f>
        <v/>
      </c>
      <c r="BD344" s="1310" t="str">
        <f>IF(OR(T344="新加算Ⅰ",T344="新加算Ⅴ（１）",T344="新加算Ⅴ（２）",T344="新加算Ⅴ（５）",T344="新加算Ⅴ（７）",T344="新加算Ⅴ（10）"),IF(AR344="","未入力","入力済"),"")</f>
        <v/>
      </c>
      <c r="BE344" s="1310" t="str">
        <f>G342</f>
        <v/>
      </c>
      <c r="BF344" s="1310"/>
      <c r="BG344" s="1310"/>
    </row>
    <row r="345" spans="1:59" ht="30" customHeight="1" thickBot="1">
      <c r="A345" s="1275"/>
      <c r="B345" s="1418"/>
      <c r="C345" s="1419"/>
      <c r="D345" s="1419"/>
      <c r="E345" s="1419"/>
      <c r="F345" s="1420"/>
      <c r="G345" s="1260"/>
      <c r="H345" s="1260"/>
      <c r="I345" s="1260"/>
      <c r="J345" s="1423"/>
      <c r="K345" s="1260"/>
      <c r="L345" s="1429"/>
      <c r="M345" s="556" t="str">
        <f>IF('別紙様式2-2（４・５月分）'!P262="","",'別紙様式2-2（４・５月分）'!P262)</f>
        <v/>
      </c>
      <c r="N345" s="1401"/>
      <c r="O345" s="1381"/>
      <c r="P345" s="1433"/>
      <c r="Q345" s="1385"/>
      <c r="R345" s="1517"/>
      <c r="S345" s="1389"/>
      <c r="T345" s="1519"/>
      <c r="U345" s="1515"/>
      <c r="V345" s="1395"/>
      <c r="W345" s="1513"/>
      <c r="X345" s="1371"/>
      <c r="Y345" s="1513"/>
      <c r="Z345" s="1371"/>
      <c r="AA345" s="1513"/>
      <c r="AB345" s="1371"/>
      <c r="AC345" s="1513"/>
      <c r="AD345" s="1371"/>
      <c r="AE345" s="1371"/>
      <c r="AF345" s="1371"/>
      <c r="AG345" s="1367"/>
      <c r="AH345" s="1373"/>
      <c r="AI345" s="1507"/>
      <c r="AJ345" s="1377"/>
      <c r="AK345" s="1509"/>
      <c r="AL345" s="1511"/>
      <c r="AM345" s="1503"/>
      <c r="AN345" s="1484"/>
      <c r="AO345" s="1505"/>
      <c r="AP345" s="1484"/>
      <c r="AQ345" s="1486"/>
      <c r="AR345" s="1488"/>
      <c r="AS345" s="578" t="str">
        <f t="shared" ref="AS345" si="572">IF(AU344="","",IF(OR(T344="",AND(M345="ベア加算なし",OR(T344="新加算Ⅰ",T344="新加算Ⅱ",T344="新加算Ⅲ",T344="新加算Ⅳ"),AM344=""),AND(OR(T344="新加算Ⅰ",T344="新加算Ⅱ",T344="新加算Ⅲ",T344="新加算Ⅳ"),AN344=""),AND(OR(T344="新加算Ⅰ",T344="新加算Ⅱ",T344="新加算Ⅲ"),AP344=""),AND(OR(T344="新加算Ⅰ",T344="新加算Ⅱ"),AQ344=""),AND(OR(T344="新加算Ⅰ"),AR344="")),"！記入が必要な欄（ピンク色のセル）に空欄があります。空欄を埋めてください。",""))</f>
        <v/>
      </c>
      <c r="AT345" s="452"/>
      <c r="AU345" s="1310"/>
      <c r="AV345" s="558" t="str">
        <f>IF('別紙様式2-2（４・５月分）'!N262="","",'別紙様式2-2（４・５月分）'!N262)</f>
        <v/>
      </c>
      <c r="AW345" s="1312"/>
      <c r="AX345" s="579"/>
      <c r="AY345" s="1229" t="str">
        <f>IF(OR(T345="新加算Ⅰ",T345="新加算Ⅱ",T345="新加算Ⅲ",T345="新加算Ⅳ",T345="新加算Ⅴ（１）",T345="新加算Ⅴ（２）",T345="新加算Ⅴ（３）",T345="新加算ⅠⅤ（４）",T345="新加算Ⅴ（５）",T345="新加算Ⅴ（６）",T345="新加算Ⅴ（８）",T345="新加算Ⅴ（11）"),IF(AI345="○","","未入力"),"")</f>
        <v/>
      </c>
      <c r="AZ345" s="1229" t="str">
        <f>IF(OR(U345="新加算Ⅰ",U345="新加算Ⅱ",U345="新加算Ⅲ",U345="新加算Ⅳ",U345="新加算Ⅴ（１）",U345="新加算Ⅴ（２）",U345="新加算Ⅴ（３）",U345="新加算ⅠⅤ（４）",U345="新加算Ⅴ（５）",U345="新加算Ⅴ（６）",U345="新加算Ⅴ（８）",U345="新加算Ⅴ（11）"),IF(AJ345="○","","未入力"),"")</f>
        <v/>
      </c>
      <c r="BA345" s="1229" t="str">
        <f>IF(OR(U345="新加算Ⅴ（７）",U345="新加算Ⅴ（９）",U345="新加算Ⅴ（10）",U345="新加算Ⅴ（12）",U345="新加算Ⅴ（13）",U345="新加算Ⅴ（14）"),IF(AK345="○","","未入力"),"")</f>
        <v/>
      </c>
      <c r="BB345" s="1229" t="str">
        <f>IF(OR(U345="新加算Ⅰ",U345="新加算Ⅱ",U345="新加算Ⅲ",U345="新加算Ⅴ（１）",U345="新加算Ⅴ（３）",U345="新加算Ⅴ（８）"),IF(AL345="○","","未入力"),"")</f>
        <v/>
      </c>
      <c r="BC345" s="1480" t="str">
        <f t="shared" ref="BC345" si="573">IF(OR(U345="新加算Ⅰ",U345="新加算Ⅱ",U345="新加算Ⅴ（１）",U345="新加算Ⅴ（２）",U345="新加算Ⅴ（３）",U345="新加算Ⅴ（４）",U345="新加算Ⅴ（５）",U345="新加算Ⅴ（６）",U345="新加算Ⅴ（７）",U345="新加算Ⅴ（９）",U345="新加算Ⅴ（10）",U345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5" s="1310" t="str">
        <f>IF(AND(T345&lt;&gt;"（参考）令和７年度の移行予定",OR(U345="新加算Ⅰ",U345="新加算Ⅴ（１）",U345="新加算Ⅴ（２）",U345="新加算Ⅴ（５）",U345="新加算Ⅴ（７）",U345="新加算Ⅴ（10）")),IF(AN345="","未入力",IF(AN345="いずれも取得していない","要件を満たさない","")),"")</f>
        <v/>
      </c>
      <c r="BE345" s="1310" t="str">
        <f>G342</f>
        <v/>
      </c>
      <c r="BF345" s="1310"/>
      <c r="BG345" s="1310"/>
    </row>
    <row r="346" spans="1:59" ht="30" customHeight="1">
      <c r="A346" s="1300">
        <v>84</v>
      </c>
      <c r="B346" s="1242" t="str">
        <f>IF(基本情報入力シート!C137="","",基本情報入力シート!C137)</f>
        <v/>
      </c>
      <c r="C346" s="1243"/>
      <c r="D346" s="1243"/>
      <c r="E346" s="1243"/>
      <c r="F346" s="1244"/>
      <c r="G346" s="1259" t="str">
        <f>IF(基本情報入力シート!M137="","",基本情報入力シート!M137)</f>
        <v/>
      </c>
      <c r="H346" s="1259" t="str">
        <f>IF(基本情報入力シート!R137="","",基本情報入力シート!R137)</f>
        <v/>
      </c>
      <c r="I346" s="1259" t="str">
        <f>IF(基本情報入力シート!W137="","",基本情報入力シート!W137)</f>
        <v/>
      </c>
      <c r="J346" s="1422" t="str">
        <f>IF(基本情報入力シート!X137="","",基本情報入力シート!X137)</f>
        <v/>
      </c>
      <c r="K346" s="1259" t="str">
        <f>IF(基本情報入力シート!Y137="","",基本情報入力シート!Y137)</f>
        <v/>
      </c>
      <c r="L346" s="1428" t="str">
        <f>IF(基本情報入力シート!AB137="","",基本情報入力シート!AB137)</f>
        <v/>
      </c>
      <c r="M346" s="553" t="str">
        <f>IF('別紙様式2-2（４・５月分）'!P263="","",'別紙様式2-2（４・５月分）'!P263)</f>
        <v/>
      </c>
      <c r="N346" s="1398" t="str">
        <f>IF(SUM('別紙様式2-2（４・５月分）'!Q263:Q265)=0,"",SUM('別紙様式2-2（４・５月分）'!Q263:Q265))</f>
        <v/>
      </c>
      <c r="O346" s="1402" t="str">
        <f>IFERROR(VLOOKUP('別紙様式2-2（４・５月分）'!AQ263,【参考】数式用!$AR$5:$AS$22,2,FALSE),"")</f>
        <v/>
      </c>
      <c r="P346" s="1403"/>
      <c r="Q346" s="1404"/>
      <c r="R346" s="1539" t="str">
        <f>IFERROR(VLOOKUP(K346,【参考】数式用!$A$5:$AB$37,MATCH(O346,【参考】数式用!$B$4:$AB$4,0)+1,0),"")</f>
        <v/>
      </c>
      <c r="S346" s="1410" t="s">
        <v>2102</v>
      </c>
      <c r="T346" s="1535" t="str">
        <f>IF('別紙様式2-3（６月以降分）'!T346="","",'別紙様式2-3（６月以降分）'!T346)</f>
        <v/>
      </c>
      <c r="U346" s="1537" t="str">
        <f>IFERROR(VLOOKUP(K346,【参考】数式用!$A$5:$AB$37,MATCH(T346,【参考】数式用!$B$4:$AB$4,0)+1,0),"")</f>
        <v/>
      </c>
      <c r="V346" s="1416" t="s">
        <v>15</v>
      </c>
      <c r="W346" s="1533">
        <f>'別紙様式2-3（６月以降分）'!W346</f>
        <v>6</v>
      </c>
      <c r="X346" s="1356" t="s">
        <v>10</v>
      </c>
      <c r="Y346" s="1533">
        <f>'別紙様式2-3（６月以降分）'!Y346</f>
        <v>6</v>
      </c>
      <c r="Z346" s="1356" t="s">
        <v>38</v>
      </c>
      <c r="AA346" s="1533">
        <f>'別紙様式2-3（６月以降分）'!AA346</f>
        <v>7</v>
      </c>
      <c r="AB346" s="1356" t="s">
        <v>10</v>
      </c>
      <c r="AC346" s="1533">
        <f>'別紙様式2-3（６月以降分）'!AC346</f>
        <v>3</v>
      </c>
      <c r="AD346" s="1356" t="s">
        <v>2020</v>
      </c>
      <c r="AE346" s="1356" t="s">
        <v>20</v>
      </c>
      <c r="AF346" s="1356">
        <f>IF(W346&gt;=1,(AA346*12+AC346)-(W346*12+Y346)+1,"")</f>
        <v>10</v>
      </c>
      <c r="AG346" s="1358" t="s">
        <v>33</v>
      </c>
      <c r="AH346" s="1525" t="str">
        <f>'別紙様式2-3（６月以降分）'!AH346</f>
        <v/>
      </c>
      <c r="AI346" s="1527" t="str">
        <f>'別紙様式2-3（６月以降分）'!AI346</f>
        <v/>
      </c>
      <c r="AJ346" s="1529">
        <f>'別紙様式2-3（６月以降分）'!AJ346</f>
        <v>0</v>
      </c>
      <c r="AK346" s="1531" t="str">
        <f>IF('別紙様式2-3（６月以降分）'!AK346="","",'別紙様式2-3（６月以降分）'!AK346)</f>
        <v/>
      </c>
      <c r="AL346" s="1520">
        <f>'別紙様式2-3（６月以降分）'!AL346</f>
        <v>0</v>
      </c>
      <c r="AM346" s="1522" t="str">
        <f>IF('別紙様式2-3（６月以降分）'!AM346="","",'別紙様式2-3（６月以降分）'!AM346)</f>
        <v/>
      </c>
      <c r="AN346" s="1340" t="str">
        <f>IF('別紙様式2-3（６月以降分）'!AN346="","",'別紙様式2-3（６月以降分）'!AN346)</f>
        <v/>
      </c>
      <c r="AO346" s="1338" t="str">
        <f>IF('別紙様式2-3（６月以降分）'!AO346="","",'別紙様式2-3（６月以降分）'!AO346)</f>
        <v/>
      </c>
      <c r="AP346" s="1340" t="str">
        <f>IF('別紙様式2-3（６月以降分）'!AP346="","",'別紙様式2-3（６月以降分）'!AP346)</f>
        <v/>
      </c>
      <c r="AQ346" s="1489" t="str">
        <f>IF('別紙様式2-3（６月以降分）'!AQ346="","",'別紙様式2-3（６月以降分）'!AQ346)</f>
        <v/>
      </c>
      <c r="AR346" s="1492" t="str">
        <f>IF('別紙様式2-3（６月以降分）'!AR346="","",'別紙様式2-3（６月以降分）'!AR346)</f>
        <v/>
      </c>
      <c r="AS346" s="573" t="str">
        <f t="shared" ref="AS346" si="574">IF(AU348="","",IF(U348&lt;U346,"！加算の要件上は問題ありませんが、令和６年度当初の新加算の加算率と比較して、移行後の加算率が下がる計画になっています。",""))</f>
        <v/>
      </c>
      <c r="AT346" s="580"/>
      <c r="AU346" s="1308"/>
      <c r="AV346" s="558" t="str">
        <f>IF('別紙様式2-2（４・５月分）'!N263="","",'別紙様式2-2（４・５月分）'!N263)</f>
        <v/>
      </c>
      <c r="AW346" s="1312" t="str">
        <f>IF(SUM('別紙様式2-2（４・５月分）'!O263:O265)=0,"",SUM('別紙様式2-2（４・５月分）'!O263:O265))</f>
        <v/>
      </c>
      <c r="AX346" s="1481" t="str">
        <f>IFERROR(VLOOKUP(K346,【参考】数式用!$AH$2:$AI$34,2,FALSE),"")</f>
        <v/>
      </c>
      <c r="AY346" s="494"/>
      <c r="BD346" s="341"/>
      <c r="BE346" s="1310" t="str">
        <f>G346</f>
        <v/>
      </c>
      <c r="BF346" s="1310"/>
      <c r="BG346" s="1310"/>
    </row>
    <row r="347" spans="1:59" ht="15" customHeight="1">
      <c r="A347" s="1274"/>
      <c r="B347" s="1242"/>
      <c r="C347" s="1243"/>
      <c r="D347" s="1243"/>
      <c r="E347" s="1243"/>
      <c r="F347" s="1244"/>
      <c r="G347" s="1259"/>
      <c r="H347" s="1259"/>
      <c r="I347" s="1259"/>
      <c r="J347" s="1422"/>
      <c r="K347" s="1259"/>
      <c r="L347" s="1428"/>
      <c r="M347" s="1378" t="str">
        <f>IF('別紙様式2-2（４・５月分）'!P264="","",'別紙様式2-2（４・５月分）'!P264)</f>
        <v/>
      </c>
      <c r="N347" s="1399"/>
      <c r="O347" s="1405"/>
      <c r="P347" s="1406"/>
      <c r="Q347" s="1407"/>
      <c r="R347" s="1540"/>
      <c r="S347" s="1411"/>
      <c r="T347" s="1536"/>
      <c r="U347" s="1538"/>
      <c r="V347" s="1417"/>
      <c r="W347" s="1534"/>
      <c r="X347" s="1357"/>
      <c r="Y347" s="1534"/>
      <c r="Z347" s="1357"/>
      <c r="AA347" s="1534"/>
      <c r="AB347" s="1357"/>
      <c r="AC347" s="1534"/>
      <c r="AD347" s="1357"/>
      <c r="AE347" s="1357"/>
      <c r="AF347" s="1357"/>
      <c r="AG347" s="1359"/>
      <c r="AH347" s="1526"/>
      <c r="AI347" s="1528"/>
      <c r="AJ347" s="1530"/>
      <c r="AK347" s="1532"/>
      <c r="AL347" s="1521"/>
      <c r="AM347" s="1523"/>
      <c r="AN347" s="1341"/>
      <c r="AO347" s="1524"/>
      <c r="AP347" s="1341"/>
      <c r="AQ347" s="1490"/>
      <c r="AR347" s="1493"/>
      <c r="AS347" s="1491" t="str">
        <f t="shared" ref="AS347" si="575">IF(AU348="","",IF(OR(AA348="",AA348&lt;&gt;7,AC348="",AC348&lt;&gt;3),"！算定期間の終わりが令和７年３月になっていません。年度内の廃止予定等がなければ、算定対象月を令和７年３月にしてください。",""))</f>
        <v/>
      </c>
      <c r="AT347" s="580"/>
      <c r="AU347" s="1310"/>
      <c r="AV347" s="1311" t="str">
        <f>IF('別紙様式2-2（４・５月分）'!N264="","",'別紙様式2-2（４・５月分）'!N264)</f>
        <v/>
      </c>
      <c r="AW347" s="1312"/>
      <c r="AX347" s="1482"/>
      <c r="AY347" s="431"/>
      <c r="BD347" s="341"/>
      <c r="BE347" s="1310" t="str">
        <f>G346</f>
        <v/>
      </c>
      <c r="BF347" s="1310"/>
      <c r="BG347" s="1310"/>
    </row>
    <row r="348" spans="1:59" ht="15" customHeight="1">
      <c r="A348" s="1302"/>
      <c r="B348" s="1242"/>
      <c r="C348" s="1243"/>
      <c r="D348" s="1243"/>
      <c r="E348" s="1243"/>
      <c r="F348" s="1244"/>
      <c r="G348" s="1259"/>
      <c r="H348" s="1259"/>
      <c r="I348" s="1259"/>
      <c r="J348" s="1422"/>
      <c r="K348" s="1259"/>
      <c r="L348" s="1428"/>
      <c r="M348" s="1379"/>
      <c r="N348" s="1400"/>
      <c r="O348" s="1380" t="s">
        <v>2025</v>
      </c>
      <c r="P348" s="1432" t="str">
        <f>IFERROR(VLOOKUP('別紙様式2-2（４・５月分）'!AQ263,【参考】数式用!$AR$5:$AT$22,3,FALSE),"")</f>
        <v/>
      </c>
      <c r="Q348" s="1384" t="s">
        <v>2036</v>
      </c>
      <c r="R348" s="1516" t="str">
        <f>IFERROR(VLOOKUP(K346,【参考】数式用!$A$5:$AB$37,MATCH(P348,【参考】数式用!$B$4:$AB$4,0)+1,0),"")</f>
        <v/>
      </c>
      <c r="S348" s="1388" t="s">
        <v>2109</v>
      </c>
      <c r="T348" s="1518"/>
      <c r="U348" s="1514" t="str">
        <f>IFERROR(VLOOKUP(K346,【参考】数式用!$A$5:$AB$37,MATCH(T348,【参考】数式用!$B$4:$AB$4,0)+1,0),"")</f>
        <v/>
      </c>
      <c r="V348" s="1394" t="s">
        <v>15</v>
      </c>
      <c r="W348" s="1512"/>
      <c r="X348" s="1370" t="s">
        <v>10</v>
      </c>
      <c r="Y348" s="1512"/>
      <c r="Z348" s="1370" t="s">
        <v>38</v>
      </c>
      <c r="AA348" s="1512"/>
      <c r="AB348" s="1370" t="s">
        <v>10</v>
      </c>
      <c r="AC348" s="1512"/>
      <c r="AD348" s="1370" t="s">
        <v>2020</v>
      </c>
      <c r="AE348" s="1370" t="s">
        <v>20</v>
      </c>
      <c r="AF348" s="1370" t="str">
        <f>IF(W348&gt;=1,(AA348*12+AC348)-(W348*12+Y348)+1,"")</f>
        <v/>
      </c>
      <c r="AG348" s="1366" t="s">
        <v>33</v>
      </c>
      <c r="AH348" s="1372" t="str">
        <f t="shared" ref="AH348" si="576">IFERROR(ROUNDDOWN(ROUND(L346*U348,0),0)*AF348,"")</f>
        <v/>
      </c>
      <c r="AI348" s="1506" t="str">
        <f t="shared" ref="AI348" si="577">IFERROR(ROUNDDOWN(ROUND((L346*(U348-AW346)),0),0)*AF348,"")</f>
        <v/>
      </c>
      <c r="AJ348" s="1376" t="str">
        <f>IFERROR(ROUNDDOWN(ROUNDDOWN(ROUND(L346*VLOOKUP(K346,【参考】数式用!$A$5:$AB$27,MATCH("新加算Ⅳ",【参考】数式用!$B$4:$AB$4,0)+1,0),0),0)*AF348*0.5,0),"")</f>
        <v/>
      </c>
      <c r="AK348" s="1508"/>
      <c r="AL348" s="1510" t="str">
        <f>IFERROR(IF('別紙様式2-2（４・５月分）'!P348="ベア加算","", IF(OR(T348="新加算Ⅰ",T348="新加算Ⅱ",T348="新加算Ⅲ",T348="新加算Ⅳ"),ROUNDDOWN(ROUND(L346*VLOOKUP(K346,【参考】数式用!$A$5:$I$27,MATCH("ベア加算",【参考】数式用!$B$4:$I$4,0)+1,0),0),0)*AF348,"")),"")</f>
        <v/>
      </c>
      <c r="AM348" s="1502"/>
      <c r="AN348" s="1483"/>
      <c r="AO348" s="1504"/>
      <c r="AP348" s="1483"/>
      <c r="AQ348" s="1485"/>
      <c r="AR348" s="1487"/>
      <c r="AS348" s="1491"/>
      <c r="AT348" s="452"/>
      <c r="AU348" s="1310" t="str">
        <f>IF(AND(AA346&lt;&gt;7,AC346&lt;&gt;3),"V列に色付け","")</f>
        <v/>
      </c>
      <c r="AV348" s="1311"/>
      <c r="AW348" s="1312"/>
      <c r="AX348" s="577"/>
      <c r="AY348" s="1229" t="str">
        <f>IF(AL348&lt;&gt;"",IF(AM348="○","入力済","未入力"),"")</f>
        <v/>
      </c>
      <c r="AZ348" s="1229" t="str">
        <f>IF(OR(T348="新加算Ⅰ",T348="新加算Ⅱ",T348="新加算Ⅲ",T348="新加算Ⅳ",T348="新加算Ⅴ（１）",T348="新加算Ⅴ（２）",T348="新加算Ⅴ（３）",T348="新加算ⅠⅤ（４）",T348="新加算Ⅴ（５）",T348="新加算Ⅴ（６）",T348="新加算Ⅴ（８）",T348="新加算Ⅴ（11）"),IF(OR(AN348="○",AN348="令和６年度中に満たす"),"入力済","未入力"),"")</f>
        <v/>
      </c>
      <c r="BA348" s="1229" t="str">
        <f>IF(OR(T348="新加算Ⅴ（７）",T348="新加算Ⅴ（９）",T348="新加算Ⅴ（10）",T348="新加算Ⅴ（12）",T348="新加算Ⅴ（13）",T348="新加算Ⅴ（14）"),IF(OR(AO348="○",AO348="令和６年度中に満たす"),"入力済","未入力"),"")</f>
        <v/>
      </c>
      <c r="BB348" s="1229" t="str">
        <f>IF(OR(T348="新加算Ⅰ",T348="新加算Ⅱ",T348="新加算Ⅲ",T348="新加算Ⅴ（１）",T348="新加算Ⅴ（３）",T348="新加算Ⅴ（８）"),IF(OR(AP348="○",AP348="令和６年度中に満たす"),"入力済","未入力"),"")</f>
        <v/>
      </c>
      <c r="BC348" s="1480" t="str">
        <f t="shared" ref="BC348" si="578">IF(OR(T348="新加算Ⅰ",T348="新加算Ⅱ",T348="新加算Ⅴ（１）",T348="新加算Ⅴ（２）",T348="新加算Ⅴ（３）",T348="新加算Ⅴ（４）",T348="新加算Ⅴ（５）",T348="新加算Ⅴ（６）",T348="新加算Ⅴ（７）",T348="新加算Ⅴ（９）",T348="新加算Ⅴ（10）",T348="新加算Ⅴ（12）"),IF(AQ348&lt;&gt;"",1,""),"")</f>
        <v/>
      </c>
      <c r="BD348" s="1310" t="str">
        <f>IF(OR(T348="新加算Ⅰ",T348="新加算Ⅴ（１）",T348="新加算Ⅴ（２）",T348="新加算Ⅴ（５）",T348="新加算Ⅴ（７）",T348="新加算Ⅴ（10）"),IF(AR348="","未入力","入力済"),"")</f>
        <v/>
      </c>
      <c r="BE348" s="1310" t="str">
        <f>G346</f>
        <v/>
      </c>
      <c r="BF348" s="1310"/>
      <c r="BG348" s="1310"/>
    </row>
    <row r="349" spans="1:59" ht="30" customHeight="1" thickBot="1">
      <c r="A349" s="1275"/>
      <c r="B349" s="1418"/>
      <c r="C349" s="1419"/>
      <c r="D349" s="1419"/>
      <c r="E349" s="1419"/>
      <c r="F349" s="1420"/>
      <c r="G349" s="1260"/>
      <c r="H349" s="1260"/>
      <c r="I349" s="1260"/>
      <c r="J349" s="1423"/>
      <c r="K349" s="1260"/>
      <c r="L349" s="1429"/>
      <c r="M349" s="556" t="str">
        <f>IF('別紙様式2-2（４・５月分）'!P265="","",'別紙様式2-2（４・５月分）'!P265)</f>
        <v/>
      </c>
      <c r="N349" s="1401"/>
      <c r="O349" s="1381"/>
      <c r="P349" s="1433"/>
      <c r="Q349" s="1385"/>
      <c r="R349" s="1517"/>
      <c r="S349" s="1389"/>
      <c r="T349" s="1519"/>
      <c r="U349" s="1515"/>
      <c r="V349" s="1395"/>
      <c r="W349" s="1513"/>
      <c r="X349" s="1371"/>
      <c r="Y349" s="1513"/>
      <c r="Z349" s="1371"/>
      <c r="AA349" s="1513"/>
      <c r="AB349" s="1371"/>
      <c r="AC349" s="1513"/>
      <c r="AD349" s="1371"/>
      <c r="AE349" s="1371"/>
      <c r="AF349" s="1371"/>
      <c r="AG349" s="1367"/>
      <c r="AH349" s="1373"/>
      <c r="AI349" s="1507"/>
      <c r="AJ349" s="1377"/>
      <c r="AK349" s="1509"/>
      <c r="AL349" s="1511"/>
      <c r="AM349" s="1503"/>
      <c r="AN349" s="1484"/>
      <c r="AO349" s="1505"/>
      <c r="AP349" s="1484"/>
      <c r="AQ349" s="1486"/>
      <c r="AR349" s="1488"/>
      <c r="AS349" s="578" t="str">
        <f t="shared" ref="AS349" si="579">IF(AU348="","",IF(OR(T348="",AND(M349="ベア加算なし",OR(T348="新加算Ⅰ",T348="新加算Ⅱ",T348="新加算Ⅲ",T348="新加算Ⅳ"),AM348=""),AND(OR(T348="新加算Ⅰ",T348="新加算Ⅱ",T348="新加算Ⅲ",T348="新加算Ⅳ"),AN348=""),AND(OR(T348="新加算Ⅰ",T348="新加算Ⅱ",T348="新加算Ⅲ"),AP348=""),AND(OR(T348="新加算Ⅰ",T348="新加算Ⅱ"),AQ348=""),AND(OR(T348="新加算Ⅰ"),AR348="")),"！記入が必要な欄（ピンク色のセル）に空欄があります。空欄を埋めてください。",""))</f>
        <v/>
      </c>
      <c r="AT349" s="452"/>
      <c r="AU349" s="1310"/>
      <c r="AV349" s="558" t="str">
        <f>IF('別紙様式2-2（４・５月分）'!N265="","",'別紙様式2-2（４・５月分）'!N265)</f>
        <v/>
      </c>
      <c r="AW349" s="1312"/>
      <c r="AX349" s="579"/>
      <c r="AY349" s="1229" t="str">
        <f>IF(OR(T349="新加算Ⅰ",T349="新加算Ⅱ",T349="新加算Ⅲ",T349="新加算Ⅳ",T349="新加算Ⅴ（１）",T349="新加算Ⅴ（２）",T349="新加算Ⅴ（３）",T349="新加算ⅠⅤ（４）",T349="新加算Ⅴ（５）",T349="新加算Ⅴ（６）",T349="新加算Ⅴ（８）",T349="新加算Ⅴ（11）"),IF(AI349="○","","未入力"),"")</f>
        <v/>
      </c>
      <c r="AZ349" s="1229" t="str">
        <f>IF(OR(U349="新加算Ⅰ",U349="新加算Ⅱ",U349="新加算Ⅲ",U349="新加算Ⅳ",U349="新加算Ⅴ（１）",U349="新加算Ⅴ（２）",U349="新加算Ⅴ（３）",U349="新加算ⅠⅤ（４）",U349="新加算Ⅴ（５）",U349="新加算Ⅴ（６）",U349="新加算Ⅴ（８）",U349="新加算Ⅴ（11）"),IF(AJ349="○","","未入力"),"")</f>
        <v/>
      </c>
      <c r="BA349" s="1229" t="str">
        <f>IF(OR(U349="新加算Ⅴ（７）",U349="新加算Ⅴ（９）",U349="新加算Ⅴ（10）",U349="新加算Ⅴ（12）",U349="新加算Ⅴ（13）",U349="新加算Ⅴ（14）"),IF(AK349="○","","未入力"),"")</f>
        <v/>
      </c>
      <c r="BB349" s="1229" t="str">
        <f>IF(OR(U349="新加算Ⅰ",U349="新加算Ⅱ",U349="新加算Ⅲ",U349="新加算Ⅴ（１）",U349="新加算Ⅴ（３）",U349="新加算Ⅴ（８）"),IF(AL349="○","","未入力"),"")</f>
        <v/>
      </c>
      <c r="BC349" s="1480" t="str">
        <f t="shared" ref="BC349" si="580">IF(OR(U349="新加算Ⅰ",U349="新加算Ⅱ",U349="新加算Ⅴ（１）",U349="新加算Ⅴ（２）",U349="新加算Ⅴ（３）",U349="新加算Ⅴ（４）",U349="新加算Ⅴ（５）",U349="新加算Ⅴ（６）",U349="新加算Ⅴ（７）",U349="新加算Ⅴ（９）",U349="新加算Ⅴ（10）",U349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9" s="1310" t="str">
        <f>IF(AND(T349&lt;&gt;"（参考）令和７年度の移行予定",OR(U349="新加算Ⅰ",U349="新加算Ⅴ（１）",U349="新加算Ⅴ（２）",U349="新加算Ⅴ（５）",U349="新加算Ⅴ（７）",U349="新加算Ⅴ（10）")),IF(AN349="","未入力",IF(AN349="いずれも取得していない","要件を満たさない","")),"")</f>
        <v/>
      </c>
      <c r="BE349" s="1310" t="str">
        <f>G346</f>
        <v/>
      </c>
      <c r="BF349" s="1310"/>
      <c r="BG349" s="1310"/>
    </row>
    <row r="350" spans="1:59" ht="30" customHeight="1">
      <c r="A350" s="1273">
        <v>85</v>
      </c>
      <c r="B350" s="1239" t="str">
        <f>IF(基本情報入力シート!C138="","",基本情報入力シート!C138)</f>
        <v/>
      </c>
      <c r="C350" s="1240"/>
      <c r="D350" s="1240"/>
      <c r="E350" s="1240"/>
      <c r="F350" s="1241"/>
      <c r="G350" s="1258" t="str">
        <f>IF(基本情報入力シート!M138="","",基本情報入力シート!M138)</f>
        <v/>
      </c>
      <c r="H350" s="1258" t="str">
        <f>IF(基本情報入力シート!R138="","",基本情報入力シート!R138)</f>
        <v/>
      </c>
      <c r="I350" s="1258" t="str">
        <f>IF(基本情報入力シート!W138="","",基本情報入力シート!W138)</f>
        <v/>
      </c>
      <c r="J350" s="1421" t="str">
        <f>IF(基本情報入力シート!X138="","",基本情報入力シート!X138)</f>
        <v/>
      </c>
      <c r="K350" s="1258" t="str">
        <f>IF(基本情報入力シート!Y138="","",基本情報入力シート!Y138)</f>
        <v/>
      </c>
      <c r="L350" s="1434" t="str">
        <f>IF(基本情報入力シート!AB138="","",基本情報入力シート!AB138)</f>
        <v/>
      </c>
      <c r="M350" s="553" t="str">
        <f>IF('別紙様式2-2（４・５月分）'!P266="","",'別紙様式2-2（４・５月分）'!P266)</f>
        <v/>
      </c>
      <c r="N350" s="1398" t="str">
        <f>IF(SUM('別紙様式2-2（４・５月分）'!Q266:Q268)=0,"",SUM('別紙様式2-2（４・５月分）'!Q266:Q268))</f>
        <v/>
      </c>
      <c r="O350" s="1402" t="str">
        <f>IFERROR(VLOOKUP('別紙様式2-2（４・５月分）'!AQ266,【参考】数式用!$AR$5:$AS$22,2,FALSE),"")</f>
        <v/>
      </c>
      <c r="P350" s="1403"/>
      <c r="Q350" s="1404"/>
      <c r="R350" s="1539" t="str">
        <f>IFERROR(VLOOKUP(K350,【参考】数式用!$A$5:$AB$37,MATCH(O350,【参考】数式用!$B$4:$AB$4,0)+1,0),"")</f>
        <v/>
      </c>
      <c r="S350" s="1410" t="s">
        <v>2102</v>
      </c>
      <c r="T350" s="1535" t="str">
        <f>IF('別紙様式2-3（６月以降分）'!T350="","",'別紙様式2-3（６月以降分）'!T350)</f>
        <v/>
      </c>
      <c r="U350" s="1537" t="str">
        <f>IFERROR(VLOOKUP(K350,【参考】数式用!$A$5:$AB$37,MATCH(T350,【参考】数式用!$B$4:$AB$4,0)+1,0),"")</f>
        <v/>
      </c>
      <c r="V350" s="1416" t="s">
        <v>15</v>
      </c>
      <c r="W350" s="1533">
        <f>'別紙様式2-3（６月以降分）'!W350</f>
        <v>6</v>
      </c>
      <c r="X350" s="1356" t="s">
        <v>10</v>
      </c>
      <c r="Y350" s="1533">
        <f>'別紙様式2-3（６月以降分）'!Y350</f>
        <v>6</v>
      </c>
      <c r="Z350" s="1356" t="s">
        <v>38</v>
      </c>
      <c r="AA350" s="1533">
        <f>'別紙様式2-3（６月以降分）'!AA350</f>
        <v>7</v>
      </c>
      <c r="AB350" s="1356" t="s">
        <v>10</v>
      </c>
      <c r="AC350" s="1533">
        <f>'別紙様式2-3（６月以降分）'!AC350</f>
        <v>3</v>
      </c>
      <c r="AD350" s="1356" t="s">
        <v>2020</v>
      </c>
      <c r="AE350" s="1356" t="s">
        <v>20</v>
      </c>
      <c r="AF350" s="1356">
        <f>IF(W350&gt;=1,(AA350*12+AC350)-(W350*12+Y350)+1,"")</f>
        <v>10</v>
      </c>
      <c r="AG350" s="1358" t="s">
        <v>33</v>
      </c>
      <c r="AH350" s="1525" t="str">
        <f>'別紙様式2-3（６月以降分）'!AH350</f>
        <v/>
      </c>
      <c r="AI350" s="1527" t="str">
        <f>'別紙様式2-3（６月以降分）'!AI350</f>
        <v/>
      </c>
      <c r="AJ350" s="1529">
        <f>'別紙様式2-3（６月以降分）'!AJ350</f>
        <v>0</v>
      </c>
      <c r="AK350" s="1531" t="str">
        <f>IF('別紙様式2-3（６月以降分）'!AK350="","",'別紙様式2-3（６月以降分）'!AK350)</f>
        <v/>
      </c>
      <c r="AL350" s="1520">
        <f>'別紙様式2-3（６月以降分）'!AL350</f>
        <v>0</v>
      </c>
      <c r="AM350" s="1522" t="str">
        <f>IF('別紙様式2-3（６月以降分）'!AM350="","",'別紙様式2-3（６月以降分）'!AM350)</f>
        <v/>
      </c>
      <c r="AN350" s="1340" t="str">
        <f>IF('別紙様式2-3（６月以降分）'!AN350="","",'別紙様式2-3（６月以降分）'!AN350)</f>
        <v/>
      </c>
      <c r="AO350" s="1338" t="str">
        <f>IF('別紙様式2-3（６月以降分）'!AO350="","",'別紙様式2-3（６月以降分）'!AO350)</f>
        <v/>
      </c>
      <c r="AP350" s="1340" t="str">
        <f>IF('別紙様式2-3（６月以降分）'!AP350="","",'別紙様式2-3（６月以降分）'!AP350)</f>
        <v/>
      </c>
      <c r="AQ350" s="1489" t="str">
        <f>IF('別紙様式2-3（６月以降分）'!AQ350="","",'別紙様式2-3（６月以降分）'!AQ350)</f>
        <v/>
      </c>
      <c r="AR350" s="1492" t="str">
        <f>IF('別紙様式2-3（６月以降分）'!AR350="","",'別紙様式2-3（６月以降分）'!AR350)</f>
        <v/>
      </c>
      <c r="AS350" s="573" t="str">
        <f t="shared" ref="AS350" si="581">IF(AU352="","",IF(U352&lt;U350,"！加算の要件上は問題ありませんが、令和６年度当初の新加算の加算率と比較して、移行後の加算率が下がる計画になっています。",""))</f>
        <v/>
      </c>
      <c r="AT350" s="580"/>
      <c r="AU350" s="1308"/>
      <c r="AV350" s="558" t="str">
        <f>IF('別紙様式2-2（４・５月分）'!N266="","",'別紙様式2-2（４・５月分）'!N266)</f>
        <v/>
      </c>
      <c r="AW350" s="1312" t="str">
        <f>IF(SUM('別紙様式2-2（４・５月分）'!O266:O268)=0,"",SUM('別紙様式2-2（４・５月分）'!O266:O268))</f>
        <v/>
      </c>
      <c r="AX350" s="1481" t="str">
        <f>IFERROR(VLOOKUP(K350,【参考】数式用!$AH$2:$AI$34,2,FALSE),"")</f>
        <v/>
      </c>
      <c r="AY350" s="494"/>
      <c r="BD350" s="341"/>
      <c r="BE350" s="1310" t="str">
        <f>G350</f>
        <v/>
      </c>
      <c r="BF350" s="1310"/>
      <c r="BG350" s="1310"/>
    </row>
    <row r="351" spans="1:59" ht="15" customHeight="1">
      <c r="A351" s="1274"/>
      <c r="B351" s="1242"/>
      <c r="C351" s="1243"/>
      <c r="D351" s="1243"/>
      <c r="E351" s="1243"/>
      <c r="F351" s="1244"/>
      <c r="G351" s="1259"/>
      <c r="H351" s="1259"/>
      <c r="I351" s="1259"/>
      <c r="J351" s="1422"/>
      <c r="K351" s="1259"/>
      <c r="L351" s="1428"/>
      <c r="M351" s="1378" t="str">
        <f>IF('別紙様式2-2（４・５月分）'!P267="","",'別紙様式2-2（４・５月分）'!P267)</f>
        <v/>
      </c>
      <c r="N351" s="1399"/>
      <c r="O351" s="1405"/>
      <c r="P351" s="1406"/>
      <c r="Q351" s="1407"/>
      <c r="R351" s="1540"/>
      <c r="S351" s="1411"/>
      <c r="T351" s="1536"/>
      <c r="U351" s="1538"/>
      <c r="V351" s="1417"/>
      <c r="W351" s="1534"/>
      <c r="X351" s="1357"/>
      <c r="Y351" s="1534"/>
      <c r="Z351" s="1357"/>
      <c r="AA351" s="1534"/>
      <c r="AB351" s="1357"/>
      <c r="AC351" s="1534"/>
      <c r="AD351" s="1357"/>
      <c r="AE351" s="1357"/>
      <c r="AF351" s="1357"/>
      <c r="AG351" s="1359"/>
      <c r="AH351" s="1526"/>
      <c r="AI351" s="1528"/>
      <c r="AJ351" s="1530"/>
      <c r="AK351" s="1532"/>
      <c r="AL351" s="1521"/>
      <c r="AM351" s="1523"/>
      <c r="AN351" s="1341"/>
      <c r="AO351" s="1524"/>
      <c r="AP351" s="1341"/>
      <c r="AQ351" s="1490"/>
      <c r="AR351" s="1493"/>
      <c r="AS351" s="1491" t="str">
        <f t="shared" ref="AS351" si="582">IF(AU352="","",IF(OR(AA352="",AA352&lt;&gt;7,AC352="",AC352&lt;&gt;3),"！算定期間の終わりが令和７年３月になっていません。年度内の廃止予定等がなければ、算定対象月を令和７年３月にしてください。",""))</f>
        <v/>
      </c>
      <c r="AT351" s="580"/>
      <c r="AU351" s="1310"/>
      <c r="AV351" s="1311" t="str">
        <f>IF('別紙様式2-2（４・５月分）'!N267="","",'別紙様式2-2（４・５月分）'!N267)</f>
        <v/>
      </c>
      <c r="AW351" s="1312"/>
      <c r="AX351" s="1482"/>
      <c r="AY351" s="431"/>
      <c r="BD351" s="341"/>
      <c r="BE351" s="1310" t="str">
        <f>G350</f>
        <v/>
      </c>
      <c r="BF351" s="1310"/>
      <c r="BG351" s="1310"/>
    </row>
    <row r="352" spans="1:59" ht="15" customHeight="1">
      <c r="A352" s="1302"/>
      <c r="B352" s="1242"/>
      <c r="C352" s="1243"/>
      <c r="D352" s="1243"/>
      <c r="E352" s="1243"/>
      <c r="F352" s="1244"/>
      <c r="G352" s="1259"/>
      <c r="H352" s="1259"/>
      <c r="I352" s="1259"/>
      <c r="J352" s="1422"/>
      <c r="K352" s="1259"/>
      <c r="L352" s="1428"/>
      <c r="M352" s="1379"/>
      <c r="N352" s="1400"/>
      <c r="O352" s="1380" t="s">
        <v>2025</v>
      </c>
      <c r="P352" s="1432" t="str">
        <f>IFERROR(VLOOKUP('別紙様式2-2（４・５月分）'!AQ266,【参考】数式用!$AR$5:$AT$22,3,FALSE),"")</f>
        <v/>
      </c>
      <c r="Q352" s="1384" t="s">
        <v>2036</v>
      </c>
      <c r="R352" s="1516" t="str">
        <f>IFERROR(VLOOKUP(K350,【参考】数式用!$A$5:$AB$37,MATCH(P352,【参考】数式用!$B$4:$AB$4,0)+1,0),"")</f>
        <v/>
      </c>
      <c r="S352" s="1388" t="s">
        <v>2109</v>
      </c>
      <c r="T352" s="1518"/>
      <c r="U352" s="1514" t="str">
        <f>IFERROR(VLOOKUP(K350,【参考】数式用!$A$5:$AB$37,MATCH(T352,【参考】数式用!$B$4:$AB$4,0)+1,0),"")</f>
        <v/>
      </c>
      <c r="V352" s="1394" t="s">
        <v>15</v>
      </c>
      <c r="W352" s="1512"/>
      <c r="X352" s="1370" t="s">
        <v>10</v>
      </c>
      <c r="Y352" s="1512"/>
      <c r="Z352" s="1370" t="s">
        <v>38</v>
      </c>
      <c r="AA352" s="1512"/>
      <c r="AB352" s="1370" t="s">
        <v>10</v>
      </c>
      <c r="AC352" s="1512"/>
      <c r="AD352" s="1370" t="s">
        <v>2020</v>
      </c>
      <c r="AE352" s="1370" t="s">
        <v>20</v>
      </c>
      <c r="AF352" s="1370" t="str">
        <f>IF(W352&gt;=1,(AA352*12+AC352)-(W352*12+Y352)+1,"")</f>
        <v/>
      </c>
      <c r="AG352" s="1366" t="s">
        <v>33</v>
      </c>
      <c r="AH352" s="1372" t="str">
        <f t="shared" ref="AH352" si="583">IFERROR(ROUNDDOWN(ROUND(L350*U352,0),0)*AF352,"")</f>
        <v/>
      </c>
      <c r="AI352" s="1506" t="str">
        <f t="shared" ref="AI352" si="584">IFERROR(ROUNDDOWN(ROUND((L350*(U352-AW350)),0),0)*AF352,"")</f>
        <v/>
      </c>
      <c r="AJ352" s="1376" t="str">
        <f>IFERROR(ROUNDDOWN(ROUNDDOWN(ROUND(L350*VLOOKUP(K350,【参考】数式用!$A$5:$AB$27,MATCH("新加算Ⅳ",【参考】数式用!$B$4:$AB$4,0)+1,0),0),0)*AF352*0.5,0),"")</f>
        <v/>
      </c>
      <c r="AK352" s="1508"/>
      <c r="AL352" s="1510" t="str">
        <f>IFERROR(IF('別紙様式2-2（４・５月分）'!P352="ベア加算","", IF(OR(T352="新加算Ⅰ",T352="新加算Ⅱ",T352="新加算Ⅲ",T352="新加算Ⅳ"),ROUNDDOWN(ROUND(L350*VLOOKUP(K350,【参考】数式用!$A$5:$I$27,MATCH("ベア加算",【参考】数式用!$B$4:$I$4,0)+1,0),0),0)*AF352,"")),"")</f>
        <v/>
      </c>
      <c r="AM352" s="1502"/>
      <c r="AN352" s="1483"/>
      <c r="AO352" s="1504"/>
      <c r="AP352" s="1483"/>
      <c r="AQ352" s="1485"/>
      <c r="AR352" s="1487"/>
      <c r="AS352" s="1491"/>
      <c r="AT352" s="452"/>
      <c r="AU352" s="1310" t="str">
        <f>IF(AND(AA350&lt;&gt;7,AC350&lt;&gt;3),"V列に色付け","")</f>
        <v/>
      </c>
      <c r="AV352" s="1311"/>
      <c r="AW352" s="1312"/>
      <c r="AX352" s="577"/>
      <c r="AY352" s="1229" t="str">
        <f>IF(AL352&lt;&gt;"",IF(AM352="○","入力済","未入力"),"")</f>
        <v/>
      </c>
      <c r="AZ352" s="1229" t="str">
        <f>IF(OR(T352="新加算Ⅰ",T352="新加算Ⅱ",T352="新加算Ⅲ",T352="新加算Ⅳ",T352="新加算Ⅴ（１）",T352="新加算Ⅴ（２）",T352="新加算Ⅴ（３）",T352="新加算ⅠⅤ（４）",T352="新加算Ⅴ（５）",T352="新加算Ⅴ（６）",T352="新加算Ⅴ（８）",T352="新加算Ⅴ（11）"),IF(OR(AN352="○",AN352="令和６年度中に満たす"),"入力済","未入力"),"")</f>
        <v/>
      </c>
      <c r="BA352" s="1229" t="str">
        <f>IF(OR(T352="新加算Ⅴ（７）",T352="新加算Ⅴ（９）",T352="新加算Ⅴ（10）",T352="新加算Ⅴ（12）",T352="新加算Ⅴ（13）",T352="新加算Ⅴ（14）"),IF(OR(AO352="○",AO352="令和６年度中に満たす"),"入力済","未入力"),"")</f>
        <v/>
      </c>
      <c r="BB352" s="1229" t="str">
        <f>IF(OR(T352="新加算Ⅰ",T352="新加算Ⅱ",T352="新加算Ⅲ",T352="新加算Ⅴ（１）",T352="新加算Ⅴ（３）",T352="新加算Ⅴ（８）"),IF(OR(AP352="○",AP352="令和６年度中に満たす"),"入力済","未入力"),"")</f>
        <v/>
      </c>
      <c r="BC352" s="1480" t="str">
        <f t="shared" ref="BC352" si="585">IF(OR(T352="新加算Ⅰ",T352="新加算Ⅱ",T352="新加算Ⅴ（１）",T352="新加算Ⅴ（２）",T352="新加算Ⅴ（３）",T352="新加算Ⅴ（４）",T352="新加算Ⅴ（５）",T352="新加算Ⅴ（６）",T352="新加算Ⅴ（７）",T352="新加算Ⅴ（９）",T352="新加算Ⅴ（10）",T352="新加算Ⅴ（12）"),IF(AQ352&lt;&gt;"",1,""),"")</f>
        <v/>
      </c>
      <c r="BD352" s="1310" t="str">
        <f>IF(OR(T352="新加算Ⅰ",T352="新加算Ⅴ（１）",T352="新加算Ⅴ（２）",T352="新加算Ⅴ（５）",T352="新加算Ⅴ（７）",T352="新加算Ⅴ（10）"),IF(AR352="","未入力","入力済"),"")</f>
        <v/>
      </c>
      <c r="BE352" s="1310" t="str">
        <f>G350</f>
        <v/>
      </c>
      <c r="BF352" s="1310"/>
      <c r="BG352" s="1310"/>
    </row>
    <row r="353" spans="1:59" ht="30" customHeight="1" thickBot="1">
      <c r="A353" s="1275"/>
      <c r="B353" s="1418"/>
      <c r="C353" s="1419"/>
      <c r="D353" s="1419"/>
      <c r="E353" s="1419"/>
      <c r="F353" s="1420"/>
      <c r="G353" s="1260"/>
      <c r="H353" s="1260"/>
      <c r="I353" s="1260"/>
      <c r="J353" s="1423"/>
      <c r="K353" s="1260"/>
      <c r="L353" s="1429"/>
      <c r="M353" s="556" t="str">
        <f>IF('別紙様式2-2（４・５月分）'!P268="","",'別紙様式2-2（４・５月分）'!P268)</f>
        <v/>
      </c>
      <c r="N353" s="1401"/>
      <c r="O353" s="1381"/>
      <c r="P353" s="1433"/>
      <c r="Q353" s="1385"/>
      <c r="R353" s="1517"/>
      <c r="S353" s="1389"/>
      <c r="T353" s="1519"/>
      <c r="U353" s="1515"/>
      <c r="V353" s="1395"/>
      <c r="W353" s="1513"/>
      <c r="X353" s="1371"/>
      <c r="Y353" s="1513"/>
      <c r="Z353" s="1371"/>
      <c r="AA353" s="1513"/>
      <c r="AB353" s="1371"/>
      <c r="AC353" s="1513"/>
      <c r="AD353" s="1371"/>
      <c r="AE353" s="1371"/>
      <c r="AF353" s="1371"/>
      <c r="AG353" s="1367"/>
      <c r="AH353" s="1373"/>
      <c r="AI353" s="1507"/>
      <c r="AJ353" s="1377"/>
      <c r="AK353" s="1509"/>
      <c r="AL353" s="1511"/>
      <c r="AM353" s="1503"/>
      <c r="AN353" s="1484"/>
      <c r="AO353" s="1505"/>
      <c r="AP353" s="1484"/>
      <c r="AQ353" s="1486"/>
      <c r="AR353" s="1488"/>
      <c r="AS353" s="578" t="str">
        <f t="shared" ref="AS353" si="586">IF(AU352="","",IF(OR(T352="",AND(M353="ベア加算なし",OR(T352="新加算Ⅰ",T352="新加算Ⅱ",T352="新加算Ⅲ",T352="新加算Ⅳ"),AM352=""),AND(OR(T352="新加算Ⅰ",T352="新加算Ⅱ",T352="新加算Ⅲ",T352="新加算Ⅳ"),AN352=""),AND(OR(T352="新加算Ⅰ",T352="新加算Ⅱ",T352="新加算Ⅲ"),AP352=""),AND(OR(T352="新加算Ⅰ",T352="新加算Ⅱ"),AQ352=""),AND(OR(T352="新加算Ⅰ"),AR352="")),"！記入が必要な欄（ピンク色のセル）に空欄があります。空欄を埋めてください。",""))</f>
        <v/>
      </c>
      <c r="AT353" s="452"/>
      <c r="AU353" s="1310"/>
      <c r="AV353" s="558" t="str">
        <f>IF('別紙様式2-2（４・５月分）'!N268="","",'別紙様式2-2（４・５月分）'!N268)</f>
        <v/>
      </c>
      <c r="AW353" s="1312"/>
      <c r="AX353" s="579"/>
      <c r="AY353" s="1229" t="str">
        <f>IF(OR(T353="新加算Ⅰ",T353="新加算Ⅱ",T353="新加算Ⅲ",T353="新加算Ⅳ",T353="新加算Ⅴ（１）",T353="新加算Ⅴ（２）",T353="新加算Ⅴ（３）",T353="新加算ⅠⅤ（４）",T353="新加算Ⅴ（５）",T353="新加算Ⅴ（６）",T353="新加算Ⅴ（８）",T353="新加算Ⅴ（11）"),IF(AI353="○","","未入力"),"")</f>
        <v/>
      </c>
      <c r="AZ353" s="1229" t="str">
        <f>IF(OR(U353="新加算Ⅰ",U353="新加算Ⅱ",U353="新加算Ⅲ",U353="新加算Ⅳ",U353="新加算Ⅴ（１）",U353="新加算Ⅴ（２）",U353="新加算Ⅴ（３）",U353="新加算ⅠⅤ（４）",U353="新加算Ⅴ（５）",U353="新加算Ⅴ（６）",U353="新加算Ⅴ（８）",U353="新加算Ⅴ（11）"),IF(AJ353="○","","未入力"),"")</f>
        <v/>
      </c>
      <c r="BA353" s="1229" t="str">
        <f>IF(OR(U353="新加算Ⅴ（７）",U353="新加算Ⅴ（９）",U353="新加算Ⅴ（10）",U353="新加算Ⅴ（12）",U353="新加算Ⅴ（13）",U353="新加算Ⅴ（14）"),IF(AK353="○","","未入力"),"")</f>
        <v/>
      </c>
      <c r="BB353" s="1229" t="str">
        <f>IF(OR(U353="新加算Ⅰ",U353="新加算Ⅱ",U353="新加算Ⅲ",U353="新加算Ⅴ（１）",U353="新加算Ⅴ（３）",U353="新加算Ⅴ（８）"),IF(AL353="○","","未入力"),"")</f>
        <v/>
      </c>
      <c r="BC353" s="1480" t="str">
        <f t="shared" ref="BC353" si="587">IF(OR(U353="新加算Ⅰ",U353="新加算Ⅱ",U353="新加算Ⅴ（１）",U353="新加算Ⅴ（２）",U353="新加算Ⅴ（３）",U353="新加算Ⅴ（４）",U353="新加算Ⅴ（５）",U353="新加算Ⅴ（６）",U353="新加算Ⅴ（７）",U353="新加算Ⅴ（９）",U353="新加算Ⅴ（10）",U353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3" s="1310" t="str">
        <f>IF(AND(T353&lt;&gt;"（参考）令和７年度の移行予定",OR(U353="新加算Ⅰ",U353="新加算Ⅴ（１）",U353="新加算Ⅴ（２）",U353="新加算Ⅴ（５）",U353="新加算Ⅴ（７）",U353="新加算Ⅴ（10）")),IF(AN353="","未入力",IF(AN353="いずれも取得していない","要件を満たさない","")),"")</f>
        <v/>
      </c>
      <c r="BE353" s="1310" t="str">
        <f>G350</f>
        <v/>
      </c>
      <c r="BF353" s="1310"/>
      <c r="BG353" s="1310"/>
    </row>
    <row r="354" spans="1:59" ht="30" customHeight="1">
      <c r="A354" s="1300">
        <v>86</v>
      </c>
      <c r="B354" s="1242" t="str">
        <f>IF(基本情報入力シート!C139="","",基本情報入力シート!C139)</f>
        <v/>
      </c>
      <c r="C354" s="1243"/>
      <c r="D354" s="1243"/>
      <c r="E354" s="1243"/>
      <c r="F354" s="1244"/>
      <c r="G354" s="1259" t="str">
        <f>IF(基本情報入力シート!M139="","",基本情報入力シート!M139)</f>
        <v/>
      </c>
      <c r="H354" s="1259" t="str">
        <f>IF(基本情報入力シート!R139="","",基本情報入力シート!R139)</f>
        <v/>
      </c>
      <c r="I354" s="1259" t="str">
        <f>IF(基本情報入力シート!W139="","",基本情報入力シート!W139)</f>
        <v/>
      </c>
      <c r="J354" s="1422" t="str">
        <f>IF(基本情報入力シート!X139="","",基本情報入力シート!X139)</f>
        <v/>
      </c>
      <c r="K354" s="1259" t="str">
        <f>IF(基本情報入力シート!Y139="","",基本情報入力シート!Y139)</f>
        <v/>
      </c>
      <c r="L354" s="1428" t="str">
        <f>IF(基本情報入力シート!AB139="","",基本情報入力シート!AB139)</f>
        <v/>
      </c>
      <c r="M354" s="553" t="str">
        <f>IF('別紙様式2-2（４・５月分）'!P269="","",'別紙様式2-2（４・５月分）'!P269)</f>
        <v/>
      </c>
      <c r="N354" s="1398" t="str">
        <f>IF(SUM('別紙様式2-2（４・５月分）'!Q269:Q271)=0,"",SUM('別紙様式2-2（４・５月分）'!Q269:Q271))</f>
        <v/>
      </c>
      <c r="O354" s="1402" t="str">
        <f>IFERROR(VLOOKUP('別紙様式2-2（４・５月分）'!AQ269,【参考】数式用!$AR$5:$AS$22,2,FALSE),"")</f>
        <v/>
      </c>
      <c r="P354" s="1403"/>
      <c r="Q354" s="1404"/>
      <c r="R354" s="1539" t="str">
        <f>IFERROR(VLOOKUP(K354,【参考】数式用!$A$5:$AB$37,MATCH(O354,【参考】数式用!$B$4:$AB$4,0)+1,0),"")</f>
        <v/>
      </c>
      <c r="S354" s="1410" t="s">
        <v>2102</v>
      </c>
      <c r="T354" s="1535" t="str">
        <f>IF('別紙様式2-3（６月以降分）'!T354="","",'別紙様式2-3（６月以降分）'!T354)</f>
        <v/>
      </c>
      <c r="U354" s="1537" t="str">
        <f>IFERROR(VLOOKUP(K354,【参考】数式用!$A$5:$AB$37,MATCH(T354,【参考】数式用!$B$4:$AB$4,0)+1,0),"")</f>
        <v/>
      </c>
      <c r="V354" s="1416" t="s">
        <v>15</v>
      </c>
      <c r="W354" s="1533">
        <f>'別紙様式2-3（６月以降分）'!W354</f>
        <v>6</v>
      </c>
      <c r="X354" s="1356" t="s">
        <v>10</v>
      </c>
      <c r="Y354" s="1533">
        <f>'別紙様式2-3（６月以降分）'!Y354</f>
        <v>6</v>
      </c>
      <c r="Z354" s="1356" t="s">
        <v>38</v>
      </c>
      <c r="AA354" s="1533">
        <f>'別紙様式2-3（６月以降分）'!AA354</f>
        <v>7</v>
      </c>
      <c r="AB354" s="1356" t="s">
        <v>10</v>
      </c>
      <c r="AC354" s="1533">
        <f>'別紙様式2-3（６月以降分）'!AC354</f>
        <v>3</v>
      </c>
      <c r="AD354" s="1356" t="s">
        <v>2020</v>
      </c>
      <c r="AE354" s="1356" t="s">
        <v>20</v>
      </c>
      <c r="AF354" s="1356">
        <f>IF(W354&gt;=1,(AA354*12+AC354)-(W354*12+Y354)+1,"")</f>
        <v>10</v>
      </c>
      <c r="AG354" s="1358" t="s">
        <v>33</v>
      </c>
      <c r="AH354" s="1525" t="str">
        <f>'別紙様式2-3（６月以降分）'!AH354</f>
        <v/>
      </c>
      <c r="AI354" s="1527" t="str">
        <f>'別紙様式2-3（６月以降分）'!AI354</f>
        <v/>
      </c>
      <c r="AJ354" s="1529">
        <f>'別紙様式2-3（６月以降分）'!AJ354</f>
        <v>0</v>
      </c>
      <c r="AK354" s="1531" t="str">
        <f>IF('別紙様式2-3（６月以降分）'!AK354="","",'別紙様式2-3（６月以降分）'!AK354)</f>
        <v/>
      </c>
      <c r="AL354" s="1520">
        <f>'別紙様式2-3（６月以降分）'!AL354</f>
        <v>0</v>
      </c>
      <c r="AM354" s="1522" t="str">
        <f>IF('別紙様式2-3（６月以降分）'!AM354="","",'別紙様式2-3（６月以降分）'!AM354)</f>
        <v/>
      </c>
      <c r="AN354" s="1340" t="str">
        <f>IF('別紙様式2-3（６月以降分）'!AN354="","",'別紙様式2-3（６月以降分）'!AN354)</f>
        <v/>
      </c>
      <c r="AO354" s="1338" t="str">
        <f>IF('別紙様式2-3（６月以降分）'!AO354="","",'別紙様式2-3（６月以降分）'!AO354)</f>
        <v/>
      </c>
      <c r="AP354" s="1340" t="str">
        <f>IF('別紙様式2-3（６月以降分）'!AP354="","",'別紙様式2-3（６月以降分）'!AP354)</f>
        <v/>
      </c>
      <c r="AQ354" s="1489" t="str">
        <f>IF('別紙様式2-3（６月以降分）'!AQ354="","",'別紙様式2-3（６月以降分）'!AQ354)</f>
        <v/>
      </c>
      <c r="AR354" s="1492" t="str">
        <f>IF('別紙様式2-3（６月以降分）'!AR354="","",'別紙様式2-3（６月以降分）'!AR354)</f>
        <v/>
      </c>
      <c r="AS354" s="573" t="str">
        <f t="shared" ref="AS354" si="588">IF(AU356="","",IF(U356&lt;U354,"！加算の要件上は問題ありませんが、令和６年度当初の新加算の加算率と比較して、移行後の加算率が下がる計画になっています。",""))</f>
        <v/>
      </c>
      <c r="AT354" s="580"/>
      <c r="AU354" s="1308"/>
      <c r="AV354" s="558" t="str">
        <f>IF('別紙様式2-2（４・５月分）'!N269="","",'別紙様式2-2（４・５月分）'!N269)</f>
        <v/>
      </c>
      <c r="AW354" s="1312" t="str">
        <f>IF(SUM('別紙様式2-2（４・５月分）'!O269:O271)=0,"",SUM('別紙様式2-2（４・５月分）'!O269:O271))</f>
        <v/>
      </c>
      <c r="AX354" s="1481" t="str">
        <f>IFERROR(VLOOKUP(K354,【参考】数式用!$AH$2:$AI$34,2,FALSE),"")</f>
        <v/>
      </c>
      <c r="AY354" s="494"/>
      <c r="BD354" s="341"/>
      <c r="BE354" s="1310" t="str">
        <f>G354</f>
        <v/>
      </c>
      <c r="BF354" s="1310"/>
      <c r="BG354" s="1310"/>
    </row>
    <row r="355" spans="1:59" ht="15" customHeight="1">
      <c r="A355" s="1274"/>
      <c r="B355" s="1242"/>
      <c r="C355" s="1243"/>
      <c r="D355" s="1243"/>
      <c r="E355" s="1243"/>
      <c r="F355" s="1244"/>
      <c r="G355" s="1259"/>
      <c r="H355" s="1259"/>
      <c r="I355" s="1259"/>
      <c r="J355" s="1422"/>
      <c r="K355" s="1259"/>
      <c r="L355" s="1428"/>
      <c r="M355" s="1378" t="str">
        <f>IF('別紙様式2-2（４・５月分）'!P270="","",'別紙様式2-2（４・５月分）'!P270)</f>
        <v/>
      </c>
      <c r="N355" s="1399"/>
      <c r="O355" s="1405"/>
      <c r="P355" s="1406"/>
      <c r="Q355" s="1407"/>
      <c r="R355" s="1540"/>
      <c r="S355" s="1411"/>
      <c r="T355" s="1536"/>
      <c r="U355" s="1538"/>
      <c r="V355" s="1417"/>
      <c r="W355" s="1534"/>
      <c r="X355" s="1357"/>
      <c r="Y355" s="1534"/>
      <c r="Z355" s="1357"/>
      <c r="AA355" s="1534"/>
      <c r="AB355" s="1357"/>
      <c r="AC355" s="1534"/>
      <c r="AD355" s="1357"/>
      <c r="AE355" s="1357"/>
      <c r="AF355" s="1357"/>
      <c r="AG355" s="1359"/>
      <c r="AH355" s="1526"/>
      <c r="AI355" s="1528"/>
      <c r="AJ355" s="1530"/>
      <c r="AK355" s="1532"/>
      <c r="AL355" s="1521"/>
      <c r="AM355" s="1523"/>
      <c r="AN355" s="1341"/>
      <c r="AO355" s="1524"/>
      <c r="AP355" s="1341"/>
      <c r="AQ355" s="1490"/>
      <c r="AR355" s="1493"/>
      <c r="AS355" s="1491" t="str">
        <f t="shared" ref="AS355" si="589">IF(AU356="","",IF(OR(AA356="",AA356&lt;&gt;7,AC356="",AC356&lt;&gt;3),"！算定期間の終わりが令和７年３月になっていません。年度内の廃止予定等がなければ、算定対象月を令和７年３月にしてください。",""))</f>
        <v/>
      </c>
      <c r="AT355" s="580"/>
      <c r="AU355" s="1310"/>
      <c r="AV355" s="1311" t="str">
        <f>IF('別紙様式2-2（４・５月分）'!N270="","",'別紙様式2-2（４・５月分）'!N270)</f>
        <v/>
      </c>
      <c r="AW355" s="1312"/>
      <c r="AX355" s="1482"/>
      <c r="AY355" s="431"/>
      <c r="BD355" s="341"/>
      <c r="BE355" s="1310" t="str">
        <f>G354</f>
        <v/>
      </c>
      <c r="BF355" s="1310"/>
      <c r="BG355" s="1310"/>
    </row>
    <row r="356" spans="1:59" ht="15" customHeight="1">
      <c r="A356" s="1302"/>
      <c r="B356" s="1242"/>
      <c r="C356" s="1243"/>
      <c r="D356" s="1243"/>
      <c r="E356" s="1243"/>
      <c r="F356" s="1244"/>
      <c r="G356" s="1259"/>
      <c r="H356" s="1259"/>
      <c r="I356" s="1259"/>
      <c r="J356" s="1422"/>
      <c r="K356" s="1259"/>
      <c r="L356" s="1428"/>
      <c r="M356" s="1379"/>
      <c r="N356" s="1400"/>
      <c r="O356" s="1380" t="s">
        <v>2025</v>
      </c>
      <c r="P356" s="1432" t="str">
        <f>IFERROR(VLOOKUP('別紙様式2-2（４・５月分）'!AQ269,【参考】数式用!$AR$5:$AT$22,3,FALSE),"")</f>
        <v/>
      </c>
      <c r="Q356" s="1384" t="s">
        <v>2036</v>
      </c>
      <c r="R356" s="1516" t="str">
        <f>IFERROR(VLOOKUP(K354,【参考】数式用!$A$5:$AB$37,MATCH(P356,【参考】数式用!$B$4:$AB$4,0)+1,0),"")</f>
        <v/>
      </c>
      <c r="S356" s="1388" t="s">
        <v>2109</v>
      </c>
      <c r="T356" s="1518"/>
      <c r="U356" s="1514" t="str">
        <f>IFERROR(VLOOKUP(K354,【参考】数式用!$A$5:$AB$37,MATCH(T356,【参考】数式用!$B$4:$AB$4,0)+1,0),"")</f>
        <v/>
      </c>
      <c r="V356" s="1394" t="s">
        <v>15</v>
      </c>
      <c r="W356" s="1512"/>
      <c r="X356" s="1370" t="s">
        <v>10</v>
      </c>
      <c r="Y356" s="1512"/>
      <c r="Z356" s="1370" t="s">
        <v>38</v>
      </c>
      <c r="AA356" s="1512"/>
      <c r="AB356" s="1370" t="s">
        <v>10</v>
      </c>
      <c r="AC356" s="1512"/>
      <c r="AD356" s="1370" t="s">
        <v>2020</v>
      </c>
      <c r="AE356" s="1370" t="s">
        <v>20</v>
      </c>
      <c r="AF356" s="1370" t="str">
        <f>IF(W356&gt;=1,(AA356*12+AC356)-(W356*12+Y356)+1,"")</f>
        <v/>
      </c>
      <c r="AG356" s="1366" t="s">
        <v>33</v>
      </c>
      <c r="AH356" s="1372" t="str">
        <f t="shared" ref="AH356" si="590">IFERROR(ROUNDDOWN(ROUND(L354*U356,0),0)*AF356,"")</f>
        <v/>
      </c>
      <c r="AI356" s="1506" t="str">
        <f t="shared" ref="AI356" si="591">IFERROR(ROUNDDOWN(ROUND((L354*(U356-AW354)),0),0)*AF356,"")</f>
        <v/>
      </c>
      <c r="AJ356" s="1376" t="str">
        <f>IFERROR(ROUNDDOWN(ROUNDDOWN(ROUND(L354*VLOOKUP(K354,【参考】数式用!$A$5:$AB$27,MATCH("新加算Ⅳ",【参考】数式用!$B$4:$AB$4,0)+1,0),0),0)*AF356*0.5,0),"")</f>
        <v/>
      </c>
      <c r="AK356" s="1508"/>
      <c r="AL356" s="1510" t="str">
        <f>IFERROR(IF('別紙様式2-2（４・５月分）'!P356="ベア加算","", IF(OR(T356="新加算Ⅰ",T356="新加算Ⅱ",T356="新加算Ⅲ",T356="新加算Ⅳ"),ROUNDDOWN(ROUND(L354*VLOOKUP(K354,【参考】数式用!$A$5:$I$27,MATCH("ベア加算",【参考】数式用!$B$4:$I$4,0)+1,0),0),0)*AF356,"")),"")</f>
        <v/>
      </c>
      <c r="AM356" s="1502"/>
      <c r="AN356" s="1483"/>
      <c r="AO356" s="1504"/>
      <c r="AP356" s="1483"/>
      <c r="AQ356" s="1485"/>
      <c r="AR356" s="1487"/>
      <c r="AS356" s="1491"/>
      <c r="AT356" s="452"/>
      <c r="AU356" s="1310" t="str">
        <f>IF(AND(AA354&lt;&gt;7,AC354&lt;&gt;3),"V列に色付け","")</f>
        <v/>
      </c>
      <c r="AV356" s="1311"/>
      <c r="AW356" s="1312"/>
      <c r="AX356" s="577"/>
      <c r="AY356" s="1229" t="str">
        <f>IF(AL356&lt;&gt;"",IF(AM356="○","入力済","未入力"),"")</f>
        <v/>
      </c>
      <c r="AZ356" s="1229" t="str">
        <f>IF(OR(T356="新加算Ⅰ",T356="新加算Ⅱ",T356="新加算Ⅲ",T356="新加算Ⅳ",T356="新加算Ⅴ（１）",T356="新加算Ⅴ（２）",T356="新加算Ⅴ（３）",T356="新加算ⅠⅤ（４）",T356="新加算Ⅴ（５）",T356="新加算Ⅴ（６）",T356="新加算Ⅴ（８）",T356="新加算Ⅴ（11）"),IF(OR(AN356="○",AN356="令和６年度中に満たす"),"入力済","未入力"),"")</f>
        <v/>
      </c>
      <c r="BA356" s="1229" t="str">
        <f>IF(OR(T356="新加算Ⅴ（７）",T356="新加算Ⅴ（９）",T356="新加算Ⅴ（10）",T356="新加算Ⅴ（12）",T356="新加算Ⅴ（13）",T356="新加算Ⅴ（14）"),IF(OR(AO356="○",AO356="令和６年度中に満たす"),"入力済","未入力"),"")</f>
        <v/>
      </c>
      <c r="BB356" s="1229" t="str">
        <f>IF(OR(T356="新加算Ⅰ",T356="新加算Ⅱ",T356="新加算Ⅲ",T356="新加算Ⅴ（１）",T356="新加算Ⅴ（３）",T356="新加算Ⅴ（８）"),IF(OR(AP356="○",AP356="令和６年度中に満たす"),"入力済","未入力"),"")</f>
        <v/>
      </c>
      <c r="BC356" s="1480" t="str">
        <f t="shared" ref="BC356" si="592">IF(OR(T356="新加算Ⅰ",T356="新加算Ⅱ",T356="新加算Ⅴ（１）",T356="新加算Ⅴ（２）",T356="新加算Ⅴ（３）",T356="新加算Ⅴ（４）",T356="新加算Ⅴ（５）",T356="新加算Ⅴ（６）",T356="新加算Ⅴ（７）",T356="新加算Ⅴ（９）",T356="新加算Ⅴ（10）",T356="新加算Ⅴ（12）"),IF(AQ356&lt;&gt;"",1,""),"")</f>
        <v/>
      </c>
      <c r="BD356" s="1310" t="str">
        <f>IF(OR(T356="新加算Ⅰ",T356="新加算Ⅴ（１）",T356="新加算Ⅴ（２）",T356="新加算Ⅴ（５）",T356="新加算Ⅴ（７）",T356="新加算Ⅴ（10）"),IF(AR356="","未入力","入力済"),"")</f>
        <v/>
      </c>
      <c r="BE356" s="1310" t="str">
        <f>G354</f>
        <v/>
      </c>
      <c r="BF356" s="1310"/>
      <c r="BG356" s="1310"/>
    </row>
    <row r="357" spans="1:59" ht="30" customHeight="1" thickBot="1">
      <c r="A357" s="1275"/>
      <c r="B357" s="1418"/>
      <c r="C357" s="1419"/>
      <c r="D357" s="1419"/>
      <c r="E357" s="1419"/>
      <c r="F357" s="1420"/>
      <c r="G357" s="1260"/>
      <c r="H357" s="1260"/>
      <c r="I357" s="1260"/>
      <c r="J357" s="1423"/>
      <c r="K357" s="1260"/>
      <c r="L357" s="1429"/>
      <c r="M357" s="556" t="str">
        <f>IF('別紙様式2-2（４・５月分）'!P271="","",'別紙様式2-2（４・５月分）'!P271)</f>
        <v/>
      </c>
      <c r="N357" s="1401"/>
      <c r="O357" s="1381"/>
      <c r="P357" s="1433"/>
      <c r="Q357" s="1385"/>
      <c r="R357" s="1517"/>
      <c r="S357" s="1389"/>
      <c r="T357" s="1519"/>
      <c r="U357" s="1515"/>
      <c r="V357" s="1395"/>
      <c r="W357" s="1513"/>
      <c r="X357" s="1371"/>
      <c r="Y357" s="1513"/>
      <c r="Z357" s="1371"/>
      <c r="AA357" s="1513"/>
      <c r="AB357" s="1371"/>
      <c r="AC357" s="1513"/>
      <c r="AD357" s="1371"/>
      <c r="AE357" s="1371"/>
      <c r="AF357" s="1371"/>
      <c r="AG357" s="1367"/>
      <c r="AH357" s="1373"/>
      <c r="AI357" s="1507"/>
      <c r="AJ357" s="1377"/>
      <c r="AK357" s="1509"/>
      <c r="AL357" s="1511"/>
      <c r="AM357" s="1503"/>
      <c r="AN357" s="1484"/>
      <c r="AO357" s="1505"/>
      <c r="AP357" s="1484"/>
      <c r="AQ357" s="1486"/>
      <c r="AR357" s="1488"/>
      <c r="AS357" s="578" t="str">
        <f t="shared" ref="AS357" si="593">IF(AU356="","",IF(OR(T356="",AND(M357="ベア加算なし",OR(T356="新加算Ⅰ",T356="新加算Ⅱ",T356="新加算Ⅲ",T356="新加算Ⅳ"),AM356=""),AND(OR(T356="新加算Ⅰ",T356="新加算Ⅱ",T356="新加算Ⅲ",T356="新加算Ⅳ"),AN356=""),AND(OR(T356="新加算Ⅰ",T356="新加算Ⅱ",T356="新加算Ⅲ"),AP356=""),AND(OR(T356="新加算Ⅰ",T356="新加算Ⅱ"),AQ356=""),AND(OR(T356="新加算Ⅰ"),AR356="")),"！記入が必要な欄（ピンク色のセル）に空欄があります。空欄を埋めてください。",""))</f>
        <v/>
      </c>
      <c r="AT357" s="452"/>
      <c r="AU357" s="1310"/>
      <c r="AV357" s="558" t="str">
        <f>IF('別紙様式2-2（４・５月分）'!N271="","",'別紙様式2-2（４・５月分）'!N271)</f>
        <v/>
      </c>
      <c r="AW357" s="1312"/>
      <c r="AX357" s="579"/>
      <c r="AY357" s="1229" t="str">
        <f>IF(OR(T357="新加算Ⅰ",T357="新加算Ⅱ",T357="新加算Ⅲ",T357="新加算Ⅳ",T357="新加算Ⅴ（１）",T357="新加算Ⅴ（２）",T357="新加算Ⅴ（３）",T357="新加算ⅠⅤ（４）",T357="新加算Ⅴ（５）",T357="新加算Ⅴ（６）",T357="新加算Ⅴ（８）",T357="新加算Ⅴ（11）"),IF(AI357="○","","未入力"),"")</f>
        <v/>
      </c>
      <c r="AZ357" s="1229" t="str">
        <f>IF(OR(U357="新加算Ⅰ",U357="新加算Ⅱ",U357="新加算Ⅲ",U357="新加算Ⅳ",U357="新加算Ⅴ（１）",U357="新加算Ⅴ（２）",U357="新加算Ⅴ（３）",U357="新加算ⅠⅤ（４）",U357="新加算Ⅴ（５）",U357="新加算Ⅴ（６）",U357="新加算Ⅴ（８）",U357="新加算Ⅴ（11）"),IF(AJ357="○","","未入力"),"")</f>
        <v/>
      </c>
      <c r="BA357" s="1229" t="str">
        <f>IF(OR(U357="新加算Ⅴ（７）",U357="新加算Ⅴ（９）",U357="新加算Ⅴ（10）",U357="新加算Ⅴ（12）",U357="新加算Ⅴ（13）",U357="新加算Ⅴ（14）"),IF(AK357="○","","未入力"),"")</f>
        <v/>
      </c>
      <c r="BB357" s="1229" t="str">
        <f>IF(OR(U357="新加算Ⅰ",U357="新加算Ⅱ",U357="新加算Ⅲ",U357="新加算Ⅴ（１）",U357="新加算Ⅴ（３）",U357="新加算Ⅴ（８）"),IF(AL357="○","","未入力"),"")</f>
        <v/>
      </c>
      <c r="BC357" s="1480" t="str">
        <f t="shared" ref="BC357" si="594">IF(OR(U357="新加算Ⅰ",U357="新加算Ⅱ",U357="新加算Ⅴ（１）",U357="新加算Ⅴ（２）",U357="新加算Ⅴ（３）",U357="新加算Ⅴ（４）",U357="新加算Ⅴ（５）",U357="新加算Ⅴ（６）",U357="新加算Ⅴ（７）",U357="新加算Ⅴ（９）",U357="新加算Ⅴ（10）",U357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7" s="1310" t="str">
        <f>IF(AND(T357&lt;&gt;"（参考）令和７年度の移行予定",OR(U357="新加算Ⅰ",U357="新加算Ⅴ（１）",U357="新加算Ⅴ（２）",U357="新加算Ⅴ（５）",U357="新加算Ⅴ（７）",U357="新加算Ⅴ（10）")),IF(AN357="","未入力",IF(AN357="いずれも取得していない","要件を満たさない","")),"")</f>
        <v/>
      </c>
      <c r="BE357" s="1310" t="str">
        <f>G354</f>
        <v/>
      </c>
      <c r="BF357" s="1310"/>
      <c r="BG357" s="1310"/>
    </row>
    <row r="358" spans="1:59" ht="30" customHeight="1">
      <c r="A358" s="1273">
        <v>87</v>
      </c>
      <c r="B358" s="1239" t="str">
        <f>IF(基本情報入力シート!C140="","",基本情報入力シート!C140)</f>
        <v/>
      </c>
      <c r="C358" s="1240"/>
      <c r="D358" s="1240"/>
      <c r="E358" s="1240"/>
      <c r="F358" s="1241"/>
      <c r="G358" s="1258" t="str">
        <f>IF(基本情報入力シート!M140="","",基本情報入力シート!M140)</f>
        <v/>
      </c>
      <c r="H358" s="1258" t="str">
        <f>IF(基本情報入力シート!R140="","",基本情報入力シート!R140)</f>
        <v/>
      </c>
      <c r="I358" s="1258" t="str">
        <f>IF(基本情報入力シート!W140="","",基本情報入力シート!W140)</f>
        <v/>
      </c>
      <c r="J358" s="1421" t="str">
        <f>IF(基本情報入力シート!X140="","",基本情報入力シート!X140)</f>
        <v/>
      </c>
      <c r="K358" s="1258" t="str">
        <f>IF(基本情報入力シート!Y140="","",基本情報入力シート!Y140)</f>
        <v/>
      </c>
      <c r="L358" s="1434" t="str">
        <f>IF(基本情報入力シート!AB140="","",基本情報入力シート!AB140)</f>
        <v/>
      </c>
      <c r="M358" s="553" t="str">
        <f>IF('別紙様式2-2（４・５月分）'!P272="","",'別紙様式2-2（４・５月分）'!P272)</f>
        <v/>
      </c>
      <c r="N358" s="1398" t="str">
        <f>IF(SUM('別紙様式2-2（４・５月分）'!Q272:Q274)=0,"",SUM('別紙様式2-2（４・５月分）'!Q272:Q274))</f>
        <v/>
      </c>
      <c r="O358" s="1402" t="str">
        <f>IFERROR(VLOOKUP('別紙様式2-2（４・５月分）'!AQ272,【参考】数式用!$AR$5:$AS$22,2,FALSE),"")</f>
        <v/>
      </c>
      <c r="P358" s="1403"/>
      <c r="Q358" s="1404"/>
      <c r="R358" s="1539" t="str">
        <f>IFERROR(VLOOKUP(K358,【参考】数式用!$A$5:$AB$37,MATCH(O358,【参考】数式用!$B$4:$AB$4,0)+1,0),"")</f>
        <v/>
      </c>
      <c r="S358" s="1410" t="s">
        <v>2102</v>
      </c>
      <c r="T358" s="1535" t="str">
        <f>IF('別紙様式2-3（６月以降分）'!T358="","",'別紙様式2-3（６月以降分）'!T358)</f>
        <v/>
      </c>
      <c r="U358" s="1537" t="str">
        <f>IFERROR(VLOOKUP(K358,【参考】数式用!$A$5:$AB$37,MATCH(T358,【参考】数式用!$B$4:$AB$4,0)+1,0),"")</f>
        <v/>
      </c>
      <c r="V358" s="1416" t="s">
        <v>15</v>
      </c>
      <c r="W358" s="1533">
        <f>'別紙様式2-3（６月以降分）'!W358</f>
        <v>6</v>
      </c>
      <c r="X358" s="1356" t="s">
        <v>10</v>
      </c>
      <c r="Y358" s="1533">
        <f>'別紙様式2-3（６月以降分）'!Y358</f>
        <v>6</v>
      </c>
      <c r="Z358" s="1356" t="s">
        <v>38</v>
      </c>
      <c r="AA358" s="1533">
        <f>'別紙様式2-3（６月以降分）'!AA358</f>
        <v>7</v>
      </c>
      <c r="AB358" s="1356" t="s">
        <v>10</v>
      </c>
      <c r="AC358" s="1533">
        <f>'別紙様式2-3（６月以降分）'!AC358</f>
        <v>3</v>
      </c>
      <c r="AD358" s="1356" t="s">
        <v>2020</v>
      </c>
      <c r="AE358" s="1356" t="s">
        <v>20</v>
      </c>
      <c r="AF358" s="1356">
        <f>IF(W358&gt;=1,(AA358*12+AC358)-(W358*12+Y358)+1,"")</f>
        <v>10</v>
      </c>
      <c r="AG358" s="1358" t="s">
        <v>33</v>
      </c>
      <c r="AH358" s="1525" t="str">
        <f>'別紙様式2-3（６月以降分）'!AH358</f>
        <v/>
      </c>
      <c r="AI358" s="1527" t="str">
        <f>'別紙様式2-3（６月以降分）'!AI358</f>
        <v/>
      </c>
      <c r="AJ358" s="1529">
        <f>'別紙様式2-3（６月以降分）'!AJ358</f>
        <v>0</v>
      </c>
      <c r="AK358" s="1531" t="str">
        <f>IF('別紙様式2-3（６月以降分）'!AK358="","",'別紙様式2-3（６月以降分）'!AK358)</f>
        <v/>
      </c>
      <c r="AL358" s="1520">
        <f>'別紙様式2-3（６月以降分）'!AL358</f>
        <v>0</v>
      </c>
      <c r="AM358" s="1522" t="str">
        <f>IF('別紙様式2-3（６月以降分）'!AM358="","",'別紙様式2-3（６月以降分）'!AM358)</f>
        <v/>
      </c>
      <c r="AN358" s="1340" t="str">
        <f>IF('別紙様式2-3（６月以降分）'!AN358="","",'別紙様式2-3（６月以降分）'!AN358)</f>
        <v/>
      </c>
      <c r="AO358" s="1338" t="str">
        <f>IF('別紙様式2-3（６月以降分）'!AO358="","",'別紙様式2-3（６月以降分）'!AO358)</f>
        <v/>
      </c>
      <c r="AP358" s="1340" t="str">
        <f>IF('別紙様式2-3（６月以降分）'!AP358="","",'別紙様式2-3（６月以降分）'!AP358)</f>
        <v/>
      </c>
      <c r="AQ358" s="1489" t="str">
        <f>IF('別紙様式2-3（６月以降分）'!AQ358="","",'別紙様式2-3（６月以降分）'!AQ358)</f>
        <v/>
      </c>
      <c r="AR358" s="1492" t="str">
        <f>IF('別紙様式2-3（６月以降分）'!AR358="","",'別紙様式2-3（６月以降分）'!AR358)</f>
        <v/>
      </c>
      <c r="AS358" s="573" t="str">
        <f t="shared" ref="AS358" si="595">IF(AU360="","",IF(U360&lt;U358,"！加算の要件上は問題ありませんが、令和６年度当初の新加算の加算率と比較して、移行後の加算率が下がる計画になっています。",""))</f>
        <v/>
      </c>
      <c r="AT358" s="580"/>
      <c r="AU358" s="1308"/>
      <c r="AV358" s="558" t="str">
        <f>IF('別紙様式2-2（４・５月分）'!N272="","",'別紙様式2-2（４・５月分）'!N272)</f>
        <v/>
      </c>
      <c r="AW358" s="1312" t="str">
        <f>IF(SUM('別紙様式2-2（４・５月分）'!O272:O274)=0,"",SUM('別紙様式2-2（４・５月分）'!O272:O274))</f>
        <v/>
      </c>
      <c r="AX358" s="1481" t="str">
        <f>IFERROR(VLOOKUP(K358,【参考】数式用!$AH$2:$AI$34,2,FALSE),"")</f>
        <v/>
      </c>
      <c r="AY358" s="494"/>
      <c r="BD358" s="341"/>
      <c r="BE358" s="1310" t="str">
        <f>G358</f>
        <v/>
      </c>
      <c r="BF358" s="1310"/>
      <c r="BG358" s="1310"/>
    </row>
    <row r="359" spans="1:59" ht="15" customHeight="1">
      <c r="A359" s="1274"/>
      <c r="B359" s="1242"/>
      <c r="C359" s="1243"/>
      <c r="D359" s="1243"/>
      <c r="E359" s="1243"/>
      <c r="F359" s="1244"/>
      <c r="G359" s="1259"/>
      <c r="H359" s="1259"/>
      <c r="I359" s="1259"/>
      <c r="J359" s="1422"/>
      <c r="K359" s="1259"/>
      <c r="L359" s="1428"/>
      <c r="M359" s="1378" t="str">
        <f>IF('別紙様式2-2（４・５月分）'!P273="","",'別紙様式2-2（４・５月分）'!P273)</f>
        <v/>
      </c>
      <c r="N359" s="1399"/>
      <c r="O359" s="1405"/>
      <c r="P359" s="1406"/>
      <c r="Q359" s="1407"/>
      <c r="R359" s="1540"/>
      <c r="S359" s="1411"/>
      <c r="T359" s="1536"/>
      <c r="U359" s="1538"/>
      <c r="V359" s="1417"/>
      <c r="W359" s="1534"/>
      <c r="X359" s="1357"/>
      <c r="Y359" s="1534"/>
      <c r="Z359" s="1357"/>
      <c r="AA359" s="1534"/>
      <c r="AB359" s="1357"/>
      <c r="AC359" s="1534"/>
      <c r="AD359" s="1357"/>
      <c r="AE359" s="1357"/>
      <c r="AF359" s="1357"/>
      <c r="AG359" s="1359"/>
      <c r="AH359" s="1526"/>
      <c r="AI359" s="1528"/>
      <c r="AJ359" s="1530"/>
      <c r="AK359" s="1532"/>
      <c r="AL359" s="1521"/>
      <c r="AM359" s="1523"/>
      <c r="AN359" s="1341"/>
      <c r="AO359" s="1524"/>
      <c r="AP359" s="1341"/>
      <c r="AQ359" s="1490"/>
      <c r="AR359" s="1493"/>
      <c r="AS359" s="1491" t="str">
        <f t="shared" ref="AS359" si="596">IF(AU360="","",IF(OR(AA360="",AA360&lt;&gt;7,AC360="",AC360&lt;&gt;3),"！算定期間の終わりが令和７年３月になっていません。年度内の廃止予定等がなければ、算定対象月を令和７年３月にしてください。",""))</f>
        <v/>
      </c>
      <c r="AT359" s="580"/>
      <c r="AU359" s="1310"/>
      <c r="AV359" s="1311" t="str">
        <f>IF('別紙様式2-2（４・５月分）'!N273="","",'別紙様式2-2（４・５月分）'!N273)</f>
        <v/>
      </c>
      <c r="AW359" s="1312"/>
      <c r="AX359" s="1482"/>
      <c r="AY359" s="431"/>
      <c r="BD359" s="341"/>
      <c r="BE359" s="1310" t="str">
        <f>G358</f>
        <v/>
      </c>
      <c r="BF359" s="1310"/>
      <c r="BG359" s="1310"/>
    </row>
    <row r="360" spans="1:59" ht="15" customHeight="1">
      <c r="A360" s="1302"/>
      <c r="B360" s="1242"/>
      <c r="C360" s="1243"/>
      <c r="D360" s="1243"/>
      <c r="E360" s="1243"/>
      <c r="F360" s="1244"/>
      <c r="G360" s="1259"/>
      <c r="H360" s="1259"/>
      <c r="I360" s="1259"/>
      <c r="J360" s="1422"/>
      <c r="K360" s="1259"/>
      <c r="L360" s="1428"/>
      <c r="M360" s="1379"/>
      <c r="N360" s="1400"/>
      <c r="O360" s="1380" t="s">
        <v>2025</v>
      </c>
      <c r="P360" s="1432" t="str">
        <f>IFERROR(VLOOKUP('別紙様式2-2（４・５月分）'!AQ272,【参考】数式用!$AR$5:$AT$22,3,FALSE),"")</f>
        <v/>
      </c>
      <c r="Q360" s="1384" t="s">
        <v>2036</v>
      </c>
      <c r="R360" s="1516" t="str">
        <f>IFERROR(VLOOKUP(K358,【参考】数式用!$A$5:$AB$37,MATCH(P360,【参考】数式用!$B$4:$AB$4,0)+1,0),"")</f>
        <v/>
      </c>
      <c r="S360" s="1388" t="s">
        <v>2109</v>
      </c>
      <c r="T360" s="1518"/>
      <c r="U360" s="1514" t="str">
        <f>IFERROR(VLOOKUP(K358,【参考】数式用!$A$5:$AB$37,MATCH(T360,【参考】数式用!$B$4:$AB$4,0)+1,0),"")</f>
        <v/>
      </c>
      <c r="V360" s="1394" t="s">
        <v>15</v>
      </c>
      <c r="W360" s="1512"/>
      <c r="X360" s="1370" t="s">
        <v>10</v>
      </c>
      <c r="Y360" s="1512"/>
      <c r="Z360" s="1370" t="s">
        <v>38</v>
      </c>
      <c r="AA360" s="1512"/>
      <c r="AB360" s="1370" t="s">
        <v>10</v>
      </c>
      <c r="AC360" s="1512"/>
      <c r="AD360" s="1370" t="s">
        <v>2020</v>
      </c>
      <c r="AE360" s="1370" t="s">
        <v>20</v>
      </c>
      <c r="AF360" s="1370" t="str">
        <f>IF(W360&gt;=1,(AA360*12+AC360)-(W360*12+Y360)+1,"")</f>
        <v/>
      </c>
      <c r="AG360" s="1366" t="s">
        <v>33</v>
      </c>
      <c r="AH360" s="1372" t="str">
        <f t="shared" ref="AH360" si="597">IFERROR(ROUNDDOWN(ROUND(L358*U360,0),0)*AF360,"")</f>
        <v/>
      </c>
      <c r="AI360" s="1506" t="str">
        <f t="shared" ref="AI360" si="598">IFERROR(ROUNDDOWN(ROUND((L358*(U360-AW358)),0),0)*AF360,"")</f>
        <v/>
      </c>
      <c r="AJ360" s="1376" t="str">
        <f>IFERROR(ROUNDDOWN(ROUNDDOWN(ROUND(L358*VLOOKUP(K358,【参考】数式用!$A$5:$AB$27,MATCH("新加算Ⅳ",【参考】数式用!$B$4:$AB$4,0)+1,0),0),0)*AF360*0.5,0),"")</f>
        <v/>
      </c>
      <c r="AK360" s="1508"/>
      <c r="AL360" s="1510" t="str">
        <f>IFERROR(IF('別紙様式2-2（４・５月分）'!P360="ベア加算","", IF(OR(T360="新加算Ⅰ",T360="新加算Ⅱ",T360="新加算Ⅲ",T360="新加算Ⅳ"),ROUNDDOWN(ROUND(L358*VLOOKUP(K358,【参考】数式用!$A$5:$I$27,MATCH("ベア加算",【参考】数式用!$B$4:$I$4,0)+1,0),0),0)*AF360,"")),"")</f>
        <v/>
      </c>
      <c r="AM360" s="1502"/>
      <c r="AN360" s="1483"/>
      <c r="AO360" s="1504"/>
      <c r="AP360" s="1483"/>
      <c r="AQ360" s="1485"/>
      <c r="AR360" s="1487"/>
      <c r="AS360" s="1491"/>
      <c r="AT360" s="452"/>
      <c r="AU360" s="1310" t="str">
        <f>IF(AND(AA358&lt;&gt;7,AC358&lt;&gt;3),"V列に色付け","")</f>
        <v/>
      </c>
      <c r="AV360" s="1311"/>
      <c r="AW360" s="1312"/>
      <c r="AX360" s="577"/>
      <c r="AY360" s="1229" t="str">
        <f>IF(AL360&lt;&gt;"",IF(AM360="○","入力済","未入力"),"")</f>
        <v/>
      </c>
      <c r="AZ360" s="1229" t="str">
        <f>IF(OR(T360="新加算Ⅰ",T360="新加算Ⅱ",T360="新加算Ⅲ",T360="新加算Ⅳ",T360="新加算Ⅴ（１）",T360="新加算Ⅴ（２）",T360="新加算Ⅴ（３）",T360="新加算ⅠⅤ（４）",T360="新加算Ⅴ（５）",T360="新加算Ⅴ（６）",T360="新加算Ⅴ（８）",T360="新加算Ⅴ（11）"),IF(OR(AN360="○",AN360="令和６年度中に満たす"),"入力済","未入力"),"")</f>
        <v/>
      </c>
      <c r="BA360" s="1229" t="str">
        <f>IF(OR(T360="新加算Ⅴ（７）",T360="新加算Ⅴ（９）",T360="新加算Ⅴ（10）",T360="新加算Ⅴ（12）",T360="新加算Ⅴ（13）",T360="新加算Ⅴ（14）"),IF(OR(AO360="○",AO360="令和６年度中に満たす"),"入力済","未入力"),"")</f>
        <v/>
      </c>
      <c r="BB360" s="1229" t="str">
        <f>IF(OR(T360="新加算Ⅰ",T360="新加算Ⅱ",T360="新加算Ⅲ",T360="新加算Ⅴ（１）",T360="新加算Ⅴ（３）",T360="新加算Ⅴ（８）"),IF(OR(AP360="○",AP360="令和６年度中に満たす"),"入力済","未入力"),"")</f>
        <v/>
      </c>
      <c r="BC360" s="1480" t="str">
        <f t="shared" ref="BC360" si="599">IF(OR(T360="新加算Ⅰ",T360="新加算Ⅱ",T360="新加算Ⅴ（１）",T360="新加算Ⅴ（２）",T360="新加算Ⅴ（３）",T360="新加算Ⅴ（４）",T360="新加算Ⅴ（５）",T360="新加算Ⅴ（６）",T360="新加算Ⅴ（７）",T360="新加算Ⅴ（９）",T360="新加算Ⅴ（10）",T360="新加算Ⅴ（12）"),IF(AQ360&lt;&gt;"",1,""),"")</f>
        <v/>
      </c>
      <c r="BD360" s="1310" t="str">
        <f>IF(OR(T360="新加算Ⅰ",T360="新加算Ⅴ（１）",T360="新加算Ⅴ（２）",T360="新加算Ⅴ（５）",T360="新加算Ⅴ（７）",T360="新加算Ⅴ（10）"),IF(AR360="","未入力","入力済"),"")</f>
        <v/>
      </c>
      <c r="BE360" s="1310" t="str">
        <f>G358</f>
        <v/>
      </c>
      <c r="BF360" s="1310"/>
      <c r="BG360" s="1310"/>
    </row>
    <row r="361" spans="1:59" ht="30" customHeight="1" thickBot="1">
      <c r="A361" s="1275"/>
      <c r="B361" s="1418"/>
      <c r="C361" s="1419"/>
      <c r="D361" s="1419"/>
      <c r="E361" s="1419"/>
      <c r="F361" s="1420"/>
      <c r="G361" s="1260"/>
      <c r="H361" s="1260"/>
      <c r="I361" s="1260"/>
      <c r="J361" s="1423"/>
      <c r="K361" s="1260"/>
      <c r="L361" s="1429"/>
      <c r="M361" s="556" t="str">
        <f>IF('別紙様式2-2（４・５月分）'!P274="","",'別紙様式2-2（４・５月分）'!P274)</f>
        <v/>
      </c>
      <c r="N361" s="1401"/>
      <c r="O361" s="1381"/>
      <c r="P361" s="1433"/>
      <c r="Q361" s="1385"/>
      <c r="R361" s="1517"/>
      <c r="S361" s="1389"/>
      <c r="T361" s="1519"/>
      <c r="U361" s="1515"/>
      <c r="V361" s="1395"/>
      <c r="W361" s="1513"/>
      <c r="X361" s="1371"/>
      <c r="Y361" s="1513"/>
      <c r="Z361" s="1371"/>
      <c r="AA361" s="1513"/>
      <c r="AB361" s="1371"/>
      <c r="AC361" s="1513"/>
      <c r="AD361" s="1371"/>
      <c r="AE361" s="1371"/>
      <c r="AF361" s="1371"/>
      <c r="AG361" s="1367"/>
      <c r="AH361" s="1373"/>
      <c r="AI361" s="1507"/>
      <c r="AJ361" s="1377"/>
      <c r="AK361" s="1509"/>
      <c r="AL361" s="1511"/>
      <c r="AM361" s="1503"/>
      <c r="AN361" s="1484"/>
      <c r="AO361" s="1505"/>
      <c r="AP361" s="1484"/>
      <c r="AQ361" s="1486"/>
      <c r="AR361" s="1488"/>
      <c r="AS361" s="578" t="str">
        <f t="shared" ref="AS361" si="600">IF(AU360="","",IF(OR(T360="",AND(M361="ベア加算なし",OR(T360="新加算Ⅰ",T360="新加算Ⅱ",T360="新加算Ⅲ",T360="新加算Ⅳ"),AM360=""),AND(OR(T360="新加算Ⅰ",T360="新加算Ⅱ",T360="新加算Ⅲ",T360="新加算Ⅳ"),AN360=""),AND(OR(T360="新加算Ⅰ",T360="新加算Ⅱ",T360="新加算Ⅲ"),AP360=""),AND(OR(T360="新加算Ⅰ",T360="新加算Ⅱ"),AQ360=""),AND(OR(T360="新加算Ⅰ"),AR360="")),"！記入が必要な欄（ピンク色のセル）に空欄があります。空欄を埋めてください。",""))</f>
        <v/>
      </c>
      <c r="AT361" s="452"/>
      <c r="AU361" s="1310"/>
      <c r="AV361" s="558" t="str">
        <f>IF('別紙様式2-2（４・５月分）'!N274="","",'別紙様式2-2（４・５月分）'!N274)</f>
        <v/>
      </c>
      <c r="AW361" s="1312"/>
      <c r="AX361" s="579"/>
      <c r="AY361" s="1229" t="str">
        <f>IF(OR(T361="新加算Ⅰ",T361="新加算Ⅱ",T361="新加算Ⅲ",T361="新加算Ⅳ",T361="新加算Ⅴ（１）",T361="新加算Ⅴ（２）",T361="新加算Ⅴ（３）",T361="新加算ⅠⅤ（４）",T361="新加算Ⅴ（５）",T361="新加算Ⅴ（６）",T361="新加算Ⅴ（８）",T361="新加算Ⅴ（11）"),IF(AI361="○","","未入力"),"")</f>
        <v/>
      </c>
      <c r="AZ361" s="1229" t="str">
        <f>IF(OR(U361="新加算Ⅰ",U361="新加算Ⅱ",U361="新加算Ⅲ",U361="新加算Ⅳ",U361="新加算Ⅴ（１）",U361="新加算Ⅴ（２）",U361="新加算Ⅴ（３）",U361="新加算ⅠⅤ（４）",U361="新加算Ⅴ（５）",U361="新加算Ⅴ（６）",U361="新加算Ⅴ（８）",U361="新加算Ⅴ（11）"),IF(AJ361="○","","未入力"),"")</f>
        <v/>
      </c>
      <c r="BA361" s="1229" t="str">
        <f>IF(OR(U361="新加算Ⅴ（７）",U361="新加算Ⅴ（９）",U361="新加算Ⅴ（10）",U361="新加算Ⅴ（12）",U361="新加算Ⅴ（13）",U361="新加算Ⅴ（14）"),IF(AK361="○","","未入力"),"")</f>
        <v/>
      </c>
      <c r="BB361" s="1229" t="str">
        <f>IF(OR(U361="新加算Ⅰ",U361="新加算Ⅱ",U361="新加算Ⅲ",U361="新加算Ⅴ（１）",U361="新加算Ⅴ（３）",U361="新加算Ⅴ（８）"),IF(AL361="○","","未入力"),"")</f>
        <v/>
      </c>
      <c r="BC361" s="1480" t="str">
        <f t="shared" ref="BC361" si="601">IF(OR(U361="新加算Ⅰ",U361="新加算Ⅱ",U361="新加算Ⅴ（１）",U361="新加算Ⅴ（２）",U361="新加算Ⅴ（３）",U361="新加算Ⅴ（４）",U361="新加算Ⅴ（５）",U361="新加算Ⅴ（６）",U361="新加算Ⅴ（７）",U361="新加算Ⅴ（９）",U361="新加算Ⅴ（10）",U361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1" s="1310" t="str">
        <f>IF(AND(T361&lt;&gt;"（参考）令和７年度の移行予定",OR(U361="新加算Ⅰ",U361="新加算Ⅴ（１）",U361="新加算Ⅴ（２）",U361="新加算Ⅴ（５）",U361="新加算Ⅴ（７）",U361="新加算Ⅴ（10）")),IF(AN361="","未入力",IF(AN361="いずれも取得していない","要件を満たさない","")),"")</f>
        <v/>
      </c>
      <c r="BE361" s="1310" t="str">
        <f>G358</f>
        <v/>
      </c>
      <c r="BF361" s="1310"/>
      <c r="BG361" s="1310"/>
    </row>
    <row r="362" spans="1:59" ht="30" customHeight="1">
      <c r="A362" s="1300">
        <v>88</v>
      </c>
      <c r="B362" s="1242" t="str">
        <f>IF(基本情報入力シート!C141="","",基本情報入力シート!C141)</f>
        <v/>
      </c>
      <c r="C362" s="1243"/>
      <c r="D362" s="1243"/>
      <c r="E362" s="1243"/>
      <c r="F362" s="1244"/>
      <c r="G362" s="1259" t="str">
        <f>IF(基本情報入力シート!M141="","",基本情報入力シート!M141)</f>
        <v/>
      </c>
      <c r="H362" s="1259" t="str">
        <f>IF(基本情報入力シート!R141="","",基本情報入力シート!R141)</f>
        <v/>
      </c>
      <c r="I362" s="1259" t="str">
        <f>IF(基本情報入力シート!W141="","",基本情報入力シート!W141)</f>
        <v/>
      </c>
      <c r="J362" s="1422" t="str">
        <f>IF(基本情報入力シート!X141="","",基本情報入力シート!X141)</f>
        <v/>
      </c>
      <c r="K362" s="1259" t="str">
        <f>IF(基本情報入力シート!Y141="","",基本情報入力シート!Y141)</f>
        <v/>
      </c>
      <c r="L362" s="1428" t="str">
        <f>IF(基本情報入力シート!AB141="","",基本情報入力シート!AB141)</f>
        <v/>
      </c>
      <c r="M362" s="553" t="str">
        <f>IF('別紙様式2-2（４・５月分）'!P275="","",'別紙様式2-2（４・５月分）'!P275)</f>
        <v/>
      </c>
      <c r="N362" s="1398" t="str">
        <f>IF(SUM('別紙様式2-2（４・５月分）'!Q275:Q277)=0,"",SUM('別紙様式2-2（４・５月分）'!Q275:Q277))</f>
        <v/>
      </c>
      <c r="O362" s="1402" t="str">
        <f>IFERROR(VLOOKUP('別紙様式2-2（４・５月分）'!AQ275,【参考】数式用!$AR$5:$AS$22,2,FALSE),"")</f>
        <v/>
      </c>
      <c r="P362" s="1403"/>
      <c r="Q362" s="1404"/>
      <c r="R362" s="1539" t="str">
        <f>IFERROR(VLOOKUP(K362,【参考】数式用!$A$5:$AB$37,MATCH(O362,【参考】数式用!$B$4:$AB$4,0)+1,0),"")</f>
        <v/>
      </c>
      <c r="S362" s="1410" t="s">
        <v>2102</v>
      </c>
      <c r="T362" s="1535" t="str">
        <f>IF('別紙様式2-3（６月以降分）'!T362="","",'別紙様式2-3（６月以降分）'!T362)</f>
        <v/>
      </c>
      <c r="U362" s="1537" t="str">
        <f>IFERROR(VLOOKUP(K362,【参考】数式用!$A$5:$AB$37,MATCH(T362,【参考】数式用!$B$4:$AB$4,0)+1,0),"")</f>
        <v/>
      </c>
      <c r="V362" s="1416" t="s">
        <v>15</v>
      </c>
      <c r="W362" s="1533">
        <f>'別紙様式2-3（６月以降分）'!W362</f>
        <v>6</v>
      </c>
      <c r="X362" s="1356" t="s">
        <v>10</v>
      </c>
      <c r="Y362" s="1533">
        <f>'別紙様式2-3（６月以降分）'!Y362</f>
        <v>6</v>
      </c>
      <c r="Z362" s="1356" t="s">
        <v>38</v>
      </c>
      <c r="AA362" s="1533">
        <f>'別紙様式2-3（６月以降分）'!AA362</f>
        <v>7</v>
      </c>
      <c r="AB362" s="1356" t="s">
        <v>10</v>
      </c>
      <c r="AC362" s="1533">
        <f>'別紙様式2-3（６月以降分）'!AC362</f>
        <v>3</v>
      </c>
      <c r="AD362" s="1356" t="s">
        <v>2020</v>
      </c>
      <c r="AE362" s="1356" t="s">
        <v>20</v>
      </c>
      <c r="AF362" s="1356">
        <f>IF(W362&gt;=1,(AA362*12+AC362)-(W362*12+Y362)+1,"")</f>
        <v>10</v>
      </c>
      <c r="AG362" s="1358" t="s">
        <v>33</v>
      </c>
      <c r="AH362" s="1525" t="str">
        <f>'別紙様式2-3（６月以降分）'!AH362</f>
        <v/>
      </c>
      <c r="AI362" s="1527" t="str">
        <f>'別紙様式2-3（６月以降分）'!AI362</f>
        <v/>
      </c>
      <c r="AJ362" s="1529">
        <f>'別紙様式2-3（６月以降分）'!AJ362</f>
        <v>0</v>
      </c>
      <c r="AK362" s="1531" t="str">
        <f>IF('別紙様式2-3（６月以降分）'!AK362="","",'別紙様式2-3（６月以降分）'!AK362)</f>
        <v/>
      </c>
      <c r="AL362" s="1520">
        <f>'別紙様式2-3（６月以降分）'!AL362</f>
        <v>0</v>
      </c>
      <c r="AM362" s="1522" t="str">
        <f>IF('別紙様式2-3（６月以降分）'!AM362="","",'別紙様式2-3（６月以降分）'!AM362)</f>
        <v/>
      </c>
      <c r="AN362" s="1340" t="str">
        <f>IF('別紙様式2-3（６月以降分）'!AN362="","",'別紙様式2-3（６月以降分）'!AN362)</f>
        <v/>
      </c>
      <c r="AO362" s="1338" t="str">
        <f>IF('別紙様式2-3（６月以降分）'!AO362="","",'別紙様式2-3（６月以降分）'!AO362)</f>
        <v/>
      </c>
      <c r="AP362" s="1340" t="str">
        <f>IF('別紙様式2-3（６月以降分）'!AP362="","",'別紙様式2-3（６月以降分）'!AP362)</f>
        <v/>
      </c>
      <c r="AQ362" s="1489" t="str">
        <f>IF('別紙様式2-3（６月以降分）'!AQ362="","",'別紙様式2-3（６月以降分）'!AQ362)</f>
        <v/>
      </c>
      <c r="AR362" s="1492" t="str">
        <f>IF('別紙様式2-3（６月以降分）'!AR362="","",'別紙様式2-3（６月以降分）'!AR362)</f>
        <v/>
      </c>
      <c r="AS362" s="573" t="str">
        <f t="shared" ref="AS362" si="602">IF(AU364="","",IF(U364&lt;U362,"！加算の要件上は問題ありませんが、令和６年度当初の新加算の加算率と比較して、移行後の加算率が下がる計画になっています。",""))</f>
        <v/>
      </c>
      <c r="AT362" s="580"/>
      <c r="AU362" s="1308"/>
      <c r="AV362" s="558" t="str">
        <f>IF('別紙様式2-2（４・５月分）'!N275="","",'別紙様式2-2（４・５月分）'!N275)</f>
        <v/>
      </c>
      <c r="AW362" s="1312" t="str">
        <f>IF(SUM('別紙様式2-2（４・５月分）'!O275:O277)=0,"",SUM('別紙様式2-2（４・５月分）'!O275:O277))</f>
        <v/>
      </c>
      <c r="AX362" s="1481" t="str">
        <f>IFERROR(VLOOKUP(K362,【参考】数式用!$AH$2:$AI$34,2,FALSE),"")</f>
        <v/>
      </c>
      <c r="AY362" s="494"/>
      <c r="BD362" s="341"/>
      <c r="BE362" s="1310" t="str">
        <f>G362</f>
        <v/>
      </c>
      <c r="BF362" s="1310"/>
      <c r="BG362" s="1310"/>
    </row>
    <row r="363" spans="1:59" ht="15" customHeight="1">
      <c r="A363" s="1274"/>
      <c r="B363" s="1242"/>
      <c r="C363" s="1243"/>
      <c r="D363" s="1243"/>
      <c r="E363" s="1243"/>
      <c r="F363" s="1244"/>
      <c r="G363" s="1259"/>
      <c r="H363" s="1259"/>
      <c r="I363" s="1259"/>
      <c r="J363" s="1422"/>
      <c r="K363" s="1259"/>
      <c r="L363" s="1428"/>
      <c r="M363" s="1378" t="str">
        <f>IF('別紙様式2-2（４・５月分）'!P276="","",'別紙様式2-2（４・５月分）'!P276)</f>
        <v/>
      </c>
      <c r="N363" s="1399"/>
      <c r="O363" s="1405"/>
      <c r="P363" s="1406"/>
      <c r="Q363" s="1407"/>
      <c r="R363" s="1540"/>
      <c r="S363" s="1411"/>
      <c r="T363" s="1536"/>
      <c r="U363" s="1538"/>
      <c r="V363" s="1417"/>
      <c r="W363" s="1534"/>
      <c r="X363" s="1357"/>
      <c r="Y363" s="1534"/>
      <c r="Z363" s="1357"/>
      <c r="AA363" s="1534"/>
      <c r="AB363" s="1357"/>
      <c r="AC363" s="1534"/>
      <c r="AD363" s="1357"/>
      <c r="AE363" s="1357"/>
      <c r="AF363" s="1357"/>
      <c r="AG363" s="1359"/>
      <c r="AH363" s="1526"/>
      <c r="AI363" s="1528"/>
      <c r="AJ363" s="1530"/>
      <c r="AK363" s="1532"/>
      <c r="AL363" s="1521"/>
      <c r="AM363" s="1523"/>
      <c r="AN363" s="1341"/>
      <c r="AO363" s="1524"/>
      <c r="AP363" s="1341"/>
      <c r="AQ363" s="1490"/>
      <c r="AR363" s="1493"/>
      <c r="AS363" s="1491" t="str">
        <f t="shared" ref="AS363" si="603">IF(AU364="","",IF(OR(AA364="",AA364&lt;&gt;7,AC364="",AC364&lt;&gt;3),"！算定期間の終わりが令和７年３月になっていません。年度内の廃止予定等がなければ、算定対象月を令和７年３月にしてください。",""))</f>
        <v/>
      </c>
      <c r="AT363" s="580"/>
      <c r="AU363" s="1310"/>
      <c r="AV363" s="1311" t="str">
        <f>IF('別紙様式2-2（４・５月分）'!N276="","",'別紙様式2-2（４・５月分）'!N276)</f>
        <v/>
      </c>
      <c r="AW363" s="1312"/>
      <c r="AX363" s="1482"/>
      <c r="AY363" s="431"/>
      <c r="BD363" s="341"/>
      <c r="BE363" s="1310" t="str">
        <f>G362</f>
        <v/>
      </c>
      <c r="BF363" s="1310"/>
      <c r="BG363" s="1310"/>
    </row>
    <row r="364" spans="1:59" ht="15" customHeight="1">
      <c r="A364" s="1302"/>
      <c r="B364" s="1242"/>
      <c r="C364" s="1243"/>
      <c r="D364" s="1243"/>
      <c r="E364" s="1243"/>
      <c r="F364" s="1244"/>
      <c r="G364" s="1259"/>
      <c r="H364" s="1259"/>
      <c r="I364" s="1259"/>
      <c r="J364" s="1422"/>
      <c r="K364" s="1259"/>
      <c r="L364" s="1428"/>
      <c r="M364" s="1379"/>
      <c r="N364" s="1400"/>
      <c r="O364" s="1380" t="s">
        <v>2025</v>
      </c>
      <c r="P364" s="1432" t="str">
        <f>IFERROR(VLOOKUP('別紙様式2-2（４・５月分）'!AQ275,【参考】数式用!$AR$5:$AT$22,3,FALSE),"")</f>
        <v/>
      </c>
      <c r="Q364" s="1384" t="s">
        <v>2036</v>
      </c>
      <c r="R364" s="1516" t="str">
        <f>IFERROR(VLOOKUP(K362,【参考】数式用!$A$5:$AB$37,MATCH(P364,【参考】数式用!$B$4:$AB$4,0)+1,0),"")</f>
        <v/>
      </c>
      <c r="S364" s="1388" t="s">
        <v>2109</v>
      </c>
      <c r="T364" s="1518"/>
      <c r="U364" s="1514" t="str">
        <f>IFERROR(VLOOKUP(K362,【参考】数式用!$A$5:$AB$37,MATCH(T364,【参考】数式用!$B$4:$AB$4,0)+1,0),"")</f>
        <v/>
      </c>
      <c r="V364" s="1394" t="s">
        <v>15</v>
      </c>
      <c r="W364" s="1512"/>
      <c r="X364" s="1370" t="s">
        <v>10</v>
      </c>
      <c r="Y364" s="1512"/>
      <c r="Z364" s="1370" t="s">
        <v>38</v>
      </c>
      <c r="AA364" s="1512"/>
      <c r="AB364" s="1370" t="s">
        <v>10</v>
      </c>
      <c r="AC364" s="1512"/>
      <c r="AD364" s="1370" t="s">
        <v>2020</v>
      </c>
      <c r="AE364" s="1370" t="s">
        <v>20</v>
      </c>
      <c r="AF364" s="1370" t="str">
        <f>IF(W364&gt;=1,(AA364*12+AC364)-(W364*12+Y364)+1,"")</f>
        <v/>
      </c>
      <c r="AG364" s="1366" t="s">
        <v>33</v>
      </c>
      <c r="AH364" s="1372" t="str">
        <f t="shared" ref="AH364" si="604">IFERROR(ROUNDDOWN(ROUND(L362*U364,0),0)*AF364,"")</f>
        <v/>
      </c>
      <c r="AI364" s="1506" t="str">
        <f t="shared" ref="AI364" si="605">IFERROR(ROUNDDOWN(ROUND((L362*(U364-AW362)),0),0)*AF364,"")</f>
        <v/>
      </c>
      <c r="AJ364" s="1376" t="str">
        <f>IFERROR(ROUNDDOWN(ROUNDDOWN(ROUND(L362*VLOOKUP(K362,【参考】数式用!$A$5:$AB$27,MATCH("新加算Ⅳ",【参考】数式用!$B$4:$AB$4,0)+1,0),0),0)*AF364*0.5,0),"")</f>
        <v/>
      </c>
      <c r="AK364" s="1508"/>
      <c r="AL364" s="1510" t="str">
        <f>IFERROR(IF('別紙様式2-2（４・５月分）'!P364="ベア加算","", IF(OR(T364="新加算Ⅰ",T364="新加算Ⅱ",T364="新加算Ⅲ",T364="新加算Ⅳ"),ROUNDDOWN(ROUND(L362*VLOOKUP(K362,【参考】数式用!$A$5:$I$27,MATCH("ベア加算",【参考】数式用!$B$4:$I$4,0)+1,0),0),0)*AF364,"")),"")</f>
        <v/>
      </c>
      <c r="AM364" s="1502"/>
      <c r="AN364" s="1483"/>
      <c r="AO364" s="1504"/>
      <c r="AP364" s="1483"/>
      <c r="AQ364" s="1485"/>
      <c r="AR364" s="1487"/>
      <c r="AS364" s="1491"/>
      <c r="AT364" s="452"/>
      <c r="AU364" s="1310" t="str">
        <f>IF(AND(AA362&lt;&gt;7,AC362&lt;&gt;3),"V列に色付け","")</f>
        <v/>
      </c>
      <c r="AV364" s="1311"/>
      <c r="AW364" s="1312"/>
      <c r="AX364" s="577"/>
      <c r="AY364" s="1229" t="str">
        <f>IF(AL364&lt;&gt;"",IF(AM364="○","入力済","未入力"),"")</f>
        <v/>
      </c>
      <c r="AZ364" s="1229" t="str">
        <f>IF(OR(T364="新加算Ⅰ",T364="新加算Ⅱ",T364="新加算Ⅲ",T364="新加算Ⅳ",T364="新加算Ⅴ（１）",T364="新加算Ⅴ（２）",T364="新加算Ⅴ（３）",T364="新加算ⅠⅤ（４）",T364="新加算Ⅴ（５）",T364="新加算Ⅴ（６）",T364="新加算Ⅴ（８）",T364="新加算Ⅴ（11）"),IF(OR(AN364="○",AN364="令和６年度中に満たす"),"入力済","未入力"),"")</f>
        <v/>
      </c>
      <c r="BA364" s="1229" t="str">
        <f>IF(OR(T364="新加算Ⅴ（７）",T364="新加算Ⅴ（９）",T364="新加算Ⅴ（10）",T364="新加算Ⅴ（12）",T364="新加算Ⅴ（13）",T364="新加算Ⅴ（14）"),IF(OR(AO364="○",AO364="令和６年度中に満たす"),"入力済","未入力"),"")</f>
        <v/>
      </c>
      <c r="BB364" s="1229" t="str">
        <f>IF(OR(T364="新加算Ⅰ",T364="新加算Ⅱ",T364="新加算Ⅲ",T364="新加算Ⅴ（１）",T364="新加算Ⅴ（３）",T364="新加算Ⅴ（８）"),IF(OR(AP364="○",AP364="令和６年度中に満たす"),"入力済","未入力"),"")</f>
        <v/>
      </c>
      <c r="BC364" s="1480" t="str">
        <f t="shared" ref="BC364" si="606">IF(OR(T364="新加算Ⅰ",T364="新加算Ⅱ",T364="新加算Ⅴ（１）",T364="新加算Ⅴ（２）",T364="新加算Ⅴ（３）",T364="新加算Ⅴ（４）",T364="新加算Ⅴ（５）",T364="新加算Ⅴ（６）",T364="新加算Ⅴ（７）",T364="新加算Ⅴ（９）",T364="新加算Ⅴ（10）",T364="新加算Ⅴ（12）"),IF(AQ364&lt;&gt;"",1,""),"")</f>
        <v/>
      </c>
      <c r="BD364" s="1310" t="str">
        <f>IF(OR(T364="新加算Ⅰ",T364="新加算Ⅴ（１）",T364="新加算Ⅴ（２）",T364="新加算Ⅴ（５）",T364="新加算Ⅴ（７）",T364="新加算Ⅴ（10）"),IF(AR364="","未入力","入力済"),"")</f>
        <v/>
      </c>
      <c r="BE364" s="1310" t="str">
        <f>G362</f>
        <v/>
      </c>
      <c r="BF364" s="1310"/>
      <c r="BG364" s="1310"/>
    </row>
    <row r="365" spans="1:59" ht="30" customHeight="1" thickBot="1">
      <c r="A365" s="1275"/>
      <c r="B365" s="1418"/>
      <c r="C365" s="1419"/>
      <c r="D365" s="1419"/>
      <c r="E365" s="1419"/>
      <c r="F365" s="1420"/>
      <c r="G365" s="1260"/>
      <c r="H365" s="1260"/>
      <c r="I365" s="1260"/>
      <c r="J365" s="1423"/>
      <c r="K365" s="1260"/>
      <c r="L365" s="1429"/>
      <c r="M365" s="556" t="str">
        <f>IF('別紙様式2-2（４・５月分）'!P277="","",'別紙様式2-2（４・５月分）'!P277)</f>
        <v/>
      </c>
      <c r="N365" s="1401"/>
      <c r="O365" s="1381"/>
      <c r="P365" s="1433"/>
      <c r="Q365" s="1385"/>
      <c r="R365" s="1517"/>
      <c r="S365" s="1389"/>
      <c r="T365" s="1519"/>
      <c r="U365" s="1515"/>
      <c r="V365" s="1395"/>
      <c r="W365" s="1513"/>
      <c r="X365" s="1371"/>
      <c r="Y365" s="1513"/>
      <c r="Z365" s="1371"/>
      <c r="AA365" s="1513"/>
      <c r="AB365" s="1371"/>
      <c r="AC365" s="1513"/>
      <c r="AD365" s="1371"/>
      <c r="AE365" s="1371"/>
      <c r="AF365" s="1371"/>
      <c r="AG365" s="1367"/>
      <c r="AH365" s="1373"/>
      <c r="AI365" s="1507"/>
      <c r="AJ365" s="1377"/>
      <c r="AK365" s="1509"/>
      <c r="AL365" s="1511"/>
      <c r="AM365" s="1503"/>
      <c r="AN365" s="1484"/>
      <c r="AO365" s="1505"/>
      <c r="AP365" s="1484"/>
      <c r="AQ365" s="1486"/>
      <c r="AR365" s="1488"/>
      <c r="AS365" s="578" t="str">
        <f t="shared" ref="AS365" si="607">IF(AU364="","",IF(OR(T364="",AND(M365="ベア加算なし",OR(T364="新加算Ⅰ",T364="新加算Ⅱ",T364="新加算Ⅲ",T364="新加算Ⅳ"),AM364=""),AND(OR(T364="新加算Ⅰ",T364="新加算Ⅱ",T364="新加算Ⅲ",T364="新加算Ⅳ"),AN364=""),AND(OR(T364="新加算Ⅰ",T364="新加算Ⅱ",T364="新加算Ⅲ"),AP364=""),AND(OR(T364="新加算Ⅰ",T364="新加算Ⅱ"),AQ364=""),AND(OR(T364="新加算Ⅰ"),AR364="")),"！記入が必要な欄（ピンク色のセル）に空欄があります。空欄を埋めてください。",""))</f>
        <v/>
      </c>
      <c r="AT365" s="452"/>
      <c r="AU365" s="1310"/>
      <c r="AV365" s="558" t="str">
        <f>IF('別紙様式2-2（４・５月分）'!N277="","",'別紙様式2-2（４・５月分）'!N277)</f>
        <v/>
      </c>
      <c r="AW365" s="1312"/>
      <c r="AX365" s="579"/>
      <c r="AY365" s="1229" t="str">
        <f>IF(OR(T365="新加算Ⅰ",T365="新加算Ⅱ",T365="新加算Ⅲ",T365="新加算Ⅳ",T365="新加算Ⅴ（１）",T365="新加算Ⅴ（２）",T365="新加算Ⅴ（３）",T365="新加算ⅠⅤ（４）",T365="新加算Ⅴ（５）",T365="新加算Ⅴ（６）",T365="新加算Ⅴ（８）",T365="新加算Ⅴ（11）"),IF(AI365="○","","未入力"),"")</f>
        <v/>
      </c>
      <c r="AZ365" s="1229" t="str">
        <f>IF(OR(U365="新加算Ⅰ",U365="新加算Ⅱ",U365="新加算Ⅲ",U365="新加算Ⅳ",U365="新加算Ⅴ（１）",U365="新加算Ⅴ（２）",U365="新加算Ⅴ（３）",U365="新加算ⅠⅤ（４）",U365="新加算Ⅴ（５）",U365="新加算Ⅴ（６）",U365="新加算Ⅴ（８）",U365="新加算Ⅴ（11）"),IF(AJ365="○","","未入力"),"")</f>
        <v/>
      </c>
      <c r="BA365" s="1229" t="str">
        <f>IF(OR(U365="新加算Ⅴ（７）",U365="新加算Ⅴ（９）",U365="新加算Ⅴ（10）",U365="新加算Ⅴ（12）",U365="新加算Ⅴ（13）",U365="新加算Ⅴ（14）"),IF(AK365="○","","未入力"),"")</f>
        <v/>
      </c>
      <c r="BB365" s="1229" t="str">
        <f>IF(OR(U365="新加算Ⅰ",U365="新加算Ⅱ",U365="新加算Ⅲ",U365="新加算Ⅴ（１）",U365="新加算Ⅴ（３）",U365="新加算Ⅴ（８）"),IF(AL365="○","","未入力"),"")</f>
        <v/>
      </c>
      <c r="BC365" s="1480" t="str">
        <f t="shared" ref="BC365" si="608">IF(OR(U365="新加算Ⅰ",U365="新加算Ⅱ",U365="新加算Ⅴ（１）",U365="新加算Ⅴ（２）",U365="新加算Ⅴ（３）",U365="新加算Ⅴ（４）",U365="新加算Ⅴ（５）",U365="新加算Ⅴ（６）",U365="新加算Ⅴ（７）",U365="新加算Ⅴ（９）",U365="新加算Ⅴ（10）",U365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5" s="1310" t="str">
        <f>IF(AND(T365&lt;&gt;"（参考）令和７年度の移行予定",OR(U365="新加算Ⅰ",U365="新加算Ⅴ（１）",U365="新加算Ⅴ（２）",U365="新加算Ⅴ（５）",U365="新加算Ⅴ（７）",U365="新加算Ⅴ（10）")),IF(AN365="","未入力",IF(AN365="いずれも取得していない","要件を満たさない","")),"")</f>
        <v/>
      </c>
      <c r="BE365" s="1310" t="str">
        <f>G362</f>
        <v/>
      </c>
      <c r="BF365" s="1310"/>
      <c r="BG365" s="1310"/>
    </row>
    <row r="366" spans="1:59" ht="30" customHeight="1">
      <c r="A366" s="1273">
        <v>89</v>
      </c>
      <c r="B366" s="1239" t="str">
        <f>IF(基本情報入力シート!C142="","",基本情報入力シート!C142)</f>
        <v/>
      </c>
      <c r="C366" s="1240"/>
      <c r="D366" s="1240"/>
      <c r="E366" s="1240"/>
      <c r="F366" s="1241"/>
      <c r="G366" s="1258" t="str">
        <f>IF(基本情報入力シート!M142="","",基本情報入力シート!M142)</f>
        <v/>
      </c>
      <c r="H366" s="1258" t="str">
        <f>IF(基本情報入力シート!R142="","",基本情報入力シート!R142)</f>
        <v/>
      </c>
      <c r="I366" s="1258" t="str">
        <f>IF(基本情報入力シート!W142="","",基本情報入力シート!W142)</f>
        <v/>
      </c>
      <c r="J366" s="1421" t="str">
        <f>IF(基本情報入力シート!X142="","",基本情報入力シート!X142)</f>
        <v/>
      </c>
      <c r="K366" s="1258" t="str">
        <f>IF(基本情報入力シート!Y142="","",基本情報入力シート!Y142)</f>
        <v/>
      </c>
      <c r="L366" s="1434" t="str">
        <f>IF(基本情報入力シート!AB142="","",基本情報入力シート!AB142)</f>
        <v/>
      </c>
      <c r="M366" s="553" t="str">
        <f>IF('別紙様式2-2（４・５月分）'!P278="","",'別紙様式2-2（４・５月分）'!P278)</f>
        <v/>
      </c>
      <c r="N366" s="1398" t="str">
        <f>IF(SUM('別紙様式2-2（４・５月分）'!Q278:Q280)=0,"",SUM('別紙様式2-2（４・５月分）'!Q278:Q280))</f>
        <v/>
      </c>
      <c r="O366" s="1402" t="str">
        <f>IFERROR(VLOOKUP('別紙様式2-2（４・５月分）'!AQ278,【参考】数式用!$AR$5:$AS$22,2,FALSE),"")</f>
        <v/>
      </c>
      <c r="P366" s="1403"/>
      <c r="Q366" s="1404"/>
      <c r="R366" s="1539" t="str">
        <f>IFERROR(VLOOKUP(K366,【参考】数式用!$A$5:$AB$37,MATCH(O366,【参考】数式用!$B$4:$AB$4,0)+1,0),"")</f>
        <v/>
      </c>
      <c r="S366" s="1410" t="s">
        <v>2102</v>
      </c>
      <c r="T366" s="1535" t="str">
        <f>IF('別紙様式2-3（６月以降分）'!T366="","",'別紙様式2-3（６月以降分）'!T366)</f>
        <v/>
      </c>
      <c r="U366" s="1537" t="str">
        <f>IFERROR(VLOOKUP(K366,【参考】数式用!$A$5:$AB$37,MATCH(T366,【参考】数式用!$B$4:$AB$4,0)+1,0),"")</f>
        <v/>
      </c>
      <c r="V366" s="1416" t="s">
        <v>15</v>
      </c>
      <c r="W366" s="1533">
        <f>'別紙様式2-3（６月以降分）'!W366</f>
        <v>6</v>
      </c>
      <c r="X366" s="1356" t="s">
        <v>10</v>
      </c>
      <c r="Y366" s="1533">
        <f>'別紙様式2-3（６月以降分）'!Y366</f>
        <v>6</v>
      </c>
      <c r="Z366" s="1356" t="s">
        <v>38</v>
      </c>
      <c r="AA366" s="1533">
        <f>'別紙様式2-3（６月以降分）'!AA366</f>
        <v>7</v>
      </c>
      <c r="AB366" s="1356" t="s">
        <v>10</v>
      </c>
      <c r="AC366" s="1533">
        <f>'別紙様式2-3（６月以降分）'!AC366</f>
        <v>3</v>
      </c>
      <c r="AD366" s="1356" t="s">
        <v>2020</v>
      </c>
      <c r="AE366" s="1356" t="s">
        <v>20</v>
      </c>
      <c r="AF366" s="1356">
        <f>IF(W366&gt;=1,(AA366*12+AC366)-(W366*12+Y366)+1,"")</f>
        <v>10</v>
      </c>
      <c r="AG366" s="1358" t="s">
        <v>33</v>
      </c>
      <c r="AH366" s="1525" t="str">
        <f>'別紙様式2-3（６月以降分）'!AH366</f>
        <v/>
      </c>
      <c r="AI366" s="1527" t="str">
        <f>'別紙様式2-3（６月以降分）'!AI366</f>
        <v/>
      </c>
      <c r="AJ366" s="1529">
        <f>'別紙様式2-3（６月以降分）'!AJ366</f>
        <v>0</v>
      </c>
      <c r="AK366" s="1531" t="str">
        <f>IF('別紙様式2-3（６月以降分）'!AK366="","",'別紙様式2-3（６月以降分）'!AK366)</f>
        <v/>
      </c>
      <c r="AL366" s="1520">
        <f>'別紙様式2-3（６月以降分）'!AL366</f>
        <v>0</v>
      </c>
      <c r="AM366" s="1522" t="str">
        <f>IF('別紙様式2-3（６月以降分）'!AM366="","",'別紙様式2-3（６月以降分）'!AM366)</f>
        <v/>
      </c>
      <c r="AN366" s="1340" t="str">
        <f>IF('別紙様式2-3（６月以降分）'!AN366="","",'別紙様式2-3（６月以降分）'!AN366)</f>
        <v/>
      </c>
      <c r="AO366" s="1338" t="str">
        <f>IF('別紙様式2-3（６月以降分）'!AO366="","",'別紙様式2-3（６月以降分）'!AO366)</f>
        <v/>
      </c>
      <c r="AP366" s="1340" t="str">
        <f>IF('別紙様式2-3（６月以降分）'!AP366="","",'別紙様式2-3（６月以降分）'!AP366)</f>
        <v/>
      </c>
      <c r="AQ366" s="1489" t="str">
        <f>IF('別紙様式2-3（６月以降分）'!AQ366="","",'別紙様式2-3（６月以降分）'!AQ366)</f>
        <v/>
      </c>
      <c r="AR366" s="1492" t="str">
        <f>IF('別紙様式2-3（６月以降分）'!AR366="","",'別紙様式2-3（６月以降分）'!AR366)</f>
        <v/>
      </c>
      <c r="AS366" s="573" t="str">
        <f t="shared" ref="AS366" si="609">IF(AU368="","",IF(U368&lt;U366,"！加算の要件上は問題ありませんが、令和６年度当初の新加算の加算率と比較して、移行後の加算率が下がる計画になっています。",""))</f>
        <v/>
      </c>
      <c r="AT366" s="580"/>
      <c r="AU366" s="1308"/>
      <c r="AV366" s="558" t="str">
        <f>IF('別紙様式2-2（４・５月分）'!N278="","",'別紙様式2-2（４・５月分）'!N278)</f>
        <v/>
      </c>
      <c r="AW366" s="1312" t="str">
        <f>IF(SUM('別紙様式2-2（４・５月分）'!O278:O280)=0,"",SUM('別紙様式2-2（４・５月分）'!O278:O280))</f>
        <v/>
      </c>
      <c r="AX366" s="1481" t="str">
        <f>IFERROR(VLOOKUP(K366,【参考】数式用!$AH$2:$AI$34,2,FALSE),"")</f>
        <v/>
      </c>
      <c r="AY366" s="494"/>
      <c r="BD366" s="341"/>
      <c r="BE366" s="1310" t="str">
        <f>G366</f>
        <v/>
      </c>
      <c r="BF366" s="1310"/>
      <c r="BG366" s="1310"/>
    </row>
    <row r="367" spans="1:59" ht="15" customHeight="1">
      <c r="A367" s="1274"/>
      <c r="B367" s="1242"/>
      <c r="C367" s="1243"/>
      <c r="D367" s="1243"/>
      <c r="E367" s="1243"/>
      <c r="F367" s="1244"/>
      <c r="G367" s="1259"/>
      <c r="H367" s="1259"/>
      <c r="I367" s="1259"/>
      <c r="J367" s="1422"/>
      <c r="K367" s="1259"/>
      <c r="L367" s="1428"/>
      <c r="M367" s="1378" t="str">
        <f>IF('別紙様式2-2（４・５月分）'!P279="","",'別紙様式2-2（４・５月分）'!P279)</f>
        <v/>
      </c>
      <c r="N367" s="1399"/>
      <c r="O367" s="1405"/>
      <c r="P367" s="1406"/>
      <c r="Q367" s="1407"/>
      <c r="R367" s="1540"/>
      <c r="S367" s="1411"/>
      <c r="T367" s="1536"/>
      <c r="U367" s="1538"/>
      <c r="V367" s="1417"/>
      <c r="W367" s="1534"/>
      <c r="X367" s="1357"/>
      <c r="Y367" s="1534"/>
      <c r="Z367" s="1357"/>
      <c r="AA367" s="1534"/>
      <c r="AB367" s="1357"/>
      <c r="AC367" s="1534"/>
      <c r="AD367" s="1357"/>
      <c r="AE367" s="1357"/>
      <c r="AF367" s="1357"/>
      <c r="AG367" s="1359"/>
      <c r="AH367" s="1526"/>
      <c r="AI367" s="1528"/>
      <c r="AJ367" s="1530"/>
      <c r="AK367" s="1532"/>
      <c r="AL367" s="1521"/>
      <c r="AM367" s="1523"/>
      <c r="AN367" s="1341"/>
      <c r="AO367" s="1524"/>
      <c r="AP367" s="1341"/>
      <c r="AQ367" s="1490"/>
      <c r="AR367" s="1493"/>
      <c r="AS367" s="1491" t="str">
        <f t="shared" ref="AS367" si="610">IF(AU368="","",IF(OR(AA368="",AA368&lt;&gt;7,AC368="",AC368&lt;&gt;3),"！算定期間の終わりが令和７年３月になっていません。年度内の廃止予定等がなければ、算定対象月を令和７年３月にしてください。",""))</f>
        <v/>
      </c>
      <c r="AT367" s="580"/>
      <c r="AU367" s="1310"/>
      <c r="AV367" s="1311" t="str">
        <f>IF('別紙様式2-2（４・５月分）'!N279="","",'別紙様式2-2（４・５月分）'!N279)</f>
        <v/>
      </c>
      <c r="AW367" s="1312"/>
      <c r="AX367" s="1482"/>
      <c r="AY367" s="431"/>
      <c r="BD367" s="341"/>
      <c r="BE367" s="1310" t="str">
        <f>G366</f>
        <v/>
      </c>
      <c r="BF367" s="1310"/>
      <c r="BG367" s="1310"/>
    </row>
    <row r="368" spans="1:59" ht="15" customHeight="1">
      <c r="A368" s="1302"/>
      <c r="B368" s="1242"/>
      <c r="C368" s="1243"/>
      <c r="D368" s="1243"/>
      <c r="E368" s="1243"/>
      <c r="F368" s="1244"/>
      <c r="G368" s="1259"/>
      <c r="H368" s="1259"/>
      <c r="I368" s="1259"/>
      <c r="J368" s="1422"/>
      <c r="K368" s="1259"/>
      <c r="L368" s="1428"/>
      <c r="M368" s="1379"/>
      <c r="N368" s="1400"/>
      <c r="O368" s="1380" t="s">
        <v>2025</v>
      </c>
      <c r="P368" s="1432" t="str">
        <f>IFERROR(VLOOKUP('別紙様式2-2（４・５月分）'!AQ278,【参考】数式用!$AR$5:$AT$22,3,FALSE),"")</f>
        <v/>
      </c>
      <c r="Q368" s="1384" t="s">
        <v>2036</v>
      </c>
      <c r="R368" s="1516" t="str">
        <f>IFERROR(VLOOKUP(K366,【参考】数式用!$A$5:$AB$37,MATCH(P368,【参考】数式用!$B$4:$AB$4,0)+1,0),"")</f>
        <v/>
      </c>
      <c r="S368" s="1388" t="s">
        <v>2109</v>
      </c>
      <c r="T368" s="1518"/>
      <c r="U368" s="1514" t="str">
        <f>IFERROR(VLOOKUP(K366,【参考】数式用!$A$5:$AB$37,MATCH(T368,【参考】数式用!$B$4:$AB$4,0)+1,0),"")</f>
        <v/>
      </c>
      <c r="V368" s="1394" t="s">
        <v>15</v>
      </c>
      <c r="W368" s="1512"/>
      <c r="X368" s="1370" t="s">
        <v>10</v>
      </c>
      <c r="Y368" s="1512"/>
      <c r="Z368" s="1370" t="s">
        <v>38</v>
      </c>
      <c r="AA368" s="1512"/>
      <c r="AB368" s="1370" t="s">
        <v>10</v>
      </c>
      <c r="AC368" s="1512"/>
      <c r="AD368" s="1370" t="s">
        <v>2020</v>
      </c>
      <c r="AE368" s="1370" t="s">
        <v>20</v>
      </c>
      <c r="AF368" s="1370" t="str">
        <f>IF(W368&gt;=1,(AA368*12+AC368)-(W368*12+Y368)+1,"")</f>
        <v/>
      </c>
      <c r="AG368" s="1366" t="s">
        <v>33</v>
      </c>
      <c r="AH368" s="1372" t="str">
        <f t="shared" ref="AH368" si="611">IFERROR(ROUNDDOWN(ROUND(L366*U368,0),0)*AF368,"")</f>
        <v/>
      </c>
      <c r="AI368" s="1506" t="str">
        <f t="shared" ref="AI368" si="612">IFERROR(ROUNDDOWN(ROUND((L366*(U368-AW366)),0),0)*AF368,"")</f>
        <v/>
      </c>
      <c r="AJ368" s="1376" t="str">
        <f>IFERROR(ROUNDDOWN(ROUNDDOWN(ROUND(L366*VLOOKUP(K366,【参考】数式用!$A$5:$AB$27,MATCH("新加算Ⅳ",【参考】数式用!$B$4:$AB$4,0)+1,0),0),0)*AF368*0.5,0),"")</f>
        <v/>
      </c>
      <c r="AK368" s="1508"/>
      <c r="AL368" s="1510" t="str">
        <f>IFERROR(IF('別紙様式2-2（４・５月分）'!P368="ベア加算","", IF(OR(T368="新加算Ⅰ",T368="新加算Ⅱ",T368="新加算Ⅲ",T368="新加算Ⅳ"),ROUNDDOWN(ROUND(L366*VLOOKUP(K366,【参考】数式用!$A$5:$I$27,MATCH("ベア加算",【参考】数式用!$B$4:$I$4,0)+1,0),0),0)*AF368,"")),"")</f>
        <v/>
      </c>
      <c r="AM368" s="1502"/>
      <c r="AN368" s="1483"/>
      <c r="AO368" s="1504"/>
      <c r="AP368" s="1483"/>
      <c r="AQ368" s="1485"/>
      <c r="AR368" s="1487"/>
      <c r="AS368" s="1491"/>
      <c r="AT368" s="452"/>
      <c r="AU368" s="1310" t="str">
        <f>IF(AND(AA366&lt;&gt;7,AC366&lt;&gt;3),"V列に色付け","")</f>
        <v/>
      </c>
      <c r="AV368" s="1311"/>
      <c r="AW368" s="1312"/>
      <c r="AX368" s="577"/>
      <c r="AY368" s="1229" t="str">
        <f>IF(AL368&lt;&gt;"",IF(AM368="○","入力済","未入力"),"")</f>
        <v/>
      </c>
      <c r="AZ368" s="1229" t="str">
        <f>IF(OR(T368="新加算Ⅰ",T368="新加算Ⅱ",T368="新加算Ⅲ",T368="新加算Ⅳ",T368="新加算Ⅴ（１）",T368="新加算Ⅴ（２）",T368="新加算Ⅴ（３）",T368="新加算ⅠⅤ（４）",T368="新加算Ⅴ（５）",T368="新加算Ⅴ（６）",T368="新加算Ⅴ（８）",T368="新加算Ⅴ（11）"),IF(OR(AN368="○",AN368="令和６年度中に満たす"),"入力済","未入力"),"")</f>
        <v/>
      </c>
      <c r="BA368" s="1229" t="str">
        <f>IF(OR(T368="新加算Ⅴ（７）",T368="新加算Ⅴ（９）",T368="新加算Ⅴ（10）",T368="新加算Ⅴ（12）",T368="新加算Ⅴ（13）",T368="新加算Ⅴ（14）"),IF(OR(AO368="○",AO368="令和６年度中に満たす"),"入力済","未入力"),"")</f>
        <v/>
      </c>
      <c r="BB368" s="1229" t="str">
        <f>IF(OR(T368="新加算Ⅰ",T368="新加算Ⅱ",T368="新加算Ⅲ",T368="新加算Ⅴ（１）",T368="新加算Ⅴ（３）",T368="新加算Ⅴ（８）"),IF(OR(AP368="○",AP368="令和６年度中に満たす"),"入力済","未入力"),"")</f>
        <v/>
      </c>
      <c r="BC368" s="1480" t="str">
        <f t="shared" ref="BC368" si="613">IF(OR(T368="新加算Ⅰ",T368="新加算Ⅱ",T368="新加算Ⅴ（１）",T368="新加算Ⅴ（２）",T368="新加算Ⅴ（３）",T368="新加算Ⅴ（４）",T368="新加算Ⅴ（５）",T368="新加算Ⅴ（６）",T368="新加算Ⅴ（７）",T368="新加算Ⅴ（９）",T368="新加算Ⅴ（10）",T368="新加算Ⅴ（12）"),IF(AQ368&lt;&gt;"",1,""),"")</f>
        <v/>
      </c>
      <c r="BD368" s="1310" t="str">
        <f>IF(OR(T368="新加算Ⅰ",T368="新加算Ⅴ（１）",T368="新加算Ⅴ（２）",T368="新加算Ⅴ（５）",T368="新加算Ⅴ（７）",T368="新加算Ⅴ（10）"),IF(AR368="","未入力","入力済"),"")</f>
        <v/>
      </c>
      <c r="BE368" s="1310" t="str">
        <f>G366</f>
        <v/>
      </c>
      <c r="BF368" s="1310"/>
      <c r="BG368" s="1310"/>
    </row>
    <row r="369" spans="1:59" ht="30" customHeight="1" thickBot="1">
      <c r="A369" s="1275"/>
      <c r="B369" s="1418"/>
      <c r="C369" s="1419"/>
      <c r="D369" s="1419"/>
      <c r="E369" s="1419"/>
      <c r="F369" s="1420"/>
      <c r="G369" s="1260"/>
      <c r="H369" s="1260"/>
      <c r="I369" s="1260"/>
      <c r="J369" s="1423"/>
      <c r="K369" s="1260"/>
      <c r="L369" s="1429"/>
      <c r="M369" s="556" t="str">
        <f>IF('別紙様式2-2（４・５月分）'!P280="","",'別紙様式2-2（４・５月分）'!P280)</f>
        <v/>
      </c>
      <c r="N369" s="1401"/>
      <c r="O369" s="1381"/>
      <c r="P369" s="1433"/>
      <c r="Q369" s="1385"/>
      <c r="R369" s="1517"/>
      <c r="S369" s="1389"/>
      <c r="T369" s="1519"/>
      <c r="U369" s="1515"/>
      <c r="V369" s="1395"/>
      <c r="W369" s="1513"/>
      <c r="X369" s="1371"/>
      <c r="Y369" s="1513"/>
      <c r="Z369" s="1371"/>
      <c r="AA369" s="1513"/>
      <c r="AB369" s="1371"/>
      <c r="AC369" s="1513"/>
      <c r="AD369" s="1371"/>
      <c r="AE369" s="1371"/>
      <c r="AF369" s="1371"/>
      <c r="AG369" s="1367"/>
      <c r="AH369" s="1373"/>
      <c r="AI369" s="1507"/>
      <c r="AJ369" s="1377"/>
      <c r="AK369" s="1509"/>
      <c r="AL369" s="1511"/>
      <c r="AM369" s="1503"/>
      <c r="AN369" s="1484"/>
      <c r="AO369" s="1505"/>
      <c r="AP369" s="1484"/>
      <c r="AQ369" s="1486"/>
      <c r="AR369" s="1488"/>
      <c r="AS369" s="578" t="str">
        <f t="shared" ref="AS369" si="614">IF(AU368="","",IF(OR(T368="",AND(M369="ベア加算なし",OR(T368="新加算Ⅰ",T368="新加算Ⅱ",T368="新加算Ⅲ",T368="新加算Ⅳ"),AM368=""),AND(OR(T368="新加算Ⅰ",T368="新加算Ⅱ",T368="新加算Ⅲ",T368="新加算Ⅳ"),AN368=""),AND(OR(T368="新加算Ⅰ",T368="新加算Ⅱ",T368="新加算Ⅲ"),AP368=""),AND(OR(T368="新加算Ⅰ",T368="新加算Ⅱ"),AQ368=""),AND(OR(T368="新加算Ⅰ"),AR368="")),"！記入が必要な欄（ピンク色のセル）に空欄があります。空欄を埋めてください。",""))</f>
        <v/>
      </c>
      <c r="AT369" s="452"/>
      <c r="AU369" s="1310"/>
      <c r="AV369" s="558" t="str">
        <f>IF('別紙様式2-2（４・５月分）'!N280="","",'別紙様式2-2（４・５月分）'!N280)</f>
        <v/>
      </c>
      <c r="AW369" s="1312"/>
      <c r="AX369" s="579"/>
      <c r="AY369" s="1229" t="str">
        <f>IF(OR(T369="新加算Ⅰ",T369="新加算Ⅱ",T369="新加算Ⅲ",T369="新加算Ⅳ",T369="新加算Ⅴ（１）",T369="新加算Ⅴ（２）",T369="新加算Ⅴ（３）",T369="新加算ⅠⅤ（４）",T369="新加算Ⅴ（５）",T369="新加算Ⅴ（６）",T369="新加算Ⅴ（８）",T369="新加算Ⅴ（11）"),IF(AI369="○","","未入力"),"")</f>
        <v/>
      </c>
      <c r="AZ369" s="1229" t="str">
        <f>IF(OR(U369="新加算Ⅰ",U369="新加算Ⅱ",U369="新加算Ⅲ",U369="新加算Ⅳ",U369="新加算Ⅴ（１）",U369="新加算Ⅴ（２）",U369="新加算Ⅴ（３）",U369="新加算ⅠⅤ（４）",U369="新加算Ⅴ（５）",U369="新加算Ⅴ（６）",U369="新加算Ⅴ（８）",U369="新加算Ⅴ（11）"),IF(AJ369="○","","未入力"),"")</f>
        <v/>
      </c>
      <c r="BA369" s="1229" t="str">
        <f>IF(OR(U369="新加算Ⅴ（７）",U369="新加算Ⅴ（９）",U369="新加算Ⅴ（10）",U369="新加算Ⅴ（12）",U369="新加算Ⅴ（13）",U369="新加算Ⅴ（14）"),IF(AK369="○","","未入力"),"")</f>
        <v/>
      </c>
      <c r="BB369" s="1229" t="str">
        <f>IF(OR(U369="新加算Ⅰ",U369="新加算Ⅱ",U369="新加算Ⅲ",U369="新加算Ⅴ（１）",U369="新加算Ⅴ（３）",U369="新加算Ⅴ（８）"),IF(AL369="○","","未入力"),"")</f>
        <v/>
      </c>
      <c r="BC369" s="1480" t="str">
        <f t="shared" ref="BC369" si="615">IF(OR(U369="新加算Ⅰ",U369="新加算Ⅱ",U369="新加算Ⅴ（１）",U369="新加算Ⅴ（２）",U369="新加算Ⅴ（３）",U369="新加算Ⅴ（４）",U369="新加算Ⅴ（５）",U369="新加算Ⅴ（６）",U369="新加算Ⅴ（７）",U369="新加算Ⅴ（９）",U369="新加算Ⅴ（10）",U369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9" s="1310" t="str">
        <f>IF(AND(T369&lt;&gt;"（参考）令和７年度の移行予定",OR(U369="新加算Ⅰ",U369="新加算Ⅴ（１）",U369="新加算Ⅴ（２）",U369="新加算Ⅴ（５）",U369="新加算Ⅴ（７）",U369="新加算Ⅴ（10）")),IF(AN369="","未入力",IF(AN369="いずれも取得していない","要件を満たさない","")),"")</f>
        <v/>
      </c>
      <c r="BE369" s="1310" t="str">
        <f>G366</f>
        <v/>
      </c>
      <c r="BF369" s="1310"/>
      <c r="BG369" s="1310"/>
    </row>
    <row r="370" spans="1:59" ht="30" customHeight="1">
      <c r="A370" s="1300">
        <v>90</v>
      </c>
      <c r="B370" s="1242" t="str">
        <f>IF(基本情報入力シート!C143="","",基本情報入力シート!C143)</f>
        <v/>
      </c>
      <c r="C370" s="1243"/>
      <c r="D370" s="1243"/>
      <c r="E370" s="1243"/>
      <c r="F370" s="1244"/>
      <c r="G370" s="1259" t="str">
        <f>IF(基本情報入力シート!M143="","",基本情報入力シート!M143)</f>
        <v/>
      </c>
      <c r="H370" s="1259" t="str">
        <f>IF(基本情報入力シート!R143="","",基本情報入力シート!R143)</f>
        <v/>
      </c>
      <c r="I370" s="1259" t="str">
        <f>IF(基本情報入力シート!W143="","",基本情報入力シート!W143)</f>
        <v/>
      </c>
      <c r="J370" s="1422" t="str">
        <f>IF(基本情報入力シート!X143="","",基本情報入力シート!X143)</f>
        <v/>
      </c>
      <c r="K370" s="1259" t="str">
        <f>IF(基本情報入力シート!Y143="","",基本情報入力シート!Y143)</f>
        <v/>
      </c>
      <c r="L370" s="1428" t="str">
        <f>IF(基本情報入力シート!AB143="","",基本情報入力シート!AB143)</f>
        <v/>
      </c>
      <c r="M370" s="553" t="str">
        <f>IF('別紙様式2-2（４・５月分）'!P281="","",'別紙様式2-2（４・５月分）'!P281)</f>
        <v/>
      </c>
      <c r="N370" s="1398" t="str">
        <f>IF(SUM('別紙様式2-2（４・５月分）'!Q281:Q283)=0,"",SUM('別紙様式2-2（４・５月分）'!Q281:Q283))</f>
        <v/>
      </c>
      <c r="O370" s="1402" t="str">
        <f>IFERROR(VLOOKUP('別紙様式2-2（４・５月分）'!AQ281,【参考】数式用!$AR$5:$AS$22,2,FALSE),"")</f>
        <v/>
      </c>
      <c r="P370" s="1403"/>
      <c r="Q370" s="1404"/>
      <c r="R370" s="1539" t="str">
        <f>IFERROR(VLOOKUP(K370,【参考】数式用!$A$5:$AB$37,MATCH(O370,【参考】数式用!$B$4:$AB$4,0)+1,0),"")</f>
        <v/>
      </c>
      <c r="S370" s="1410" t="s">
        <v>2102</v>
      </c>
      <c r="T370" s="1535" t="str">
        <f>IF('別紙様式2-3（６月以降分）'!T370="","",'別紙様式2-3（６月以降分）'!T370)</f>
        <v/>
      </c>
      <c r="U370" s="1537" t="str">
        <f>IFERROR(VLOOKUP(K370,【参考】数式用!$A$5:$AB$37,MATCH(T370,【参考】数式用!$B$4:$AB$4,0)+1,0),"")</f>
        <v/>
      </c>
      <c r="V370" s="1416" t="s">
        <v>15</v>
      </c>
      <c r="W370" s="1533">
        <f>'別紙様式2-3（６月以降分）'!W370</f>
        <v>6</v>
      </c>
      <c r="X370" s="1356" t="s">
        <v>10</v>
      </c>
      <c r="Y370" s="1533">
        <f>'別紙様式2-3（６月以降分）'!Y370</f>
        <v>6</v>
      </c>
      <c r="Z370" s="1356" t="s">
        <v>38</v>
      </c>
      <c r="AA370" s="1533">
        <f>'別紙様式2-3（６月以降分）'!AA370</f>
        <v>7</v>
      </c>
      <c r="AB370" s="1356" t="s">
        <v>10</v>
      </c>
      <c r="AC370" s="1533">
        <f>'別紙様式2-3（６月以降分）'!AC370</f>
        <v>3</v>
      </c>
      <c r="AD370" s="1356" t="s">
        <v>2020</v>
      </c>
      <c r="AE370" s="1356" t="s">
        <v>20</v>
      </c>
      <c r="AF370" s="1356">
        <f>IF(W370&gt;=1,(AA370*12+AC370)-(W370*12+Y370)+1,"")</f>
        <v>10</v>
      </c>
      <c r="AG370" s="1358" t="s">
        <v>33</v>
      </c>
      <c r="AH370" s="1525" t="str">
        <f>'別紙様式2-3（６月以降分）'!AH370</f>
        <v/>
      </c>
      <c r="AI370" s="1527" t="str">
        <f>'別紙様式2-3（６月以降分）'!AI370</f>
        <v/>
      </c>
      <c r="AJ370" s="1529">
        <f>'別紙様式2-3（６月以降分）'!AJ370</f>
        <v>0</v>
      </c>
      <c r="AK370" s="1531" t="str">
        <f>IF('別紙様式2-3（６月以降分）'!AK370="","",'別紙様式2-3（６月以降分）'!AK370)</f>
        <v/>
      </c>
      <c r="AL370" s="1520">
        <f>'別紙様式2-3（６月以降分）'!AL370</f>
        <v>0</v>
      </c>
      <c r="AM370" s="1522" t="str">
        <f>IF('別紙様式2-3（６月以降分）'!AM370="","",'別紙様式2-3（６月以降分）'!AM370)</f>
        <v/>
      </c>
      <c r="AN370" s="1340" t="str">
        <f>IF('別紙様式2-3（６月以降分）'!AN370="","",'別紙様式2-3（６月以降分）'!AN370)</f>
        <v/>
      </c>
      <c r="AO370" s="1338" t="str">
        <f>IF('別紙様式2-3（６月以降分）'!AO370="","",'別紙様式2-3（６月以降分）'!AO370)</f>
        <v/>
      </c>
      <c r="AP370" s="1340" t="str">
        <f>IF('別紙様式2-3（６月以降分）'!AP370="","",'別紙様式2-3（６月以降分）'!AP370)</f>
        <v/>
      </c>
      <c r="AQ370" s="1489" t="str">
        <f>IF('別紙様式2-3（６月以降分）'!AQ370="","",'別紙様式2-3（６月以降分）'!AQ370)</f>
        <v/>
      </c>
      <c r="AR370" s="1492" t="str">
        <f>IF('別紙様式2-3（６月以降分）'!AR370="","",'別紙様式2-3（６月以降分）'!AR370)</f>
        <v/>
      </c>
      <c r="AS370" s="573" t="str">
        <f t="shared" ref="AS370" si="616">IF(AU372="","",IF(U372&lt;U370,"！加算の要件上は問題ありませんが、令和６年度当初の新加算の加算率と比較して、移行後の加算率が下がる計画になっています。",""))</f>
        <v/>
      </c>
      <c r="AT370" s="580"/>
      <c r="AU370" s="1308"/>
      <c r="AV370" s="558" t="str">
        <f>IF('別紙様式2-2（４・５月分）'!N281="","",'別紙様式2-2（４・５月分）'!N281)</f>
        <v/>
      </c>
      <c r="AW370" s="1312" t="str">
        <f>IF(SUM('別紙様式2-2（４・５月分）'!O281:O283)=0,"",SUM('別紙様式2-2（４・５月分）'!O281:O283))</f>
        <v/>
      </c>
      <c r="AX370" s="1481" t="str">
        <f>IFERROR(VLOOKUP(K370,【参考】数式用!$AH$2:$AI$34,2,FALSE),"")</f>
        <v/>
      </c>
      <c r="AY370" s="494"/>
      <c r="BD370" s="341"/>
      <c r="BE370" s="1310" t="str">
        <f>G370</f>
        <v/>
      </c>
      <c r="BF370" s="1310"/>
      <c r="BG370" s="1310"/>
    </row>
    <row r="371" spans="1:59" ht="15" customHeight="1">
      <c r="A371" s="1274"/>
      <c r="B371" s="1242"/>
      <c r="C371" s="1243"/>
      <c r="D371" s="1243"/>
      <c r="E371" s="1243"/>
      <c r="F371" s="1244"/>
      <c r="G371" s="1259"/>
      <c r="H371" s="1259"/>
      <c r="I371" s="1259"/>
      <c r="J371" s="1422"/>
      <c r="K371" s="1259"/>
      <c r="L371" s="1428"/>
      <c r="M371" s="1378" t="str">
        <f>IF('別紙様式2-2（４・５月分）'!P282="","",'別紙様式2-2（４・５月分）'!P282)</f>
        <v/>
      </c>
      <c r="N371" s="1399"/>
      <c r="O371" s="1405"/>
      <c r="P371" s="1406"/>
      <c r="Q371" s="1407"/>
      <c r="R371" s="1540"/>
      <c r="S371" s="1411"/>
      <c r="T371" s="1536"/>
      <c r="U371" s="1538"/>
      <c r="V371" s="1417"/>
      <c r="W371" s="1534"/>
      <c r="X371" s="1357"/>
      <c r="Y371" s="1534"/>
      <c r="Z371" s="1357"/>
      <c r="AA371" s="1534"/>
      <c r="AB371" s="1357"/>
      <c r="AC371" s="1534"/>
      <c r="AD371" s="1357"/>
      <c r="AE371" s="1357"/>
      <c r="AF371" s="1357"/>
      <c r="AG371" s="1359"/>
      <c r="AH371" s="1526"/>
      <c r="AI371" s="1528"/>
      <c r="AJ371" s="1530"/>
      <c r="AK371" s="1532"/>
      <c r="AL371" s="1521"/>
      <c r="AM371" s="1523"/>
      <c r="AN371" s="1341"/>
      <c r="AO371" s="1524"/>
      <c r="AP371" s="1341"/>
      <c r="AQ371" s="1490"/>
      <c r="AR371" s="1493"/>
      <c r="AS371" s="1491" t="str">
        <f t="shared" ref="AS371" si="617">IF(AU372="","",IF(OR(AA372="",AA372&lt;&gt;7,AC372="",AC372&lt;&gt;3),"！算定期間の終わりが令和７年３月になっていません。年度内の廃止予定等がなければ、算定対象月を令和７年３月にしてください。",""))</f>
        <v/>
      </c>
      <c r="AT371" s="580"/>
      <c r="AU371" s="1310"/>
      <c r="AV371" s="1311" t="str">
        <f>IF('別紙様式2-2（４・５月分）'!N282="","",'別紙様式2-2（４・５月分）'!N282)</f>
        <v/>
      </c>
      <c r="AW371" s="1312"/>
      <c r="AX371" s="1482"/>
      <c r="AY371" s="431"/>
      <c r="BD371" s="341"/>
      <c r="BE371" s="1310" t="str">
        <f>G370</f>
        <v/>
      </c>
      <c r="BF371" s="1310"/>
      <c r="BG371" s="1310"/>
    </row>
    <row r="372" spans="1:59" ht="15" customHeight="1">
      <c r="A372" s="1302"/>
      <c r="B372" s="1242"/>
      <c r="C372" s="1243"/>
      <c r="D372" s="1243"/>
      <c r="E372" s="1243"/>
      <c r="F372" s="1244"/>
      <c r="G372" s="1259"/>
      <c r="H372" s="1259"/>
      <c r="I372" s="1259"/>
      <c r="J372" s="1422"/>
      <c r="K372" s="1259"/>
      <c r="L372" s="1428"/>
      <c r="M372" s="1379"/>
      <c r="N372" s="1400"/>
      <c r="O372" s="1380" t="s">
        <v>2025</v>
      </c>
      <c r="P372" s="1432" t="str">
        <f>IFERROR(VLOOKUP('別紙様式2-2（４・５月分）'!AQ281,【参考】数式用!$AR$5:$AT$22,3,FALSE),"")</f>
        <v/>
      </c>
      <c r="Q372" s="1384" t="s">
        <v>2036</v>
      </c>
      <c r="R372" s="1516" t="str">
        <f>IFERROR(VLOOKUP(K370,【参考】数式用!$A$5:$AB$37,MATCH(P372,【参考】数式用!$B$4:$AB$4,0)+1,0),"")</f>
        <v/>
      </c>
      <c r="S372" s="1388" t="s">
        <v>2109</v>
      </c>
      <c r="T372" s="1518"/>
      <c r="U372" s="1514" t="str">
        <f>IFERROR(VLOOKUP(K370,【参考】数式用!$A$5:$AB$37,MATCH(T372,【参考】数式用!$B$4:$AB$4,0)+1,0),"")</f>
        <v/>
      </c>
      <c r="V372" s="1394" t="s">
        <v>15</v>
      </c>
      <c r="W372" s="1512"/>
      <c r="X372" s="1370" t="s">
        <v>10</v>
      </c>
      <c r="Y372" s="1512"/>
      <c r="Z372" s="1370" t="s">
        <v>38</v>
      </c>
      <c r="AA372" s="1512"/>
      <c r="AB372" s="1370" t="s">
        <v>10</v>
      </c>
      <c r="AC372" s="1512"/>
      <c r="AD372" s="1370" t="s">
        <v>2020</v>
      </c>
      <c r="AE372" s="1370" t="s">
        <v>20</v>
      </c>
      <c r="AF372" s="1370" t="str">
        <f>IF(W372&gt;=1,(AA372*12+AC372)-(W372*12+Y372)+1,"")</f>
        <v/>
      </c>
      <c r="AG372" s="1366" t="s">
        <v>33</v>
      </c>
      <c r="AH372" s="1372" t="str">
        <f t="shared" ref="AH372" si="618">IFERROR(ROUNDDOWN(ROUND(L370*U372,0),0)*AF372,"")</f>
        <v/>
      </c>
      <c r="AI372" s="1506" t="str">
        <f t="shared" ref="AI372" si="619">IFERROR(ROUNDDOWN(ROUND((L370*(U372-AW370)),0),0)*AF372,"")</f>
        <v/>
      </c>
      <c r="AJ372" s="1376" t="str">
        <f>IFERROR(ROUNDDOWN(ROUNDDOWN(ROUND(L370*VLOOKUP(K370,【参考】数式用!$A$5:$AB$27,MATCH("新加算Ⅳ",【参考】数式用!$B$4:$AB$4,0)+1,0),0),0)*AF372*0.5,0),"")</f>
        <v/>
      </c>
      <c r="AK372" s="1508"/>
      <c r="AL372" s="1510" t="str">
        <f>IFERROR(IF('別紙様式2-2（４・５月分）'!P372="ベア加算","", IF(OR(T372="新加算Ⅰ",T372="新加算Ⅱ",T372="新加算Ⅲ",T372="新加算Ⅳ"),ROUNDDOWN(ROUND(L370*VLOOKUP(K370,【参考】数式用!$A$5:$I$27,MATCH("ベア加算",【参考】数式用!$B$4:$I$4,0)+1,0),0),0)*AF372,"")),"")</f>
        <v/>
      </c>
      <c r="AM372" s="1502"/>
      <c r="AN372" s="1483"/>
      <c r="AO372" s="1504"/>
      <c r="AP372" s="1483"/>
      <c r="AQ372" s="1485"/>
      <c r="AR372" s="1487"/>
      <c r="AS372" s="1491"/>
      <c r="AT372" s="452"/>
      <c r="AU372" s="1310" t="str">
        <f>IF(AND(AA370&lt;&gt;7,AC370&lt;&gt;3),"V列に色付け","")</f>
        <v/>
      </c>
      <c r="AV372" s="1311"/>
      <c r="AW372" s="1312"/>
      <c r="AX372" s="577"/>
      <c r="AY372" s="1229" t="str">
        <f>IF(AL372&lt;&gt;"",IF(AM372="○","入力済","未入力"),"")</f>
        <v/>
      </c>
      <c r="AZ372" s="1229" t="str">
        <f>IF(OR(T372="新加算Ⅰ",T372="新加算Ⅱ",T372="新加算Ⅲ",T372="新加算Ⅳ",T372="新加算Ⅴ（１）",T372="新加算Ⅴ（２）",T372="新加算Ⅴ（３）",T372="新加算ⅠⅤ（４）",T372="新加算Ⅴ（５）",T372="新加算Ⅴ（６）",T372="新加算Ⅴ（８）",T372="新加算Ⅴ（11）"),IF(OR(AN372="○",AN372="令和６年度中に満たす"),"入力済","未入力"),"")</f>
        <v/>
      </c>
      <c r="BA372" s="1229" t="str">
        <f>IF(OR(T372="新加算Ⅴ（７）",T372="新加算Ⅴ（９）",T372="新加算Ⅴ（10）",T372="新加算Ⅴ（12）",T372="新加算Ⅴ（13）",T372="新加算Ⅴ（14）"),IF(OR(AO372="○",AO372="令和６年度中に満たす"),"入力済","未入力"),"")</f>
        <v/>
      </c>
      <c r="BB372" s="1229" t="str">
        <f>IF(OR(T372="新加算Ⅰ",T372="新加算Ⅱ",T372="新加算Ⅲ",T372="新加算Ⅴ（１）",T372="新加算Ⅴ（３）",T372="新加算Ⅴ（８）"),IF(OR(AP372="○",AP372="令和６年度中に満たす"),"入力済","未入力"),"")</f>
        <v/>
      </c>
      <c r="BC372" s="1480" t="str">
        <f t="shared" ref="BC372" si="620">IF(OR(T372="新加算Ⅰ",T372="新加算Ⅱ",T372="新加算Ⅴ（１）",T372="新加算Ⅴ（２）",T372="新加算Ⅴ（３）",T372="新加算Ⅴ（４）",T372="新加算Ⅴ（５）",T372="新加算Ⅴ（６）",T372="新加算Ⅴ（７）",T372="新加算Ⅴ（９）",T372="新加算Ⅴ（10）",T372="新加算Ⅴ（12）"),IF(AQ372&lt;&gt;"",1,""),"")</f>
        <v/>
      </c>
      <c r="BD372" s="1310" t="str">
        <f>IF(OR(T372="新加算Ⅰ",T372="新加算Ⅴ（１）",T372="新加算Ⅴ（２）",T372="新加算Ⅴ（５）",T372="新加算Ⅴ（７）",T372="新加算Ⅴ（10）"),IF(AR372="","未入力","入力済"),"")</f>
        <v/>
      </c>
      <c r="BE372" s="1310" t="str">
        <f>G370</f>
        <v/>
      </c>
      <c r="BF372" s="1310"/>
      <c r="BG372" s="1310"/>
    </row>
    <row r="373" spans="1:59" ht="30" customHeight="1" thickBot="1">
      <c r="A373" s="1275"/>
      <c r="B373" s="1418"/>
      <c r="C373" s="1419"/>
      <c r="D373" s="1419"/>
      <c r="E373" s="1419"/>
      <c r="F373" s="1420"/>
      <c r="G373" s="1260"/>
      <c r="H373" s="1260"/>
      <c r="I373" s="1260"/>
      <c r="J373" s="1423"/>
      <c r="K373" s="1260"/>
      <c r="L373" s="1429"/>
      <c r="M373" s="556" t="str">
        <f>IF('別紙様式2-2（４・５月分）'!P283="","",'別紙様式2-2（４・５月分）'!P283)</f>
        <v/>
      </c>
      <c r="N373" s="1401"/>
      <c r="O373" s="1381"/>
      <c r="P373" s="1433"/>
      <c r="Q373" s="1385"/>
      <c r="R373" s="1517"/>
      <c r="S373" s="1389"/>
      <c r="T373" s="1519"/>
      <c r="U373" s="1515"/>
      <c r="V373" s="1395"/>
      <c r="W373" s="1513"/>
      <c r="X373" s="1371"/>
      <c r="Y373" s="1513"/>
      <c r="Z373" s="1371"/>
      <c r="AA373" s="1513"/>
      <c r="AB373" s="1371"/>
      <c r="AC373" s="1513"/>
      <c r="AD373" s="1371"/>
      <c r="AE373" s="1371"/>
      <c r="AF373" s="1371"/>
      <c r="AG373" s="1367"/>
      <c r="AH373" s="1373"/>
      <c r="AI373" s="1507"/>
      <c r="AJ373" s="1377"/>
      <c r="AK373" s="1509"/>
      <c r="AL373" s="1511"/>
      <c r="AM373" s="1503"/>
      <c r="AN373" s="1484"/>
      <c r="AO373" s="1505"/>
      <c r="AP373" s="1484"/>
      <c r="AQ373" s="1486"/>
      <c r="AR373" s="1488"/>
      <c r="AS373" s="578" t="str">
        <f t="shared" ref="AS373" si="621">IF(AU372="","",IF(OR(T372="",AND(M373="ベア加算なし",OR(T372="新加算Ⅰ",T372="新加算Ⅱ",T372="新加算Ⅲ",T372="新加算Ⅳ"),AM372=""),AND(OR(T372="新加算Ⅰ",T372="新加算Ⅱ",T372="新加算Ⅲ",T372="新加算Ⅳ"),AN372=""),AND(OR(T372="新加算Ⅰ",T372="新加算Ⅱ",T372="新加算Ⅲ"),AP372=""),AND(OR(T372="新加算Ⅰ",T372="新加算Ⅱ"),AQ372=""),AND(OR(T372="新加算Ⅰ"),AR372="")),"！記入が必要な欄（ピンク色のセル）に空欄があります。空欄を埋めてください。",""))</f>
        <v/>
      </c>
      <c r="AT373" s="452"/>
      <c r="AU373" s="1310"/>
      <c r="AV373" s="558" t="str">
        <f>IF('別紙様式2-2（４・５月分）'!N283="","",'別紙様式2-2（４・５月分）'!N283)</f>
        <v/>
      </c>
      <c r="AW373" s="1312"/>
      <c r="AX373" s="579"/>
      <c r="AY373" s="1229" t="str">
        <f>IF(OR(T373="新加算Ⅰ",T373="新加算Ⅱ",T373="新加算Ⅲ",T373="新加算Ⅳ",T373="新加算Ⅴ（１）",T373="新加算Ⅴ（２）",T373="新加算Ⅴ（３）",T373="新加算ⅠⅤ（４）",T373="新加算Ⅴ（５）",T373="新加算Ⅴ（６）",T373="新加算Ⅴ（８）",T373="新加算Ⅴ（11）"),IF(AI373="○","","未入力"),"")</f>
        <v/>
      </c>
      <c r="AZ373" s="1229" t="str">
        <f>IF(OR(U373="新加算Ⅰ",U373="新加算Ⅱ",U373="新加算Ⅲ",U373="新加算Ⅳ",U373="新加算Ⅴ（１）",U373="新加算Ⅴ（２）",U373="新加算Ⅴ（３）",U373="新加算ⅠⅤ（４）",U373="新加算Ⅴ（５）",U373="新加算Ⅴ（６）",U373="新加算Ⅴ（８）",U373="新加算Ⅴ（11）"),IF(AJ373="○","","未入力"),"")</f>
        <v/>
      </c>
      <c r="BA373" s="1229" t="str">
        <f>IF(OR(U373="新加算Ⅴ（７）",U373="新加算Ⅴ（９）",U373="新加算Ⅴ（10）",U373="新加算Ⅴ（12）",U373="新加算Ⅴ（13）",U373="新加算Ⅴ（14）"),IF(AK373="○","","未入力"),"")</f>
        <v/>
      </c>
      <c r="BB373" s="1229" t="str">
        <f>IF(OR(U373="新加算Ⅰ",U373="新加算Ⅱ",U373="新加算Ⅲ",U373="新加算Ⅴ（１）",U373="新加算Ⅴ（３）",U373="新加算Ⅴ（８）"),IF(AL373="○","","未入力"),"")</f>
        <v/>
      </c>
      <c r="BC373" s="1480" t="str">
        <f t="shared" ref="BC373" si="622">IF(OR(U373="新加算Ⅰ",U373="新加算Ⅱ",U373="新加算Ⅴ（１）",U373="新加算Ⅴ（２）",U373="新加算Ⅴ（３）",U373="新加算Ⅴ（４）",U373="新加算Ⅴ（５）",U373="新加算Ⅴ（６）",U373="新加算Ⅴ（７）",U373="新加算Ⅴ（９）",U373="新加算Ⅴ（10）",U373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3" s="1310" t="str">
        <f>IF(AND(T373&lt;&gt;"（参考）令和７年度の移行予定",OR(U373="新加算Ⅰ",U373="新加算Ⅴ（１）",U373="新加算Ⅴ（２）",U373="新加算Ⅴ（５）",U373="新加算Ⅴ（７）",U373="新加算Ⅴ（10）")),IF(AN373="","未入力",IF(AN373="いずれも取得していない","要件を満たさない","")),"")</f>
        <v/>
      </c>
      <c r="BE373" s="1310" t="str">
        <f>G370</f>
        <v/>
      </c>
      <c r="BF373" s="1310"/>
      <c r="BG373" s="1310"/>
    </row>
    <row r="374" spans="1:59" ht="30" customHeight="1">
      <c r="A374" s="1273">
        <v>91</v>
      </c>
      <c r="B374" s="1242" t="str">
        <f>IF(基本情報入力シート!C144="","",基本情報入力シート!C144)</f>
        <v/>
      </c>
      <c r="C374" s="1243"/>
      <c r="D374" s="1243"/>
      <c r="E374" s="1243"/>
      <c r="F374" s="1244"/>
      <c r="G374" s="1259" t="str">
        <f>IF(基本情報入力シート!M144="","",基本情報入力シート!M144)</f>
        <v/>
      </c>
      <c r="H374" s="1259" t="str">
        <f>IF(基本情報入力シート!R144="","",基本情報入力シート!R144)</f>
        <v/>
      </c>
      <c r="I374" s="1259" t="str">
        <f>IF(基本情報入力シート!W144="","",基本情報入力シート!W144)</f>
        <v/>
      </c>
      <c r="J374" s="1422" t="str">
        <f>IF(基本情報入力シート!X144="","",基本情報入力シート!X144)</f>
        <v/>
      </c>
      <c r="K374" s="1259" t="str">
        <f>IF(基本情報入力シート!Y144="","",基本情報入力シート!Y144)</f>
        <v/>
      </c>
      <c r="L374" s="1428" t="str">
        <f>IF(基本情報入力シート!AB144="","",基本情報入力シート!AB144)</f>
        <v/>
      </c>
      <c r="M374" s="553" t="str">
        <f>IF('別紙様式2-2（４・５月分）'!P284="","",'別紙様式2-2（４・５月分）'!P284)</f>
        <v/>
      </c>
      <c r="N374" s="1398" t="str">
        <f>IF(SUM('別紙様式2-2（４・５月分）'!Q284:Q286)=0,"",SUM('別紙様式2-2（４・５月分）'!Q284:Q286))</f>
        <v/>
      </c>
      <c r="O374" s="1402" t="str">
        <f>IFERROR(VLOOKUP('別紙様式2-2（４・５月分）'!AQ284,【参考】数式用!$AR$5:$AS$22,2,FALSE),"")</f>
        <v/>
      </c>
      <c r="P374" s="1403"/>
      <c r="Q374" s="1404"/>
      <c r="R374" s="1539" t="str">
        <f>IFERROR(VLOOKUP(K374,【参考】数式用!$A$5:$AB$37,MATCH(O374,【参考】数式用!$B$4:$AB$4,0)+1,0),"")</f>
        <v/>
      </c>
      <c r="S374" s="1410" t="s">
        <v>2102</v>
      </c>
      <c r="T374" s="1535" t="str">
        <f>IF('別紙様式2-3（６月以降分）'!T374="","",'別紙様式2-3（６月以降分）'!T374)</f>
        <v/>
      </c>
      <c r="U374" s="1537" t="str">
        <f>IFERROR(VLOOKUP(K374,【参考】数式用!$A$5:$AB$37,MATCH(T374,【参考】数式用!$B$4:$AB$4,0)+1,0),"")</f>
        <v/>
      </c>
      <c r="V374" s="1416" t="s">
        <v>15</v>
      </c>
      <c r="W374" s="1533">
        <f>'別紙様式2-3（６月以降分）'!W374</f>
        <v>6</v>
      </c>
      <c r="X374" s="1356" t="s">
        <v>10</v>
      </c>
      <c r="Y374" s="1533">
        <f>'別紙様式2-3（６月以降分）'!Y374</f>
        <v>6</v>
      </c>
      <c r="Z374" s="1356" t="s">
        <v>38</v>
      </c>
      <c r="AA374" s="1533">
        <f>'別紙様式2-3（６月以降分）'!AA374</f>
        <v>7</v>
      </c>
      <c r="AB374" s="1356" t="s">
        <v>10</v>
      </c>
      <c r="AC374" s="1533">
        <f>'別紙様式2-3（６月以降分）'!AC374</f>
        <v>3</v>
      </c>
      <c r="AD374" s="1356" t="s">
        <v>2020</v>
      </c>
      <c r="AE374" s="1356" t="s">
        <v>20</v>
      </c>
      <c r="AF374" s="1356">
        <f>IF(W374&gt;=1,(AA374*12+AC374)-(W374*12+Y374)+1,"")</f>
        <v>10</v>
      </c>
      <c r="AG374" s="1358" t="s">
        <v>33</v>
      </c>
      <c r="AH374" s="1525" t="str">
        <f>'別紙様式2-3（６月以降分）'!AH374</f>
        <v/>
      </c>
      <c r="AI374" s="1527" t="str">
        <f>'別紙様式2-3（６月以降分）'!AI374</f>
        <v/>
      </c>
      <c r="AJ374" s="1529">
        <f>'別紙様式2-3（６月以降分）'!AJ374</f>
        <v>0</v>
      </c>
      <c r="AK374" s="1531" t="str">
        <f>IF('別紙様式2-3（６月以降分）'!AK374="","",'別紙様式2-3（６月以降分）'!AK374)</f>
        <v/>
      </c>
      <c r="AL374" s="1520">
        <f>'別紙様式2-3（６月以降分）'!AL374</f>
        <v>0</v>
      </c>
      <c r="AM374" s="1522" t="str">
        <f>IF('別紙様式2-3（６月以降分）'!AM374="","",'別紙様式2-3（６月以降分）'!AM374)</f>
        <v/>
      </c>
      <c r="AN374" s="1340" t="str">
        <f>IF('別紙様式2-3（６月以降分）'!AN374="","",'別紙様式2-3（６月以降分）'!AN374)</f>
        <v/>
      </c>
      <c r="AO374" s="1338" t="str">
        <f>IF('別紙様式2-3（６月以降分）'!AO374="","",'別紙様式2-3（６月以降分）'!AO374)</f>
        <v/>
      </c>
      <c r="AP374" s="1340" t="str">
        <f>IF('別紙様式2-3（６月以降分）'!AP374="","",'別紙様式2-3（６月以降分）'!AP374)</f>
        <v/>
      </c>
      <c r="AQ374" s="1489" t="str">
        <f>IF('別紙様式2-3（６月以降分）'!AQ374="","",'別紙様式2-3（６月以降分）'!AQ374)</f>
        <v/>
      </c>
      <c r="AR374" s="1492" t="str">
        <f>IF('別紙様式2-3（６月以降分）'!AR374="","",'別紙様式2-3（６月以降分）'!AR374)</f>
        <v/>
      </c>
      <c r="AS374" s="573" t="str">
        <f t="shared" ref="AS374" si="623">IF(AU376="","",IF(U376&lt;U374,"！加算の要件上は問題ありませんが、令和６年度当初の新加算の加算率と比較して、移行後の加算率が下がる計画になっています。",""))</f>
        <v/>
      </c>
      <c r="AT374" s="580"/>
      <c r="AU374" s="1308"/>
      <c r="AV374" s="558" t="str">
        <f>IF('別紙様式2-2（４・５月分）'!N284="","",'別紙様式2-2（４・５月分）'!N284)</f>
        <v/>
      </c>
      <c r="AW374" s="1312" t="str">
        <f>IF(SUM('別紙様式2-2（４・５月分）'!O284:O286)=0,"",SUM('別紙様式2-2（４・５月分）'!O284:O286))</f>
        <v/>
      </c>
      <c r="AX374" s="1481" t="str">
        <f>IFERROR(VLOOKUP(K374,【参考】数式用!$AH$2:$AI$34,2,FALSE),"")</f>
        <v/>
      </c>
      <c r="AY374" s="494"/>
      <c r="BD374" s="341"/>
      <c r="BE374" s="1310" t="str">
        <f>G374</f>
        <v/>
      </c>
      <c r="BF374" s="1310"/>
      <c r="BG374" s="1310"/>
    </row>
    <row r="375" spans="1:59" ht="15" customHeight="1">
      <c r="A375" s="1274"/>
      <c r="B375" s="1242"/>
      <c r="C375" s="1243"/>
      <c r="D375" s="1243"/>
      <c r="E375" s="1243"/>
      <c r="F375" s="1244"/>
      <c r="G375" s="1259"/>
      <c r="H375" s="1259"/>
      <c r="I375" s="1259"/>
      <c r="J375" s="1422"/>
      <c r="K375" s="1259"/>
      <c r="L375" s="1428"/>
      <c r="M375" s="1378" t="str">
        <f>IF('別紙様式2-2（４・５月分）'!P285="","",'別紙様式2-2（４・５月分）'!P285)</f>
        <v/>
      </c>
      <c r="N375" s="1399"/>
      <c r="O375" s="1405"/>
      <c r="P375" s="1406"/>
      <c r="Q375" s="1407"/>
      <c r="R375" s="1540"/>
      <c r="S375" s="1411"/>
      <c r="T375" s="1536"/>
      <c r="U375" s="1538"/>
      <c r="V375" s="1417"/>
      <c r="W375" s="1534"/>
      <c r="X375" s="1357"/>
      <c r="Y375" s="1534"/>
      <c r="Z375" s="1357"/>
      <c r="AA375" s="1534"/>
      <c r="AB375" s="1357"/>
      <c r="AC375" s="1534"/>
      <c r="AD375" s="1357"/>
      <c r="AE375" s="1357"/>
      <c r="AF375" s="1357"/>
      <c r="AG375" s="1359"/>
      <c r="AH375" s="1526"/>
      <c r="AI375" s="1528"/>
      <c r="AJ375" s="1530"/>
      <c r="AK375" s="1532"/>
      <c r="AL375" s="1521"/>
      <c r="AM375" s="1523"/>
      <c r="AN375" s="1341"/>
      <c r="AO375" s="1524"/>
      <c r="AP375" s="1341"/>
      <c r="AQ375" s="1490"/>
      <c r="AR375" s="1493"/>
      <c r="AS375" s="1491" t="str">
        <f t="shared" ref="AS375" si="624">IF(AU376="","",IF(OR(AA376="",AA376&lt;&gt;7,AC376="",AC376&lt;&gt;3),"！算定期間の終わりが令和７年３月になっていません。年度内の廃止予定等がなければ、算定対象月を令和７年３月にしてください。",""))</f>
        <v/>
      </c>
      <c r="AT375" s="580"/>
      <c r="AU375" s="1310"/>
      <c r="AV375" s="1311" t="str">
        <f>IF('別紙様式2-2（４・５月分）'!N285="","",'別紙様式2-2（４・５月分）'!N285)</f>
        <v/>
      </c>
      <c r="AW375" s="1312"/>
      <c r="AX375" s="1482"/>
      <c r="AY375" s="431"/>
      <c r="BD375" s="341"/>
      <c r="BE375" s="1310" t="str">
        <f>G374</f>
        <v/>
      </c>
      <c r="BF375" s="1310"/>
      <c r="BG375" s="1310"/>
    </row>
    <row r="376" spans="1:59" ht="15" customHeight="1">
      <c r="A376" s="1302"/>
      <c r="B376" s="1242"/>
      <c r="C376" s="1243"/>
      <c r="D376" s="1243"/>
      <c r="E376" s="1243"/>
      <c r="F376" s="1244"/>
      <c r="G376" s="1259"/>
      <c r="H376" s="1259"/>
      <c r="I376" s="1259"/>
      <c r="J376" s="1422"/>
      <c r="K376" s="1259"/>
      <c r="L376" s="1428"/>
      <c r="M376" s="1379"/>
      <c r="N376" s="1400"/>
      <c r="O376" s="1380" t="s">
        <v>2025</v>
      </c>
      <c r="P376" s="1432" t="str">
        <f>IFERROR(VLOOKUP('別紙様式2-2（４・５月分）'!AQ284,【参考】数式用!$AR$5:$AT$22,3,FALSE),"")</f>
        <v/>
      </c>
      <c r="Q376" s="1384" t="s">
        <v>2036</v>
      </c>
      <c r="R376" s="1516" t="str">
        <f>IFERROR(VLOOKUP(K374,【参考】数式用!$A$5:$AB$37,MATCH(P376,【参考】数式用!$B$4:$AB$4,0)+1,0),"")</f>
        <v/>
      </c>
      <c r="S376" s="1388" t="s">
        <v>2109</v>
      </c>
      <c r="T376" s="1518"/>
      <c r="U376" s="1514" t="str">
        <f>IFERROR(VLOOKUP(K374,【参考】数式用!$A$5:$AB$37,MATCH(T376,【参考】数式用!$B$4:$AB$4,0)+1,0),"")</f>
        <v/>
      </c>
      <c r="V376" s="1394" t="s">
        <v>15</v>
      </c>
      <c r="W376" s="1512"/>
      <c r="X376" s="1370" t="s">
        <v>10</v>
      </c>
      <c r="Y376" s="1512"/>
      <c r="Z376" s="1370" t="s">
        <v>38</v>
      </c>
      <c r="AA376" s="1512"/>
      <c r="AB376" s="1370" t="s">
        <v>10</v>
      </c>
      <c r="AC376" s="1512"/>
      <c r="AD376" s="1370" t="s">
        <v>2020</v>
      </c>
      <c r="AE376" s="1370" t="s">
        <v>20</v>
      </c>
      <c r="AF376" s="1370" t="str">
        <f>IF(W376&gt;=1,(AA376*12+AC376)-(W376*12+Y376)+1,"")</f>
        <v/>
      </c>
      <c r="AG376" s="1366" t="s">
        <v>33</v>
      </c>
      <c r="AH376" s="1372" t="str">
        <f t="shared" ref="AH376" si="625">IFERROR(ROUNDDOWN(ROUND(L374*U376,0),0)*AF376,"")</f>
        <v/>
      </c>
      <c r="AI376" s="1506" t="str">
        <f t="shared" ref="AI376" si="626">IFERROR(ROUNDDOWN(ROUND((L374*(U376-AW374)),0),0)*AF376,"")</f>
        <v/>
      </c>
      <c r="AJ376" s="1376" t="str">
        <f>IFERROR(ROUNDDOWN(ROUNDDOWN(ROUND(L374*VLOOKUP(K374,【参考】数式用!$A$5:$AB$27,MATCH("新加算Ⅳ",【参考】数式用!$B$4:$AB$4,0)+1,0),0),0)*AF376*0.5,0),"")</f>
        <v/>
      </c>
      <c r="AK376" s="1508"/>
      <c r="AL376" s="1510" t="str">
        <f>IFERROR(IF('別紙様式2-2（４・５月分）'!P376="ベア加算","", IF(OR(T376="新加算Ⅰ",T376="新加算Ⅱ",T376="新加算Ⅲ",T376="新加算Ⅳ"),ROUNDDOWN(ROUND(L374*VLOOKUP(K374,【参考】数式用!$A$5:$I$27,MATCH("ベア加算",【参考】数式用!$B$4:$I$4,0)+1,0),0),0)*AF376,"")),"")</f>
        <v/>
      </c>
      <c r="AM376" s="1502"/>
      <c r="AN376" s="1483"/>
      <c r="AO376" s="1504"/>
      <c r="AP376" s="1483"/>
      <c r="AQ376" s="1485"/>
      <c r="AR376" s="1487"/>
      <c r="AS376" s="1491"/>
      <c r="AT376" s="452"/>
      <c r="AU376" s="1310" t="str">
        <f>IF(AND(AA374&lt;&gt;7,AC374&lt;&gt;3),"V列に色付け","")</f>
        <v/>
      </c>
      <c r="AV376" s="1311"/>
      <c r="AW376" s="1312"/>
      <c r="AX376" s="577"/>
      <c r="AY376" s="1229" t="str">
        <f>IF(AL376&lt;&gt;"",IF(AM376="○","入力済","未入力"),"")</f>
        <v/>
      </c>
      <c r="AZ376" s="1229" t="str">
        <f>IF(OR(T376="新加算Ⅰ",T376="新加算Ⅱ",T376="新加算Ⅲ",T376="新加算Ⅳ",T376="新加算Ⅴ（１）",T376="新加算Ⅴ（２）",T376="新加算Ⅴ（３）",T376="新加算ⅠⅤ（４）",T376="新加算Ⅴ（５）",T376="新加算Ⅴ（６）",T376="新加算Ⅴ（８）",T376="新加算Ⅴ（11）"),IF(OR(AN376="○",AN376="令和６年度中に満たす"),"入力済","未入力"),"")</f>
        <v/>
      </c>
      <c r="BA376" s="1229" t="str">
        <f>IF(OR(T376="新加算Ⅴ（７）",T376="新加算Ⅴ（９）",T376="新加算Ⅴ（10）",T376="新加算Ⅴ（12）",T376="新加算Ⅴ（13）",T376="新加算Ⅴ（14）"),IF(OR(AO376="○",AO376="令和６年度中に満たす"),"入力済","未入力"),"")</f>
        <v/>
      </c>
      <c r="BB376" s="1229" t="str">
        <f>IF(OR(T376="新加算Ⅰ",T376="新加算Ⅱ",T376="新加算Ⅲ",T376="新加算Ⅴ（１）",T376="新加算Ⅴ（３）",T376="新加算Ⅴ（８）"),IF(OR(AP376="○",AP376="令和６年度中に満たす"),"入力済","未入力"),"")</f>
        <v/>
      </c>
      <c r="BC376" s="1480" t="str">
        <f t="shared" ref="BC376" si="627">IF(OR(T376="新加算Ⅰ",T376="新加算Ⅱ",T376="新加算Ⅴ（１）",T376="新加算Ⅴ（２）",T376="新加算Ⅴ（３）",T376="新加算Ⅴ（４）",T376="新加算Ⅴ（５）",T376="新加算Ⅴ（６）",T376="新加算Ⅴ（７）",T376="新加算Ⅴ（９）",T376="新加算Ⅴ（10）",T376="新加算Ⅴ（12）"),IF(AQ376&lt;&gt;"",1,""),"")</f>
        <v/>
      </c>
      <c r="BD376" s="1310" t="str">
        <f>IF(OR(T376="新加算Ⅰ",T376="新加算Ⅴ（１）",T376="新加算Ⅴ（２）",T376="新加算Ⅴ（５）",T376="新加算Ⅴ（７）",T376="新加算Ⅴ（10）"),IF(AR376="","未入力","入力済"),"")</f>
        <v/>
      </c>
      <c r="BE376" s="1310" t="str">
        <f>G374</f>
        <v/>
      </c>
      <c r="BF376" s="1310"/>
      <c r="BG376" s="1310"/>
    </row>
    <row r="377" spans="1:59" ht="30" customHeight="1" thickBot="1">
      <c r="A377" s="1275"/>
      <c r="B377" s="1418"/>
      <c r="C377" s="1419"/>
      <c r="D377" s="1419"/>
      <c r="E377" s="1419"/>
      <c r="F377" s="1420"/>
      <c r="G377" s="1260"/>
      <c r="H377" s="1260"/>
      <c r="I377" s="1260"/>
      <c r="J377" s="1423"/>
      <c r="K377" s="1260"/>
      <c r="L377" s="1429"/>
      <c r="M377" s="556" t="str">
        <f>IF('別紙様式2-2（４・５月分）'!P286="","",'別紙様式2-2（４・５月分）'!P286)</f>
        <v/>
      </c>
      <c r="N377" s="1401"/>
      <c r="O377" s="1381"/>
      <c r="P377" s="1433"/>
      <c r="Q377" s="1385"/>
      <c r="R377" s="1517"/>
      <c r="S377" s="1389"/>
      <c r="T377" s="1519"/>
      <c r="U377" s="1515"/>
      <c r="V377" s="1395"/>
      <c r="W377" s="1513"/>
      <c r="X377" s="1371"/>
      <c r="Y377" s="1513"/>
      <c r="Z377" s="1371"/>
      <c r="AA377" s="1513"/>
      <c r="AB377" s="1371"/>
      <c r="AC377" s="1513"/>
      <c r="AD377" s="1371"/>
      <c r="AE377" s="1371"/>
      <c r="AF377" s="1371"/>
      <c r="AG377" s="1367"/>
      <c r="AH377" s="1373"/>
      <c r="AI377" s="1507"/>
      <c r="AJ377" s="1377"/>
      <c r="AK377" s="1509"/>
      <c r="AL377" s="1511"/>
      <c r="AM377" s="1503"/>
      <c r="AN377" s="1484"/>
      <c r="AO377" s="1505"/>
      <c r="AP377" s="1484"/>
      <c r="AQ377" s="1486"/>
      <c r="AR377" s="1488"/>
      <c r="AS377" s="578" t="str">
        <f t="shared" ref="AS377" si="628">IF(AU376="","",IF(OR(T376="",AND(M377="ベア加算なし",OR(T376="新加算Ⅰ",T376="新加算Ⅱ",T376="新加算Ⅲ",T376="新加算Ⅳ"),AM376=""),AND(OR(T376="新加算Ⅰ",T376="新加算Ⅱ",T376="新加算Ⅲ",T376="新加算Ⅳ"),AN376=""),AND(OR(T376="新加算Ⅰ",T376="新加算Ⅱ",T376="新加算Ⅲ"),AP376=""),AND(OR(T376="新加算Ⅰ",T376="新加算Ⅱ"),AQ376=""),AND(OR(T376="新加算Ⅰ"),AR376="")),"！記入が必要な欄（ピンク色のセル）に空欄があります。空欄を埋めてください。",""))</f>
        <v/>
      </c>
      <c r="AT377" s="452"/>
      <c r="AU377" s="1310"/>
      <c r="AV377" s="558" t="str">
        <f>IF('別紙様式2-2（４・５月分）'!N286="","",'別紙様式2-2（４・５月分）'!N286)</f>
        <v/>
      </c>
      <c r="AW377" s="1312"/>
      <c r="AX377" s="579"/>
      <c r="AY377" s="1229" t="str">
        <f>IF(OR(T377="新加算Ⅰ",T377="新加算Ⅱ",T377="新加算Ⅲ",T377="新加算Ⅳ",T377="新加算Ⅴ（１）",T377="新加算Ⅴ（２）",T377="新加算Ⅴ（３）",T377="新加算ⅠⅤ（４）",T377="新加算Ⅴ（５）",T377="新加算Ⅴ（６）",T377="新加算Ⅴ（８）",T377="新加算Ⅴ（11）"),IF(AI377="○","","未入力"),"")</f>
        <v/>
      </c>
      <c r="AZ377" s="1229" t="str">
        <f>IF(OR(U377="新加算Ⅰ",U377="新加算Ⅱ",U377="新加算Ⅲ",U377="新加算Ⅳ",U377="新加算Ⅴ（１）",U377="新加算Ⅴ（２）",U377="新加算Ⅴ（３）",U377="新加算ⅠⅤ（４）",U377="新加算Ⅴ（５）",U377="新加算Ⅴ（６）",U377="新加算Ⅴ（８）",U377="新加算Ⅴ（11）"),IF(AJ377="○","","未入力"),"")</f>
        <v/>
      </c>
      <c r="BA377" s="1229" t="str">
        <f>IF(OR(U377="新加算Ⅴ（７）",U377="新加算Ⅴ（９）",U377="新加算Ⅴ（10）",U377="新加算Ⅴ（12）",U377="新加算Ⅴ（13）",U377="新加算Ⅴ（14）"),IF(AK377="○","","未入力"),"")</f>
        <v/>
      </c>
      <c r="BB377" s="1229" t="str">
        <f>IF(OR(U377="新加算Ⅰ",U377="新加算Ⅱ",U377="新加算Ⅲ",U377="新加算Ⅴ（１）",U377="新加算Ⅴ（３）",U377="新加算Ⅴ（８）"),IF(AL377="○","","未入力"),"")</f>
        <v/>
      </c>
      <c r="BC377" s="1480" t="str">
        <f t="shared" ref="BC377" si="629">IF(OR(U377="新加算Ⅰ",U377="新加算Ⅱ",U377="新加算Ⅴ（１）",U377="新加算Ⅴ（２）",U377="新加算Ⅴ（３）",U377="新加算Ⅴ（４）",U377="新加算Ⅴ（５）",U377="新加算Ⅴ（６）",U377="新加算Ⅴ（７）",U377="新加算Ⅴ（９）",U377="新加算Ⅴ（10）",U377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7" s="1310" t="str">
        <f>IF(AND(T377&lt;&gt;"（参考）令和７年度の移行予定",OR(U377="新加算Ⅰ",U377="新加算Ⅴ（１）",U377="新加算Ⅴ（２）",U377="新加算Ⅴ（５）",U377="新加算Ⅴ（７）",U377="新加算Ⅴ（10）")),IF(AN377="","未入力",IF(AN377="いずれも取得していない","要件を満たさない","")),"")</f>
        <v/>
      </c>
      <c r="BE377" s="1310" t="str">
        <f>G374</f>
        <v/>
      </c>
      <c r="BF377" s="1310"/>
      <c r="BG377" s="1310"/>
    </row>
    <row r="378" spans="1:59" ht="30" customHeight="1">
      <c r="A378" s="1300">
        <v>92</v>
      </c>
      <c r="B378" s="1239" t="str">
        <f>IF(基本情報入力シート!C145="","",基本情報入力シート!C145)</f>
        <v/>
      </c>
      <c r="C378" s="1240"/>
      <c r="D378" s="1240"/>
      <c r="E378" s="1240"/>
      <c r="F378" s="1241"/>
      <c r="G378" s="1258" t="str">
        <f>IF(基本情報入力シート!M145="","",基本情報入力シート!M145)</f>
        <v/>
      </c>
      <c r="H378" s="1258" t="str">
        <f>IF(基本情報入力シート!R145="","",基本情報入力シート!R145)</f>
        <v/>
      </c>
      <c r="I378" s="1258" t="str">
        <f>IF(基本情報入力シート!W145="","",基本情報入力シート!W145)</f>
        <v/>
      </c>
      <c r="J378" s="1421" t="str">
        <f>IF(基本情報入力シート!X145="","",基本情報入力シート!X145)</f>
        <v/>
      </c>
      <c r="K378" s="1258" t="str">
        <f>IF(基本情報入力シート!Y145="","",基本情報入力シート!Y145)</f>
        <v/>
      </c>
      <c r="L378" s="1434" t="str">
        <f>IF(基本情報入力シート!AB145="","",基本情報入力シート!AB145)</f>
        <v/>
      </c>
      <c r="M378" s="553" t="str">
        <f>IF('別紙様式2-2（４・５月分）'!P287="","",'別紙様式2-2（４・５月分）'!P287)</f>
        <v/>
      </c>
      <c r="N378" s="1398" t="str">
        <f>IF(SUM('別紙様式2-2（４・５月分）'!Q287:Q289)=0,"",SUM('別紙様式2-2（４・５月分）'!Q287:Q289))</f>
        <v/>
      </c>
      <c r="O378" s="1402" t="str">
        <f>IFERROR(VLOOKUP('別紙様式2-2（４・５月分）'!AQ287,【参考】数式用!$AR$5:$AS$22,2,FALSE),"")</f>
        <v/>
      </c>
      <c r="P378" s="1403"/>
      <c r="Q378" s="1404"/>
      <c r="R378" s="1539" t="str">
        <f>IFERROR(VLOOKUP(K378,【参考】数式用!$A$5:$AB$37,MATCH(O378,【参考】数式用!$B$4:$AB$4,0)+1,0),"")</f>
        <v/>
      </c>
      <c r="S378" s="1410" t="s">
        <v>2102</v>
      </c>
      <c r="T378" s="1535" t="str">
        <f>IF('別紙様式2-3（６月以降分）'!T378="","",'別紙様式2-3（６月以降分）'!T378)</f>
        <v/>
      </c>
      <c r="U378" s="1537" t="str">
        <f>IFERROR(VLOOKUP(K378,【参考】数式用!$A$5:$AB$37,MATCH(T378,【参考】数式用!$B$4:$AB$4,0)+1,0),"")</f>
        <v/>
      </c>
      <c r="V378" s="1416" t="s">
        <v>15</v>
      </c>
      <c r="W378" s="1533">
        <f>'別紙様式2-3（６月以降分）'!W378</f>
        <v>6</v>
      </c>
      <c r="X378" s="1356" t="s">
        <v>10</v>
      </c>
      <c r="Y378" s="1533">
        <f>'別紙様式2-3（６月以降分）'!Y378</f>
        <v>6</v>
      </c>
      <c r="Z378" s="1356" t="s">
        <v>38</v>
      </c>
      <c r="AA378" s="1533">
        <f>'別紙様式2-3（６月以降分）'!AA378</f>
        <v>7</v>
      </c>
      <c r="AB378" s="1356" t="s">
        <v>10</v>
      </c>
      <c r="AC378" s="1533">
        <f>'別紙様式2-3（６月以降分）'!AC378</f>
        <v>3</v>
      </c>
      <c r="AD378" s="1356" t="s">
        <v>2020</v>
      </c>
      <c r="AE378" s="1356" t="s">
        <v>20</v>
      </c>
      <c r="AF378" s="1356">
        <f>IF(W378&gt;=1,(AA378*12+AC378)-(W378*12+Y378)+1,"")</f>
        <v>10</v>
      </c>
      <c r="AG378" s="1358" t="s">
        <v>33</v>
      </c>
      <c r="AH378" s="1525" t="str">
        <f>'別紙様式2-3（６月以降分）'!AH378</f>
        <v/>
      </c>
      <c r="AI378" s="1527" t="str">
        <f>'別紙様式2-3（６月以降分）'!AI378</f>
        <v/>
      </c>
      <c r="AJ378" s="1529">
        <f>'別紙様式2-3（６月以降分）'!AJ378</f>
        <v>0</v>
      </c>
      <c r="AK378" s="1531" t="str">
        <f>IF('別紙様式2-3（６月以降分）'!AK378="","",'別紙様式2-3（６月以降分）'!AK378)</f>
        <v/>
      </c>
      <c r="AL378" s="1520">
        <f>'別紙様式2-3（６月以降分）'!AL378</f>
        <v>0</v>
      </c>
      <c r="AM378" s="1522" t="str">
        <f>IF('別紙様式2-3（６月以降分）'!AM378="","",'別紙様式2-3（６月以降分）'!AM378)</f>
        <v/>
      </c>
      <c r="AN378" s="1340" t="str">
        <f>IF('別紙様式2-3（６月以降分）'!AN378="","",'別紙様式2-3（６月以降分）'!AN378)</f>
        <v/>
      </c>
      <c r="AO378" s="1338" t="str">
        <f>IF('別紙様式2-3（６月以降分）'!AO378="","",'別紙様式2-3（６月以降分）'!AO378)</f>
        <v/>
      </c>
      <c r="AP378" s="1340" t="str">
        <f>IF('別紙様式2-3（６月以降分）'!AP378="","",'別紙様式2-3（６月以降分）'!AP378)</f>
        <v/>
      </c>
      <c r="AQ378" s="1489" t="str">
        <f>IF('別紙様式2-3（６月以降分）'!AQ378="","",'別紙様式2-3（６月以降分）'!AQ378)</f>
        <v/>
      </c>
      <c r="AR378" s="1492" t="str">
        <f>IF('別紙様式2-3（６月以降分）'!AR378="","",'別紙様式2-3（６月以降分）'!AR378)</f>
        <v/>
      </c>
      <c r="AS378" s="573" t="str">
        <f t="shared" ref="AS378" si="630">IF(AU380="","",IF(U380&lt;U378,"！加算の要件上は問題ありませんが、令和６年度当初の新加算の加算率と比較して、移行後の加算率が下がる計画になっています。",""))</f>
        <v/>
      </c>
      <c r="AT378" s="580"/>
      <c r="AU378" s="1308"/>
      <c r="AV378" s="558" t="str">
        <f>IF('別紙様式2-2（４・５月分）'!N287="","",'別紙様式2-2（４・５月分）'!N287)</f>
        <v/>
      </c>
      <c r="AW378" s="1312" t="str">
        <f>IF(SUM('別紙様式2-2（４・５月分）'!O287:O289)=0,"",SUM('別紙様式2-2（４・５月分）'!O287:O289))</f>
        <v/>
      </c>
      <c r="AX378" s="1481" t="str">
        <f>IFERROR(VLOOKUP(K378,【参考】数式用!$AH$2:$AI$34,2,FALSE),"")</f>
        <v/>
      </c>
      <c r="AY378" s="494"/>
      <c r="BD378" s="341"/>
      <c r="BE378" s="1310" t="str">
        <f>G378</f>
        <v/>
      </c>
      <c r="BF378" s="1310"/>
      <c r="BG378" s="1310"/>
    </row>
    <row r="379" spans="1:59" ht="15" customHeight="1">
      <c r="A379" s="1274"/>
      <c r="B379" s="1242"/>
      <c r="C379" s="1243"/>
      <c r="D379" s="1243"/>
      <c r="E379" s="1243"/>
      <c r="F379" s="1244"/>
      <c r="G379" s="1259"/>
      <c r="H379" s="1259"/>
      <c r="I379" s="1259"/>
      <c r="J379" s="1422"/>
      <c r="K379" s="1259"/>
      <c r="L379" s="1428"/>
      <c r="M379" s="1378" t="str">
        <f>IF('別紙様式2-2（４・５月分）'!P288="","",'別紙様式2-2（４・５月分）'!P288)</f>
        <v/>
      </c>
      <c r="N379" s="1399"/>
      <c r="O379" s="1405"/>
      <c r="P379" s="1406"/>
      <c r="Q379" s="1407"/>
      <c r="R379" s="1540"/>
      <c r="S379" s="1411"/>
      <c r="T379" s="1536"/>
      <c r="U379" s="1538"/>
      <c r="V379" s="1417"/>
      <c r="W379" s="1534"/>
      <c r="X379" s="1357"/>
      <c r="Y379" s="1534"/>
      <c r="Z379" s="1357"/>
      <c r="AA379" s="1534"/>
      <c r="AB379" s="1357"/>
      <c r="AC379" s="1534"/>
      <c r="AD379" s="1357"/>
      <c r="AE379" s="1357"/>
      <c r="AF379" s="1357"/>
      <c r="AG379" s="1359"/>
      <c r="AH379" s="1526"/>
      <c r="AI379" s="1528"/>
      <c r="AJ379" s="1530"/>
      <c r="AK379" s="1532"/>
      <c r="AL379" s="1521"/>
      <c r="AM379" s="1523"/>
      <c r="AN379" s="1341"/>
      <c r="AO379" s="1524"/>
      <c r="AP379" s="1341"/>
      <c r="AQ379" s="1490"/>
      <c r="AR379" s="1493"/>
      <c r="AS379" s="1491" t="str">
        <f t="shared" ref="AS379" si="631">IF(AU380="","",IF(OR(AA380="",AA380&lt;&gt;7,AC380="",AC380&lt;&gt;3),"！算定期間の終わりが令和７年３月になっていません。年度内の廃止予定等がなければ、算定対象月を令和７年３月にしてください。",""))</f>
        <v/>
      </c>
      <c r="AT379" s="580"/>
      <c r="AU379" s="1310"/>
      <c r="AV379" s="1311" t="str">
        <f>IF('別紙様式2-2（４・５月分）'!N288="","",'別紙様式2-2（４・５月分）'!N288)</f>
        <v/>
      </c>
      <c r="AW379" s="1312"/>
      <c r="AX379" s="1482"/>
      <c r="AY379" s="431"/>
      <c r="BD379" s="341"/>
      <c r="BE379" s="1310" t="str">
        <f>G378</f>
        <v/>
      </c>
      <c r="BF379" s="1310"/>
      <c r="BG379" s="1310"/>
    </row>
    <row r="380" spans="1:59" ht="15" customHeight="1">
      <c r="A380" s="1302"/>
      <c r="B380" s="1242"/>
      <c r="C380" s="1243"/>
      <c r="D380" s="1243"/>
      <c r="E380" s="1243"/>
      <c r="F380" s="1244"/>
      <c r="G380" s="1259"/>
      <c r="H380" s="1259"/>
      <c r="I380" s="1259"/>
      <c r="J380" s="1422"/>
      <c r="K380" s="1259"/>
      <c r="L380" s="1428"/>
      <c r="M380" s="1379"/>
      <c r="N380" s="1400"/>
      <c r="O380" s="1380" t="s">
        <v>2025</v>
      </c>
      <c r="P380" s="1432" t="str">
        <f>IFERROR(VLOOKUP('別紙様式2-2（４・５月分）'!AQ287,【参考】数式用!$AR$5:$AT$22,3,FALSE),"")</f>
        <v/>
      </c>
      <c r="Q380" s="1384" t="s">
        <v>2036</v>
      </c>
      <c r="R380" s="1516" t="str">
        <f>IFERROR(VLOOKUP(K378,【参考】数式用!$A$5:$AB$37,MATCH(P380,【参考】数式用!$B$4:$AB$4,0)+1,0),"")</f>
        <v/>
      </c>
      <c r="S380" s="1388" t="s">
        <v>2109</v>
      </c>
      <c r="T380" s="1518"/>
      <c r="U380" s="1514" t="str">
        <f>IFERROR(VLOOKUP(K378,【参考】数式用!$A$5:$AB$37,MATCH(T380,【参考】数式用!$B$4:$AB$4,0)+1,0),"")</f>
        <v/>
      </c>
      <c r="V380" s="1394" t="s">
        <v>15</v>
      </c>
      <c r="W380" s="1512"/>
      <c r="X380" s="1370" t="s">
        <v>10</v>
      </c>
      <c r="Y380" s="1512"/>
      <c r="Z380" s="1370" t="s">
        <v>38</v>
      </c>
      <c r="AA380" s="1512"/>
      <c r="AB380" s="1370" t="s">
        <v>10</v>
      </c>
      <c r="AC380" s="1512"/>
      <c r="AD380" s="1370" t="s">
        <v>2020</v>
      </c>
      <c r="AE380" s="1370" t="s">
        <v>20</v>
      </c>
      <c r="AF380" s="1370" t="str">
        <f>IF(W380&gt;=1,(AA380*12+AC380)-(W380*12+Y380)+1,"")</f>
        <v/>
      </c>
      <c r="AG380" s="1366" t="s">
        <v>33</v>
      </c>
      <c r="AH380" s="1372" t="str">
        <f t="shared" ref="AH380" si="632">IFERROR(ROUNDDOWN(ROUND(L378*U380,0),0)*AF380,"")</f>
        <v/>
      </c>
      <c r="AI380" s="1506" t="str">
        <f t="shared" ref="AI380" si="633">IFERROR(ROUNDDOWN(ROUND((L378*(U380-AW378)),0),0)*AF380,"")</f>
        <v/>
      </c>
      <c r="AJ380" s="1376" t="str">
        <f>IFERROR(ROUNDDOWN(ROUNDDOWN(ROUND(L378*VLOOKUP(K378,【参考】数式用!$A$5:$AB$27,MATCH("新加算Ⅳ",【参考】数式用!$B$4:$AB$4,0)+1,0),0),0)*AF380*0.5,0),"")</f>
        <v/>
      </c>
      <c r="AK380" s="1508"/>
      <c r="AL380" s="1510" t="str">
        <f>IFERROR(IF('別紙様式2-2（４・５月分）'!P380="ベア加算","", IF(OR(T380="新加算Ⅰ",T380="新加算Ⅱ",T380="新加算Ⅲ",T380="新加算Ⅳ"),ROUNDDOWN(ROUND(L378*VLOOKUP(K378,【参考】数式用!$A$5:$I$27,MATCH("ベア加算",【参考】数式用!$B$4:$I$4,0)+1,0),0),0)*AF380,"")),"")</f>
        <v/>
      </c>
      <c r="AM380" s="1502"/>
      <c r="AN380" s="1483"/>
      <c r="AO380" s="1504"/>
      <c r="AP380" s="1483"/>
      <c r="AQ380" s="1485"/>
      <c r="AR380" s="1487"/>
      <c r="AS380" s="1491"/>
      <c r="AT380" s="452"/>
      <c r="AU380" s="1310" t="str">
        <f>IF(AND(AA378&lt;&gt;7,AC378&lt;&gt;3),"V列に色付け","")</f>
        <v/>
      </c>
      <c r="AV380" s="1311"/>
      <c r="AW380" s="1312"/>
      <c r="AX380" s="577"/>
      <c r="AY380" s="1229" t="str">
        <f>IF(AL380&lt;&gt;"",IF(AM380="○","入力済","未入力"),"")</f>
        <v/>
      </c>
      <c r="AZ380" s="1229" t="str">
        <f>IF(OR(T380="新加算Ⅰ",T380="新加算Ⅱ",T380="新加算Ⅲ",T380="新加算Ⅳ",T380="新加算Ⅴ（１）",T380="新加算Ⅴ（２）",T380="新加算Ⅴ（３）",T380="新加算ⅠⅤ（４）",T380="新加算Ⅴ（５）",T380="新加算Ⅴ（６）",T380="新加算Ⅴ（８）",T380="新加算Ⅴ（11）"),IF(OR(AN380="○",AN380="令和６年度中に満たす"),"入力済","未入力"),"")</f>
        <v/>
      </c>
      <c r="BA380" s="1229" t="str">
        <f>IF(OR(T380="新加算Ⅴ（７）",T380="新加算Ⅴ（９）",T380="新加算Ⅴ（10）",T380="新加算Ⅴ（12）",T380="新加算Ⅴ（13）",T380="新加算Ⅴ（14）"),IF(OR(AO380="○",AO380="令和６年度中に満たす"),"入力済","未入力"),"")</f>
        <v/>
      </c>
      <c r="BB380" s="1229" t="str">
        <f>IF(OR(T380="新加算Ⅰ",T380="新加算Ⅱ",T380="新加算Ⅲ",T380="新加算Ⅴ（１）",T380="新加算Ⅴ（３）",T380="新加算Ⅴ（８）"),IF(OR(AP380="○",AP380="令和６年度中に満たす"),"入力済","未入力"),"")</f>
        <v/>
      </c>
      <c r="BC380" s="1480" t="str">
        <f t="shared" ref="BC380" si="634">IF(OR(T380="新加算Ⅰ",T380="新加算Ⅱ",T380="新加算Ⅴ（１）",T380="新加算Ⅴ（２）",T380="新加算Ⅴ（３）",T380="新加算Ⅴ（４）",T380="新加算Ⅴ（５）",T380="新加算Ⅴ（６）",T380="新加算Ⅴ（７）",T380="新加算Ⅴ（９）",T380="新加算Ⅴ（10）",T380="新加算Ⅴ（12）"),IF(AQ380&lt;&gt;"",1,""),"")</f>
        <v/>
      </c>
      <c r="BD380" s="1310" t="str">
        <f>IF(OR(T380="新加算Ⅰ",T380="新加算Ⅴ（１）",T380="新加算Ⅴ（２）",T380="新加算Ⅴ（５）",T380="新加算Ⅴ（７）",T380="新加算Ⅴ（10）"),IF(AR380="","未入力","入力済"),"")</f>
        <v/>
      </c>
      <c r="BE380" s="1310" t="str">
        <f>G378</f>
        <v/>
      </c>
      <c r="BF380" s="1310"/>
      <c r="BG380" s="1310"/>
    </row>
    <row r="381" spans="1:59" ht="30" customHeight="1" thickBot="1">
      <c r="A381" s="1275"/>
      <c r="B381" s="1418"/>
      <c r="C381" s="1419"/>
      <c r="D381" s="1419"/>
      <c r="E381" s="1419"/>
      <c r="F381" s="1420"/>
      <c r="G381" s="1260"/>
      <c r="H381" s="1260"/>
      <c r="I381" s="1260"/>
      <c r="J381" s="1423"/>
      <c r="K381" s="1260"/>
      <c r="L381" s="1429"/>
      <c r="M381" s="556" t="str">
        <f>IF('別紙様式2-2（４・５月分）'!P289="","",'別紙様式2-2（４・５月分）'!P289)</f>
        <v/>
      </c>
      <c r="N381" s="1401"/>
      <c r="O381" s="1381"/>
      <c r="P381" s="1433"/>
      <c r="Q381" s="1385"/>
      <c r="R381" s="1517"/>
      <c r="S381" s="1389"/>
      <c r="T381" s="1519"/>
      <c r="U381" s="1515"/>
      <c r="V381" s="1395"/>
      <c r="W381" s="1513"/>
      <c r="X381" s="1371"/>
      <c r="Y381" s="1513"/>
      <c r="Z381" s="1371"/>
      <c r="AA381" s="1513"/>
      <c r="AB381" s="1371"/>
      <c r="AC381" s="1513"/>
      <c r="AD381" s="1371"/>
      <c r="AE381" s="1371"/>
      <c r="AF381" s="1371"/>
      <c r="AG381" s="1367"/>
      <c r="AH381" s="1373"/>
      <c r="AI381" s="1507"/>
      <c r="AJ381" s="1377"/>
      <c r="AK381" s="1509"/>
      <c r="AL381" s="1511"/>
      <c r="AM381" s="1503"/>
      <c r="AN381" s="1484"/>
      <c r="AO381" s="1505"/>
      <c r="AP381" s="1484"/>
      <c r="AQ381" s="1486"/>
      <c r="AR381" s="1488"/>
      <c r="AS381" s="578" t="str">
        <f t="shared" ref="AS381" si="635">IF(AU380="","",IF(OR(T380="",AND(M381="ベア加算なし",OR(T380="新加算Ⅰ",T380="新加算Ⅱ",T380="新加算Ⅲ",T380="新加算Ⅳ"),AM380=""),AND(OR(T380="新加算Ⅰ",T380="新加算Ⅱ",T380="新加算Ⅲ",T380="新加算Ⅳ"),AN380=""),AND(OR(T380="新加算Ⅰ",T380="新加算Ⅱ",T380="新加算Ⅲ"),AP380=""),AND(OR(T380="新加算Ⅰ",T380="新加算Ⅱ"),AQ380=""),AND(OR(T380="新加算Ⅰ"),AR380="")),"！記入が必要な欄（ピンク色のセル）に空欄があります。空欄を埋めてください。",""))</f>
        <v/>
      </c>
      <c r="AT381" s="452"/>
      <c r="AU381" s="1310"/>
      <c r="AV381" s="558" t="str">
        <f>IF('別紙様式2-2（４・５月分）'!N289="","",'別紙様式2-2（４・５月分）'!N289)</f>
        <v/>
      </c>
      <c r="AW381" s="1312"/>
      <c r="AX381" s="579"/>
      <c r="AY381" s="1229" t="str">
        <f>IF(OR(T381="新加算Ⅰ",T381="新加算Ⅱ",T381="新加算Ⅲ",T381="新加算Ⅳ",T381="新加算Ⅴ（１）",T381="新加算Ⅴ（２）",T381="新加算Ⅴ（３）",T381="新加算ⅠⅤ（４）",T381="新加算Ⅴ（５）",T381="新加算Ⅴ（６）",T381="新加算Ⅴ（８）",T381="新加算Ⅴ（11）"),IF(AI381="○","","未入力"),"")</f>
        <v/>
      </c>
      <c r="AZ381" s="1229" t="str">
        <f>IF(OR(U381="新加算Ⅰ",U381="新加算Ⅱ",U381="新加算Ⅲ",U381="新加算Ⅳ",U381="新加算Ⅴ（１）",U381="新加算Ⅴ（２）",U381="新加算Ⅴ（３）",U381="新加算ⅠⅤ（４）",U381="新加算Ⅴ（５）",U381="新加算Ⅴ（６）",U381="新加算Ⅴ（８）",U381="新加算Ⅴ（11）"),IF(AJ381="○","","未入力"),"")</f>
        <v/>
      </c>
      <c r="BA381" s="1229" t="str">
        <f>IF(OR(U381="新加算Ⅴ（７）",U381="新加算Ⅴ（９）",U381="新加算Ⅴ（10）",U381="新加算Ⅴ（12）",U381="新加算Ⅴ（13）",U381="新加算Ⅴ（14）"),IF(AK381="○","","未入力"),"")</f>
        <v/>
      </c>
      <c r="BB381" s="1229" t="str">
        <f>IF(OR(U381="新加算Ⅰ",U381="新加算Ⅱ",U381="新加算Ⅲ",U381="新加算Ⅴ（１）",U381="新加算Ⅴ（３）",U381="新加算Ⅴ（８）"),IF(AL381="○","","未入力"),"")</f>
        <v/>
      </c>
      <c r="BC381" s="1480" t="str">
        <f t="shared" ref="BC381" si="636">IF(OR(U381="新加算Ⅰ",U381="新加算Ⅱ",U381="新加算Ⅴ（１）",U381="新加算Ⅴ（２）",U381="新加算Ⅴ（３）",U381="新加算Ⅴ（４）",U381="新加算Ⅴ（５）",U381="新加算Ⅴ（６）",U381="新加算Ⅴ（７）",U381="新加算Ⅴ（９）",U381="新加算Ⅴ（10）",U381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1" s="1310" t="str">
        <f>IF(AND(T381&lt;&gt;"（参考）令和７年度の移行予定",OR(U381="新加算Ⅰ",U381="新加算Ⅴ（１）",U381="新加算Ⅴ（２）",U381="新加算Ⅴ（５）",U381="新加算Ⅴ（７）",U381="新加算Ⅴ（10）")),IF(AN381="","未入力",IF(AN381="いずれも取得していない","要件を満たさない","")),"")</f>
        <v/>
      </c>
      <c r="BE381" s="1310" t="str">
        <f>G378</f>
        <v/>
      </c>
      <c r="BF381" s="1310"/>
      <c r="BG381" s="1310"/>
    </row>
    <row r="382" spans="1:59" ht="30" customHeight="1">
      <c r="A382" s="1273">
        <v>93</v>
      </c>
      <c r="B382" s="1242" t="str">
        <f>IF(基本情報入力シート!C146="","",基本情報入力シート!C146)</f>
        <v/>
      </c>
      <c r="C382" s="1243"/>
      <c r="D382" s="1243"/>
      <c r="E382" s="1243"/>
      <c r="F382" s="1244"/>
      <c r="G382" s="1259" t="str">
        <f>IF(基本情報入力シート!M146="","",基本情報入力シート!M146)</f>
        <v/>
      </c>
      <c r="H382" s="1259" t="str">
        <f>IF(基本情報入力シート!R146="","",基本情報入力シート!R146)</f>
        <v/>
      </c>
      <c r="I382" s="1259" t="str">
        <f>IF(基本情報入力シート!W146="","",基本情報入力シート!W146)</f>
        <v/>
      </c>
      <c r="J382" s="1422" t="str">
        <f>IF(基本情報入力シート!X146="","",基本情報入力シート!X146)</f>
        <v/>
      </c>
      <c r="K382" s="1259" t="str">
        <f>IF(基本情報入力シート!Y146="","",基本情報入力シート!Y146)</f>
        <v/>
      </c>
      <c r="L382" s="1428" t="str">
        <f>IF(基本情報入力シート!AB146="","",基本情報入力シート!AB146)</f>
        <v/>
      </c>
      <c r="M382" s="553" t="str">
        <f>IF('別紙様式2-2（４・５月分）'!P290="","",'別紙様式2-2（４・５月分）'!P290)</f>
        <v/>
      </c>
      <c r="N382" s="1398" t="str">
        <f>IF(SUM('別紙様式2-2（４・５月分）'!Q290:Q292)=0,"",SUM('別紙様式2-2（４・５月分）'!Q290:Q292))</f>
        <v/>
      </c>
      <c r="O382" s="1402" t="str">
        <f>IFERROR(VLOOKUP('別紙様式2-2（４・５月分）'!AQ290,【参考】数式用!$AR$5:$AS$22,2,FALSE),"")</f>
        <v/>
      </c>
      <c r="P382" s="1403"/>
      <c r="Q382" s="1404"/>
      <c r="R382" s="1539" t="str">
        <f>IFERROR(VLOOKUP(K382,【参考】数式用!$A$5:$AB$37,MATCH(O382,【参考】数式用!$B$4:$AB$4,0)+1,0),"")</f>
        <v/>
      </c>
      <c r="S382" s="1410" t="s">
        <v>2102</v>
      </c>
      <c r="T382" s="1535" t="str">
        <f>IF('別紙様式2-3（６月以降分）'!T382="","",'別紙様式2-3（６月以降分）'!T382)</f>
        <v/>
      </c>
      <c r="U382" s="1537" t="str">
        <f>IFERROR(VLOOKUP(K382,【参考】数式用!$A$5:$AB$37,MATCH(T382,【参考】数式用!$B$4:$AB$4,0)+1,0),"")</f>
        <v/>
      </c>
      <c r="V382" s="1416" t="s">
        <v>15</v>
      </c>
      <c r="W382" s="1533">
        <f>'別紙様式2-3（６月以降分）'!W382</f>
        <v>6</v>
      </c>
      <c r="X382" s="1356" t="s">
        <v>10</v>
      </c>
      <c r="Y382" s="1533">
        <f>'別紙様式2-3（６月以降分）'!Y382</f>
        <v>6</v>
      </c>
      <c r="Z382" s="1356" t="s">
        <v>38</v>
      </c>
      <c r="AA382" s="1533">
        <f>'別紙様式2-3（６月以降分）'!AA382</f>
        <v>7</v>
      </c>
      <c r="AB382" s="1356" t="s">
        <v>10</v>
      </c>
      <c r="AC382" s="1533">
        <f>'別紙様式2-3（６月以降分）'!AC382</f>
        <v>3</v>
      </c>
      <c r="AD382" s="1356" t="s">
        <v>2020</v>
      </c>
      <c r="AE382" s="1356" t="s">
        <v>20</v>
      </c>
      <c r="AF382" s="1356">
        <f>IF(W382&gt;=1,(AA382*12+AC382)-(W382*12+Y382)+1,"")</f>
        <v>10</v>
      </c>
      <c r="AG382" s="1358" t="s">
        <v>33</v>
      </c>
      <c r="AH382" s="1525" t="str">
        <f>'別紙様式2-3（６月以降分）'!AH382</f>
        <v/>
      </c>
      <c r="AI382" s="1527" t="str">
        <f>'別紙様式2-3（６月以降分）'!AI382</f>
        <v/>
      </c>
      <c r="AJ382" s="1529">
        <f>'別紙様式2-3（６月以降分）'!AJ382</f>
        <v>0</v>
      </c>
      <c r="AK382" s="1531" t="str">
        <f>IF('別紙様式2-3（６月以降分）'!AK382="","",'別紙様式2-3（６月以降分）'!AK382)</f>
        <v/>
      </c>
      <c r="AL382" s="1520">
        <f>'別紙様式2-3（６月以降分）'!AL382</f>
        <v>0</v>
      </c>
      <c r="AM382" s="1522" t="str">
        <f>IF('別紙様式2-3（６月以降分）'!AM382="","",'別紙様式2-3（６月以降分）'!AM382)</f>
        <v/>
      </c>
      <c r="AN382" s="1340" t="str">
        <f>IF('別紙様式2-3（６月以降分）'!AN382="","",'別紙様式2-3（６月以降分）'!AN382)</f>
        <v/>
      </c>
      <c r="AO382" s="1338" t="str">
        <f>IF('別紙様式2-3（６月以降分）'!AO382="","",'別紙様式2-3（６月以降分）'!AO382)</f>
        <v/>
      </c>
      <c r="AP382" s="1340" t="str">
        <f>IF('別紙様式2-3（６月以降分）'!AP382="","",'別紙様式2-3（６月以降分）'!AP382)</f>
        <v/>
      </c>
      <c r="AQ382" s="1489" t="str">
        <f>IF('別紙様式2-3（６月以降分）'!AQ382="","",'別紙様式2-3（６月以降分）'!AQ382)</f>
        <v/>
      </c>
      <c r="AR382" s="1492" t="str">
        <f>IF('別紙様式2-3（６月以降分）'!AR382="","",'別紙様式2-3（６月以降分）'!AR382)</f>
        <v/>
      </c>
      <c r="AS382" s="573" t="str">
        <f t="shared" ref="AS382" si="637">IF(AU384="","",IF(U384&lt;U382,"！加算の要件上は問題ありませんが、令和６年度当初の新加算の加算率と比較して、移行後の加算率が下がる計画になっています。",""))</f>
        <v/>
      </c>
      <c r="AT382" s="580"/>
      <c r="AU382" s="1308"/>
      <c r="AV382" s="558" t="str">
        <f>IF('別紙様式2-2（４・５月分）'!N290="","",'別紙様式2-2（４・５月分）'!N290)</f>
        <v/>
      </c>
      <c r="AW382" s="1312" t="str">
        <f>IF(SUM('別紙様式2-2（４・５月分）'!O290:O292)=0,"",SUM('別紙様式2-2（４・５月分）'!O290:O292))</f>
        <v/>
      </c>
      <c r="AX382" s="1481" t="str">
        <f>IFERROR(VLOOKUP(K382,【参考】数式用!$AH$2:$AI$34,2,FALSE),"")</f>
        <v/>
      </c>
      <c r="AY382" s="494"/>
      <c r="BD382" s="341"/>
      <c r="BE382" s="1310" t="str">
        <f>G382</f>
        <v/>
      </c>
      <c r="BF382" s="1310"/>
      <c r="BG382" s="1310"/>
    </row>
    <row r="383" spans="1:59" ht="15" customHeight="1">
      <c r="A383" s="1274"/>
      <c r="B383" s="1242"/>
      <c r="C383" s="1243"/>
      <c r="D383" s="1243"/>
      <c r="E383" s="1243"/>
      <c r="F383" s="1244"/>
      <c r="G383" s="1259"/>
      <c r="H383" s="1259"/>
      <c r="I383" s="1259"/>
      <c r="J383" s="1422"/>
      <c r="K383" s="1259"/>
      <c r="L383" s="1428"/>
      <c r="M383" s="1378" t="str">
        <f>IF('別紙様式2-2（４・５月分）'!P291="","",'別紙様式2-2（４・５月分）'!P291)</f>
        <v/>
      </c>
      <c r="N383" s="1399"/>
      <c r="O383" s="1405"/>
      <c r="P383" s="1406"/>
      <c r="Q383" s="1407"/>
      <c r="R383" s="1540"/>
      <c r="S383" s="1411"/>
      <c r="T383" s="1536"/>
      <c r="U383" s="1538"/>
      <c r="V383" s="1417"/>
      <c r="W383" s="1534"/>
      <c r="X383" s="1357"/>
      <c r="Y383" s="1534"/>
      <c r="Z383" s="1357"/>
      <c r="AA383" s="1534"/>
      <c r="AB383" s="1357"/>
      <c r="AC383" s="1534"/>
      <c r="AD383" s="1357"/>
      <c r="AE383" s="1357"/>
      <c r="AF383" s="1357"/>
      <c r="AG383" s="1359"/>
      <c r="AH383" s="1526"/>
      <c r="AI383" s="1528"/>
      <c r="AJ383" s="1530"/>
      <c r="AK383" s="1532"/>
      <c r="AL383" s="1521"/>
      <c r="AM383" s="1523"/>
      <c r="AN383" s="1341"/>
      <c r="AO383" s="1524"/>
      <c r="AP383" s="1341"/>
      <c r="AQ383" s="1490"/>
      <c r="AR383" s="1493"/>
      <c r="AS383" s="1491" t="str">
        <f t="shared" ref="AS383" si="638">IF(AU384="","",IF(OR(AA384="",AA384&lt;&gt;7,AC384="",AC384&lt;&gt;3),"！算定期間の終わりが令和７年３月になっていません。年度内の廃止予定等がなければ、算定対象月を令和７年３月にしてください。",""))</f>
        <v/>
      </c>
      <c r="AT383" s="580"/>
      <c r="AU383" s="1310"/>
      <c r="AV383" s="1311" t="str">
        <f>IF('別紙様式2-2（４・５月分）'!N291="","",'別紙様式2-2（４・５月分）'!N291)</f>
        <v/>
      </c>
      <c r="AW383" s="1312"/>
      <c r="AX383" s="1482"/>
      <c r="AY383" s="431"/>
      <c r="BD383" s="341"/>
      <c r="BE383" s="1310" t="str">
        <f>G382</f>
        <v/>
      </c>
      <c r="BF383" s="1310"/>
      <c r="BG383" s="1310"/>
    </row>
    <row r="384" spans="1:59" ht="15" customHeight="1">
      <c r="A384" s="1302"/>
      <c r="B384" s="1242"/>
      <c r="C384" s="1243"/>
      <c r="D384" s="1243"/>
      <c r="E384" s="1243"/>
      <c r="F384" s="1244"/>
      <c r="G384" s="1259"/>
      <c r="H384" s="1259"/>
      <c r="I384" s="1259"/>
      <c r="J384" s="1422"/>
      <c r="K384" s="1259"/>
      <c r="L384" s="1428"/>
      <c r="M384" s="1379"/>
      <c r="N384" s="1400"/>
      <c r="O384" s="1380" t="s">
        <v>2025</v>
      </c>
      <c r="P384" s="1432" t="str">
        <f>IFERROR(VLOOKUP('別紙様式2-2（４・５月分）'!AQ290,【参考】数式用!$AR$5:$AT$22,3,FALSE),"")</f>
        <v/>
      </c>
      <c r="Q384" s="1384" t="s">
        <v>2036</v>
      </c>
      <c r="R384" s="1516" t="str">
        <f>IFERROR(VLOOKUP(K382,【参考】数式用!$A$5:$AB$37,MATCH(P384,【参考】数式用!$B$4:$AB$4,0)+1,0),"")</f>
        <v/>
      </c>
      <c r="S384" s="1388" t="s">
        <v>2109</v>
      </c>
      <c r="T384" s="1518"/>
      <c r="U384" s="1514" t="str">
        <f>IFERROR(VLOOKUP(K382,【参考】数式用!$A$5:$AB$37,MATCH(T384,【参考】数式用!$B$4:$AB$4,0)+1,0),"")</f>
        <v/>
      </c>
      <c r="V384" s="1394" t="s">
        <v>15</v>
      </c>
      <c r="W384" s="1512"/>
      <c r="X384" s="1370" t="s">
        <v>10</v>
      </c>
      <c r="Y384" s="1512"/>
      <c r="Z384" s="1370" t="s">
        <v>38</v>
      </c>
      <c r="AA384" s="1512"/>
      <c r="AB384" s="1370" t="s">
        <v>10</v>
      </c>
      <c r="AC384" s="1512"/>
      <c r="AD384" s="1370" t="s">
        <v>2020</v>
      </c>
      <c r="AE384" s="1370" t="s">
        <v>20</v>
      </c>
      <c r="AF384" s="1370" t="str">
        <f>IF(W384&gt;=1,(AA384*12+AC384)-(W384*12+Y384)+1,"")</f>
        <v/>
      </c>
      <c r="AG384" s="1366" t="s">
        <v>33</v>
      </c>
      <c r="AH384" s="1372" t="str">
        <f t="shared" ref="AH384" si="639">IFERROR(ROUNDDOWN(ROUND(L382*U384,0),0)*AF384,"")</f>
        <v/>
      </c>
      <c r="AI384" s="1506" t="str">
        <f t="shared" ref="AI384" si="640">IFERROR(ROUNDDOWN(ROUND((L382*(U384-AW382)),0),0)*AF384,"")</f>
        <v/>
      </c>
      <c r="AJ384" s="1376" t="str">
        <f>IFERROR(ROUNDDOWN(ROUNDDOWN(ROUND(L382*VLOOKUP(K382,【参考】数式用!$A$5:$AB$27,MATCH("新加算Ⅳ",【参考】数式用!$B$4:$AB$4,0)+1,0),0),0)*AF384*0.5,0),"")</f>
        <v/>
      </c>
      <c r="AK384" s="1508"/>
      <c r="AL384" s="1510" t="str">
        <f>IFERROR(IF('別紙様式2-2（４・５月分）'!P384="ベア加算","", IF(OR(T384="新加算Ⅰ",T384="新加算Ⅱ",T384="新加算Ⅲ",T384="新加算Ⅳ"),ROUNDDOWN(ROUND(L382*VLOOKUP(K382,【参考】数式用!$A$5:$I$27,MATCH("ベア加算",【参考】数式用!$B$4:$I$4,0)+1,0),0),0)*AF384,"")),"")</f>
        <v/>
      </c>
      <c r="AM384" s="1502"/>
      <c r="AN384" s="1483"/>
      <c r="AO384" s="1504"/>
      <c r="AP384" s="1483"/>
      <c r="AQ384" s="1485"/>
      <c r="AR384" s="1487"/>
      <c r="AS384" s="1491"/>
      <c r="AT384" s="452"/>
      <c r="AU384" s="1310" t="str">
        <f>IF(AND(AA382&lt;&gt;7,AC382&lt;&gt;3),"V列に色付け","")</f>
        <v/>
      </c>
      <c r="AV384" s="1311"/>
      <c r="AW384" s="1312"/>
      <c r="AX384" s="577"/>
      <c r="AY384" s="1229" t="str">
        <f>IF(AL384&lt;&gt;"",IF(AM384="○","入力済","未入力"),"")</f>
        <v/>
      </c>
      <c r="AZ384" s="1229" t="str">
        <f>IF(OR(T384="新加算Ⅰ",T384="新加算Ⅱ",T384="新加算Ⅲ",T384="新加算Ⅳ",T384="新加算Ⅴ（１）",T384="新加算Ⅴ（２）",T384="新加算Ⅴ（３）",T384="新加算ⅠⅤ（４）",T384="新加算Ⅴ（５）",T384="新加算Ⅴ（６）",T384="新加算Ⅴ（８）",T384="新加算Ⅴ（11）"),IF(OR(AN384="○",AN384="令和６年度中に満たす"),"入力済","未入力"),"")</f>
        <v/>
      </c>
      <c r="BA384" s="1229" t="str">
        <f>IF(OR(T384="新加算Ⅴ（７）",T384="新加算Ⅴ（９）",T384="新加算Ⅴ（10）",T384="新加算Ⅴ（12）",T384="新加算Ⅴ（13）",T384="新加算Ⅴ（14）"),IF(OR(AO384="○",AO384="令和６年度中に満たす"),"入力済","未入力"),"")</f>
        <v/>
      </c>
      <c r="BB384" s="1229" t="str">
        <f>IF(OR(T384="新加算Ⅰ",T384="新加算Ⅱ",T384="新加算Ⅲ",T384="新加算Ⅴ（１）",T384="新加算Ⅴ（３）",T384="新加算Ⅴ（８）"),IF(OR(AP384="○",AP384="令和６年度中に満たす"),"入力済","未入力"),"")</f>
        <v/>
      </c>
      <c r="BC384" s="1480" t="str">
        <f t="shared" ref="BC384" si="641">IF(OR(T384="新加算Ⅰ",T384="新加算Ⅱ",T384="新加算Ⅴ（１）",T384="新加算Ⅴ（２）",T384="新加算Ⅴ（３）",T384="新加算Ⅴ（４）",T384="新加算Ⅴ（５）",T384="新加算Ⅴ（６）",T384="新加算Ⅴ（７）",T384="新加算Ⅴ（９）",T384="新加算Ⅴ（10）",T384="新加算Ⅴ（12）"),IF(AQ384&lt;&gt;"",1,""),"")</f>
        <v/>
      </c>
      <c r="BD384" s="1310" t="str">
        <f>IF(OR(T384="新加算Ⅰ",T384="新加算Ⅴ（１）",T384="新加算Ⅴ（２）",T384="新加算Ⅴ（５）",T384="新加算Ⅴ（７）",T384="新加算Ⅴ（10）"),IF(AR384="","未入力","入力済"),"")</f>
        <v/>
      </c>
      <c r="BE384" s="1310" t="str">
        <f>G382</f>
        <v/>
      </c>
      <c r="BF384" s="1310"/>
      <c r="BG384" s="1310"/>
    </row>
    <row r="385" spans="1:59" ht="30" customHeight="1" thickBot="1">
      <c r="A385" s="1275"/>
      <c r="B385" s="1418"/>
      <c r="C385" s="1419"/>
      <c r="D385" s="1419"/>
      <c r="E385" s="1419"/>
      <c r="F385" s="1420"/>
      <c r="G385" s="1260"/>
      <c r="H385" s="1260"/>
      <c r="I385" s="1260"/>
      <c r="J385" s="1423"/>
      <c r="K385" s="1260"/>
      <c r="L385" s="1429"/>
      <c r="M385" s="556" t="str">
        <f>IF('別紙様式2-2（４・５月分）'!P292="","",'別紙様式2-2（４・５月分）'!P292)</f>
        <v/>
      </c>
      <c r="N385" s="1401"/>
      <c r="O385" s="1381"/>
      <c r="P385" s="1433"/>
      <c r="Q385" s="1385"/>
      <c r="R385" s="1517"/>
      <c r="S385" s="1389"/>
      <c r="T385" s="1519"/>
      <c r="U385" s="1515"/>
      <c r="V385" s="1395"/>
      <c r="W385" s="1513"/>
      <c r="X385" s="1371"/>
      <c r="Y385" s="1513"/>
      <c r="Z385" s="1371"/>
      <c r="AA385" s="1513"/>
      <c r="AB385" s="1371"/>
      <c r="AC385" s="1513"/>
      <c r="AD385" s="1371"/>
      <c r="AE385" s="1371"/>
      <c r="AF385" s="1371"/>
      <c r="AG385" s="1367"/>
      <c r="AH385" s="1373"/>
      <c r="AI385" s="1507"/>
      <c r="AJ385" s="1377"/>
      <c r="AK385" s="1509"/>
      <c r="AL385" s="1511"/>
      <c r="AM385" s="1503"/>
      <c r="AN385" s="1484"/>
      <c r="AO385" s="1505"/>
      <c r="AP385" s="1484"/>
      <c r="AQ385" s="1486"/>
      <c r="AR385" s="1488"/>
      <c r="AS385" s="578" t="str">
        <f t="shared" ref="AS385" si="642">IF(AU384="","",IF(OR(T384="",AND(M385="ベア加算なし",OR(T384="新加算Ⅰ",T384="新加算Ⅱ",T384="新加算Ⅲ",T384="新加算Ⅳ"),AM384=""),AND(OR(T384="新加算Ⅰ",T384="新加算Ⅱ",T384="新加算Ⅲ",T384="新加算Ⅳ"),AN384=""),AND(OR(T384="新加算Ⅰ",T384="新加算Ⅱ",T384="新加算Ⅲ"),AP384=""),AND(OR(T384="新加算Ⅰ",T384="新加算Ⅱ"),AQ384=""),AND(OR(T384="新加算Ⅰ"),AR384="")),"！記入が必要な欄（ピンク色のセル）に空欄があります。空欄を埋めてください。",""))</f>
        <v/>
      </c>
      <c r="AT385" s="452"/>
      <c r="AU385" s="1310"/>
      <c r="AV385" s="558" t="str">
        <f>IF('別紙様式2-2（４・５月分）'!N292="","",'別紙様式2-2（４・５月分）'!N292)</f>
        <v/>
      </c>
      <c r="AW385" s="1312"/>
      <c r="AX385" s="579"/>
      <c r="AY385" s="1229" t="str">
        <f>IF(OR(T385="新加算Ⅰ",T385="新加算Ⅱ",T385="新加算Ⅲ",T385="新加算Ⅳ",T385="新加算Ⅴ（１）",T385="新加算Ⅴ（２）",T385="新加算Ⅴ（３）",T385="新加算ⅠⅤ（４）",T385="新加算Ⅴ（５）",T385="新加算Ⅴ（６）",T385="新加算Ⅴ（８）",T385="新加算Ⅴ（11）"),IF(AI385="○","","未入力"),"")</f>
        <v/>
      </c>
      <c r="AZ385" s="1229" t="str">
        <f>IF(OR(U385="新加算Ⅰ",U385="新加算Ⅱ",U385="新加算Ⅲ",U385="新加算Ⅳ",U385="新加算Ⅴ（１）",U385="新加算Ⅴ（２）",U385="新加算Ⅴ（３）",U385="新加算ⅠⅤ（４）",U385="新加算Ⅴ（５）",U385="新加算Ⅴ（６）",U385="新加算Ⅴ（８）",U385="新加算Ⅴ（11）"),IF(AJ385="○","","未入力"),"")</f>
        <v/>
      </c>
      <c r="BA385" s="1229" t="str">
        <f>IF(OR(U385="新加算Ⅴ（７）",U385="新加算Ⅴ（９）",U385="新加算Ⅴ（10）",U385="新加算Ⅴ（12）",U385="新加算Ⅴ（13）",U385="新加算Ⅴ（14）"),IF(AK385="○","","未入力"),"")</f>
        <v/>
      </c>
      <c r="BB385" s="1229" t="str">
        <f>IF(OR(U385="新加算Ⅰ",U385="新加算Ⅱ",U385="新加算Ⅲ",U385="新加算Ⅴ（１）",U385="新加算Ⅴ（３）",U385="新加算Ⅴ（８）"),IF(AL385="○","","未入力"),"")</f>
        <v/>
      </c>
      <c r="BC385" s="1480" t="str">
        <f t="shared" ref="BC385" si="643">IF(OR(U385="新加算Ⅰ",U385="新加算Ⅱ",U385="新加算Ⅴ（１）",U385="新加算Ⅴ（２）",U385="新加算Ⅴ（３）",U385="新加算Ⅴ（４）",U385="新加算Ⅴ（５）",U385="新加算Ⅴ（６）",U385="新加算Ⅴ（７）",U385="新加算Ⅴ（９）",U385="新加算Ⅴ（10）",U385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5" s="1310" t="str">
        <f>IF(AND(T385&lt;&gt;"（参考）令和７年度の移行予定",OR(U385="新加算Ⅰ",U385="新加算Ⅴ（１）",U385="新加算Ⅴ（２）",U385="新加算Ⅴ（５）",U385="新加算Ⅴ（７）",U385="新加算Ⅴ（10）")),IF(AN385="","未入力",IF(AN385="いずれも取得していない","要件を満たさない","")),"")</f>
        <v/>
      </c>
      <c r="BE385" s="1310" t="str">
        <f>G382</f>
        <v/>
      </c>
      <c r="BF385" s="1310"/>
      <c r="BG385" s="1310"/>
    </row>
    <row r="386" spans="1:59" ht="30" customHeight="1">
      <c r="A386" s="1300">
        <v>94</v>
      </c>
      <c r="B386" s="1239" t="str">
        <f>IF(基本情報入力シート!C147="","",基本情報入力シート!C147)</f>
        <v/>
      </c>
      <c r="C386" s="1240"/>
      <c r="D386" s="1240"/>
      <c r="E386" s="1240"/>
      <c r="F386" s="1241"/>
      <c r="G386" s="1258" t="str">
        <f>IF(基本情報入力シート!M147="","",基本情報入力シート!M147)</f>
        <v/>
      </c>
      <c r="H386" s="1258" t="str">
        <f>IF(基本情報入力シート!R147="","",基本情報入力シート!R147)</f>
        <v/>
      </c>
      <c r="I386" s="1258" t="str">
        <f>IF(基本情報入力シート!W147="","",基本情報入力シート!W147)</f>
        <v/>
      </c>
      <c r="J386" s="1421" t="str">
        <f>IF(基本情報入力シート!X147="","",基本情報入力シート!X147)</f>
        <v/>
      </c>
      <c r="K386" s="1258" t="str">
        <f>IF(基本情報入力シート!Y147="","",基本情報入力シート!Y147)</f>
        <v/>
      </c>
      <c r="L386" s="1434" t="str">
        <f>IF(基本情報入力シート!AB147="","",基本情報入力シート!AB147)</f>
        <v/>
      </c>
      <c r="M386" s="553" t="str">
        <f>IF('別紙様式2-2（４・５月分）'!P293="","",'別紙様式2-2（４・５月分）'!P293)</f>
        <v/>
      </c>
      <c r="N386" s="1398" t="str">
        <f>IF(SUM('別紙様式2-2（４・５月分）'!Q293:Q295)=0,"",SUM('別紙様式2-2（４・５月分）'!Q293:Q295))</f>
        <v/>
      </c>
      <c r="O386" s="1402" t="str">
        <f>IFERROR(VLOOKUP('別紙様式2-2（４・５月分）'!AQ293,【参考】数式用!$AR$5:$AS$22,2,FALSE),"")</f>
        <v/>
      </c>
      <c r="P386" s="1403"/>
      <c r="Q386" s="1404"/>
      <c r="R386" s="1539" t="str">
        <f>IFERROR(VLOOKUP(K386,【参考】数式用!$A$5:$AB$37,MATCH(O386,【参考】数式用!$B$4:$AB$4,0)+1,0),"")</f>
        <v/>
      </c>
      <c r="S386" s="1410" t="s">
        <v>2102</v>
      </c>
      <c r="T386" s="1535" t="str">
        <f>IF('別紙様式2-3（６月以降分）'!T386="","",'別紙様式2-3（６月以降分）'!T386)</f>
        <v/>
      </c>
      <c r="U386" s="1537" t="str">
        <f>IFERROR(VLOOKUP(K386,【参考】数式用!$A$5:$AB$37,MATCH(T386,【参考】数式用!$B$4:$AB$4,0)+1,0),"")</f>
        <v/>
      </c>
      <c r="V386" s="1416" t="s">
        <v>15</v>
      </c>
      <c r="W386" s="1533">
        <f>'別紙様式2-3（６月以降分）'!W386</f>
        <v>6</v>
      </c>
      <c r="X386" s="1356" t="s">
        <v>10</v>
      </c>
      <c r="Y386" s="1533">
        <f>'別紙様式2-3（６月以降分）'!Y386</f>
        <v>6</v>
      </c>
      <c r="Z386" s="1356" t="s">
        <v>38</v>
      </c>
      <c r="AA386" s="1533">
        <f>'別紙様式2-3（６月以降分）'!AA386</f>
        <v>7</v>
      </c>
      <c r="AB386" s="1356" t="s">
        <v>10</v>
      </c>
      <c r="AC386" s="1533">
        <f>'別紙様式2-3（６月以降分）'!AC386</f>
        <v>3</v>
      </c>
      <c r="AD386" s="1356" t="s">
        <v>2020</v>
      </c>
      <c r="AE386" s="1356" t="s">
        <v>20</v>
      </c>
      <c r="AF386" s="1356">
        <f>IF(W386&gt;=1,(AA386*12+AC386)-(W386*12+Y386)+1,"")</f>
        <v>10</v>
      </c>
      <c r="AG386" s="1358" t="s">
        <v>33</v>
      </c>
      <c r="AH386" s="1525" t="str">
        <f>'別紙様式2-3（６月以降分）'!AH386</f>
        <v/>
      </c>
      <c r="AI386" s="1527" t="str">
        <f>'別紙様式2-3（６月以降分）'!AI386</f>
        <v/>
      </c>
      <c r="AJ386" s="1529">
        <f>'別紙様式2-3（６月以降分）'!AJ386</f>
        <v>0</v>
      </c>
      <c r="AK386" s="1531" t="str">
        <f>IF('別紙様式2-3（６月以降分）'!AK386="","",'別紙様式2-3（６月以降分）'!AK386)</f>
        <v/>
      </c>
      <c r="AL386" s="1520">
        <f>'別紙様式2-3（６月以降分）'!AL386</f>
        <v>0</v>
      </c>
      <c r="AM386" s="1522" t="str">
        <f>IF('別紙様式2-3（６月以降分）'!AM386="","",'別紙様式2-3（６月以降分）'!AM386)</f>
        <v/>
      </c>
      <c r="AN386" s="1340" t="str">
        <f>IF('別紙様式2-3（６月以降分）'!AN386="","",'別紙様式2-3（６月以降分）'!AN386)</f>
        <v/>
      </c>
      <c r="AO386" s="1338" t="str">
        <f>IF('別紙様式2-3（６月以降分）'!AO386="","",'別紙様式2-3（６月以降分）'!AO386)</f>
        <v/>
      </c>
      <c r="AP386" s="1340" t="str">
        <f>IF('別紙様式2-3（６月以降分）'!AP386="","",'別紙様式2-3（６月以降分）'!AP386)</f>
        <v/>
      </c>
      <c r="AQ386" s="1489" t="str">
        <f>IF('別紙様式2-3（６月以降分）'!AQ386="","",'別紙様式2-3（６月以降分）'!AQ386)</f>
        <v/>
      </c>
      <c r="AR386" s="1492" t="str">
        <f>IF('別紙様式2-3（６月以降分）'!AR386="","",'別紙様式2-3（６月以降分）'!AR386)</f>
        <v/>
      </c>
      <c r="AS386" s="573" t="str">
        <f t="shared" ref="AS386" si="644">IF(AU388="","",IF(U388&lt;U386,"！加算の要件上は問題ありませんが、令和６年度当初の新加算の加算率と比較して、移行後の加算率が下がる計画になっています。",""))</f>
        <v/>
      </c>
      <c r="AT386" s="580"/>
      <c r="AU386" s="1308"/>
      <c r="AV386" s="558" t="str">
        <f>IF('別紙様式2-2（４・５月分）'!N293="","",'別紙様式2-2（４・５月分）'!N293)</f>
        <v/>
      </c>
      <c r="AW386" s="1312" t="str">
        <f>IF(SUM('別紙様式2-2（４・５月分）'!O293:O295)=0,"",SUM('別紙様式2-2（４・５月分）'!O293:O295))</f>
        <v/>
      </c>
      <c r="AX386" s="1481" t="str">
        <f>IFERROR(VLOOKUP(K386,【参考】数式用!$AH$2:$AI$34,2,FALSE),"")</f>
        <v/>
      </c>
      <c r="AY386" s="494"/>
      <c r="BD386" s="341"/>
      <c r="BE386" s="1310" t="str">
        <f>G386</f>
        <v/>
      </c>
      <c r="BF386" s="1310"/>
      <c r="BG386" s="1310"/>
    </row>
    <row r="387" spans="1:59" ht="15" customHeight="1">
      <c r="A387" s="1274"/>
      <c r="B387" s="1242"/>
      <c r="C387" s="1243"/>
      <c r="D387" s="1243"/>
      <c r="E387" s="1243"/>
      <c r="F387" s="1244"/>
      <c r="G387" s="1259"/>
      <c r="H387" s="1259"/>
      <c r="I387" s="1259"/>
      <c r="J387" s="1422"/>
      <c r="K387" s="1259"/>
      <c r="L387" s="1428"/>
      <c r="M387" s="1378" t="str">
        <f>IF('別紙様式2-2（４・５月分）'!P294="","",'別紙様式2-2（４・５月分）'!P294)</f>
        <v/>
      </c>
      <c r="N387" s="1399"/>
      <c r="O387" s="1405"/>
      <c r="P387" s="1406"/>
      <c r="Q387" s="1407"/>
      <c r="R387" s="1540"/>
      <c r="S387" s="1411"/>
      <c r="T387" s="1536"/>
      <c r="U387" s="1538"/>
      <c r="V387" s="1417"/>
      <c r="W387" s="1534"/>
      <c r="X387" s="1357"/>
      <c r="Y387" s="1534"/>
      <c r="Z387" s="1357"/>
      <c r="AA387" s="1534"/>
      <c r="AB387" s="1357"/>
      <c r="AC387" s="1534"/>
      <c r="AD387" s="1357"/>
      <c r="AE387" s="1357"/>
      <c r="AF387" s="1357"/>
      <c r="AG387" s="1359"/>
      <c r="AH387" s="1526"/>
      <c r="AI387" s="1528"/>
      <c r="AJ387" s="1530"/>
      <c r="AK387" s="1532"/>
      <c r="AL387" s="1521"/>
      <c r="AM387" s="1523"/>
      <c r="AN387" s="1341"/>
      <c r="AO387" s="1524"/>
      <c r="AP387" s="1341"/>
      <c r="AQ387" s="1490"/>
      <c r="AR387" s="1493"/>
      <c r="AS387" s="1491" t="str">
        <f t="shared" ref="AS387" si="645">IF(AU388="","",IF(OR(AA388="",AA388&lt;&gt;7,AC388="",AC388&lt;&gt;3),"！算定期間の終わりが令和７年３月になっていません。年度内の廃止予定等がなければ、算定対象月を令和７年３月にしてください。",""))</f>
        <v/>
      </c>
      <c r="AT387" s="580"/>
      <c r="AU387" s="1310"/>
      <c r="AV387" s="1311" t="str">
        <f>IF('別紙様式2-2（４・５月分）'!N294="","",'別紙様式2-2（４・５月分）'!N294)</f>
        <v/>
      </c>
      <c r="AW387" s="1312"/>
      <c r="AX387" s="1482"/>
      <c r="AY387" s="431"/>
      <c r="BD387" s="341"/>
      <c r="BE387" s="1310" t="str">
        <f>G386</f>
        <v/>
      </c>
      <c r="BF387" s="1310"/>
      <c r="BG387" s="1310"/>
    </row>
    <row r="388" spans="1:59" ht="15" customHeight="1">
      <c r="A388" s="1302"/>
      <c r="B388" s="1242"/>
      <c r="C388" s="1243"/>
      <c r="D388" s="1243"/>
      <c r="E388" s="1243"/>
      <c r="F388" s="1244"/>
      <c r="G388" s="1259"/>
      <c r="H388" s="1259"/>
      <c r="I388" s="1259"/>
      <c r="J388" s="1422"/>
      <c r="K388" s="1259"/>
      <c r="L388" s="1428"/>
      <c r="M388" s="1379"/>
      <c r="N388" s="1400"/>
      <c r="O388" s="1380" t="s">
        <v>2025</v>
      </c>
      <c r="P388" s="1432" t="str">
        <f>IFERROR(VLOOKUP('別紙様式2-2（４・５月分）'!AQ293,【参考】数式用!$AR$5:$AT$22,3,FALSE),"")</f>
        <v/>
      </c>
      <c r="Q388" s="1384" t="s">
        <v>2036</v>
      </c>
      <c r="R388" s="1516" t="str">
        <f>IFERROR(VLOOKUP(K386,【参考】数式用!$A$5:$AB$37,MATCH(P388,【参考】数式用!$B$4:$AB$4,0)+1,0),"")</f>
        <v/>
      </c>
      <c r="S388" s="1388" t="s">
        <v>2109</v>
      </c>
      <c r="T388" s="1518"/>
      <c r="U388" s="1514" t="str">
        <f>IFERROR(VLOOKUP(K386,【参考】数式用!$A$5:$AB$37,MATCH(T388,【参考】数式用!$B$4:$AB$4,0)+1,0),"")</f>
        <v/>
      </c>
      <c r="V388" s="1394" t="s">
        <v>15</v>
      </c>
      <c r="W388" s="1512"/>
      <c r="X388" s="1370" t="s">
        <v>10</v>
      </c>
      <c r="Y388" s="1512"/>
      <c r="Z388" s="1370" t="s">
        <v>38</v>
      </c>
      <c r="AA388" s="1512"/>
      <c r="AB388" s="1370" t="s">
        <v>10</v>
      </c>
      <c r="AC388" s="1512"/>
      <c r="AD388" s="1370" t="s">
        <v>2020</v>
      </c>
      <c r="AE388" s="1370" t="s">
        <v>20</v>
      </c>
      <c r="AF388" s="1370" t="str">
        <f>IF(W388&gt;=1,(AA388*12+AC388)-(W388*12+Y388)+1,"")</f>
        <v/>
      </c>
      <c r="AG388" s="1366" t="s">
        <v>33</v>
      </c>
      <c r="AH388" s="1372" t="str">
        <f t="shared" ref="AH388" si="646">IFERROR(ROUNDDOWN(ROUND(L386*U388,0),0)*AF388,"")</f>
        <v/>
      </c>
      <c r="AI388" s="1506" t="str">
        <f t="shared" ref="AI388" si="647">IFERROR(ROUNDDOWN(ROUND((L386*(U388-AW386)),0),0)*AF388,"")</f>
        <v/>
      </c>
      <c r="AJ388" s="1376" t="str">
        <f>IFERROR(ROUNDDOWN(ROUNDDOWN(ROUND(L386*VLOOKUP(K386,【参考】数式用!$A$5:$AB$27,MATCH("新加算Ⅳ",【参考】数式用!$B$4:$AB$4,0)+1,0),0),0)*AF388*0.5,0),"")</f>
        <v/>
      </c>
      <c r="AK388" s="1508"/>
      <c r="AL388" s="1510" t="str">
        <f>IFERROR(IF('別紙様式2-2（４・５月分）'!P388="ベア加算","", IF(OR(T388="新加算Ⅰ",T388="新加算Ⅱ",T388="新加算Ⅲ",T388="新加算Ⅳ"),ROUNDDOWN(ROUND(L386*VLOOKUP(K386,【参考】数式用!$A$5:$I$27,MATCH("ベア加算",【参考】数式用!$B$4:$I$4,0)+1,0),0),0)*AF388,"")),"")</f>
        <v/>
      </c>
      <c r="AM388" s="1502"/>
      <c r="AN388" s="1483"/>
      <c r="AO388" s="1504"/>
      <c r="AP388" s="1483"/>
      <c r="AQ388" s="1485"/>
      <c r="AR388" s="1487"/>
      <c r="AS388" s="1491"/>
      <c r="AT388" s="452"/>
      <c r="AU388" s="1310" t="str">
        <f>IF(AND(AA386&lt;&gt;7,AC386&lt;&gt;3),"V列に色付け","")</f>
        <v/>
      </c>
      <c r="AV388" s="1311"/>
      <c r="AW388" s="1312"/>
      <c r="AX388" s="577"/>
      <c r="AY388" s="1229" t="str">
        <f>IF(AL388&lt;&gt;"",IF(AM388="○","入力済","未入力"),"")</f>
        <v/>
      </c>
      <c r="AZ388" s="1229" t="str">
        <f>IF(OR(T388="新加算Ⅰ",T388="新加算Ⅱ",T388="新加算Ⅲ",T388="新加算Ⅳ",T388="新加算Ⅴ（１）",T388="新加算Ⅴ（２）",T388="新加算Ⅴ（３）",T388="新加算ⅠⅤ（４）",T388="新加算Ⅴ（５）",T388="新加算Ⅴ（６）",T388="新加算Ⅴ（８）",T388="新加算Ⅴ（11）"),IF(OR(AN388="○",AN388="令和６年度中に満たす"),"入力済","未入力"),"")</f>
        <v/>
      </c>
      <c r="BA388" s="1229" t="str">
        <f>IF(OR(T388="新加算Ⅴ（７）",T388="新加算Ⅴ（９）",T388="新加算Ⅴ（10）",T388="新加算Ⅴ（12）",T388="新加算Ⅴ（13）",T388="新加算Ⅴ（14）"),IF(OR(AO388="○",AO388="令和６年度中に満たす"),"入力済","未入力"),"")</f>
        <v/>
      </c>
      <c r="BB388" s="1229" t="str">
        <f>IF(OR(T388="新加算Ⅰ",T388="新加算Ⅱ",T388="新加算Ⅲ",T388="新加算Ⅴ（１）",T388="新加算Ⅴ（３）",T388="新加算Ⅴ（８）"),IF(OR(AP388="○",AP388="令和６年度中に満たす"),"入力済","未入力"),"")</f>
        <v/>
      </c>
      <c r="BC388" s="1480" t="str">
        <f t="shared" ref="BC388" si="648">IF(OR(T388="新加算Ⅰ",T388="新加算Ⅱ",T388="新加算Ⅴ（１）",T388="新加算Ⅴ（２）",T388="新加算Ⅴ（３）",T388="新加算Ⅴ（４）",T388="新加算Ⅴ（５）",T388="新加算Ⅴ（６）",T388="新加算Ⅴ（７）",T388="新加算Ⅴ（９）",T388="新加算Ⅴ（10）",T388="新加算Ⅴ（12）"),IF(AQ388&lt;&gt;"",1,""),"")</f>
        <v/>
      </c>
      <c r="BD388" s="1310" t="str">
        <f>IF(OR(T388="新加算Ⅰ",T388="新加算Ⅴ（１）",T388="新加算Ⅴ（２）",T388="新加算Ⅴ（５）",T388="新加算Ⅴ（７）",T388="新加算Ⅴ（10）"),IF(AR388="","未入力","入力済"),"")</f>
        <v/>
      </c>
      <c r="BE388" s="1310" t="str">
        <f>G386</f>
        <v/>
      </c>
      <c r="BF388" s="1310"/>
      <c r="BG388" s="1310"/>
    </row>
    <row r="389" spans="1:59" ht="30" customHeight="1" thickBot="1">
      <c r="A389" s="1275"/>
      <c r="B389" s="1418"/>
      <c r="C389" s="1419"/>
      <c r="D389" s="1419"/>
      <c r="E389" s="1419"/>
      <c r="F389" s="1420"/>
      <c r="G389" s="1260"/>
      <c r="H389" s="1260"/>
      <c r="I389" s="1260"/>
      <c r="J389" s="1423"/>
      <c r="K389" s="1260"/>
      <c r="L389" s="1429"/>
      <c r="M389" s="556" t="str">
        <f>IF('別紙様式2-2（４・５月分）'!P295="","",'別紙様式2-2（４・５月分）'!P295)</f>
        <v/>
      </c>
      <c r="N389" s="1401"/>
      <c r="O389" s="1381"/>
      <c r="P389" s="1433"/>
      <c r="Q389" s="1385"/>
      <c r="R389" s="1517"/>
      <c r="S389" s="1389"/>
      <c r="T389" s="1519"/>
      <c r="U389" s="1515"/>
      <c r="V389" s="1395"/>
      <c r="W389" s="1513"/>
      <c r="X389" s="1371"/>
      <c r="Y389" s="1513"/>
      <c r="Z389" s="1371"/>
      <c r="AA389" s="1513"/>
      <c r="AB389" s="1371"/>
      <c r="AC389" s="1513"/>
      <c r="AD389" s="1371"/>
      <c r="AE389" s="1371"/>
      <c r="AF389" s="1371"/>
      <c r="AG389" s="1367"/>
      <c r="AH389" s="1373"/>
      <c r="AI389" s="1507"/>
      <c r="AJ389" s="1377"/>
      <c r="AK389" s="1509"/>
      <c r="AL389" s="1511"/>
      <c r="AM389" s="1503"/>
      <c r="AN389" s="1484"/>
      <c r="AO389" s="1505"/>
      <c r="AP389" s="1484"/>
      <c r="AQ389" s="1486"/>
      <c r="AR389" s="1488"/>
      <c r="AS389" s="578" t="str">
        <f t="shared" ref="AS389" si="649">IF(AU388="","",IF(OR(T388="",AND(M389="ベア加算なし",OR(T388="新加算Ⅰ",T388="新加算Ⅱ",T388="新加算Ⅲ",T388="新加算Ⅳ"),AM388=""),AND(OR(T388="新加算Ⅰ",T388="新加算Ⅱ",T388="新加算Ⅲ",T388="新加算Ⅳ"),AN388=""),AND(OR(T388="新加算Ⅰ",T388="新加算Ⅱ",T388="新加算Ⅲ"),AP388=""),AND(OR(T388="新加算Ⅰ",T388="新加算Ⅱ"),AQ388=""),AND(OR(T388="新加算Ⅰ"),AR388="")),"！記入が必要な欄（ピンク色のセル）に空欄があります。空欄を埋めてください。",""))</f>
        <v/>
      </c>
      <c r="AT389" s="452"/>
      <c r="AU389" s="1310"/>
      <c r="AV389" s="558" t="str">
        <f>IF('別紙様式2-2（４・５月分）'!N295="","",'別紙様式2-2（４・５月分）'!N295)</f>
        <v/>
      </c>
      <c r="AW389" s="1312"/>
      <c r="AX389" s="579"/>
      <c r="AY389" s="1229" t="str">
        <f>IF(OR(T389="新加算Ⅰ",T389="新加算Ⅱ",T389="新加算Ⅲ",T389="新加算Ⅳ",T389="新加算Ⅴ（１）",T389="新加算Ⅴ（２）",T389="新加算Ⅴ（３）",T389="新加算ⅠⅤ（４）",T389="新加算Ⅴ（５）",T389="新加算Ⅴ（６）",T389="新加算Ⅴ（８）",T389="新加算Ⅴ（11）"),IF(AI389="○","","未入力"),"")</f>
        <v/>
      </c>
      <c r="AZ389" s="1229" t="str">
        <f>IF(OR(U389="新加算Ⅰ",U389="新加算Ⅱ",U389="新加算Ⅲ",U389="新加算Ⅳ",U389="新加算Ⅴ（１）",U389="新加算Ⅴ（２）",U389="新加算Ⅴ（３）",U389="新加算ⅠⅤ（４）",U389="新加算Ⅴ（５）",U389="新加算Ⅴ（６）",U389="新加算Ⅴ（８）",U389="新加算Ⅴ（11）"),IF(AJ389="○","","未入力"),"")</f>
        <v/>
      </c>
      <c r="BA389" s="1229" t="str">
        <f>IF(OR(U389="新加算Ⅴ（７）",U389="新加算Ⅴ（９）",U389="新加算Ⅴ（10）",U389="新加算Ⅴ（12）",U389="新加算Ⅴ（13）",U389="新加算Ⅴ（14）"),IF(AK389="○","","未入力"),"")</f>
        <v/>
      </c>
      <c r="BB389" s="1229" t="str">
        <f>IF(OR(U389="新加算Ⅰ",U389="新加算Ⅱ",U389="新加算Ⅲ",U389="新加算Ⅴ（１）",U389="新加算Ⅴ（３）",U389="新加算Ⅴ（８）"),IF(AL389="○","","未入力"),"")</f>
        <v/>
      </c>
      <c r="BC389" s="1480" t="str">
        <f t="shared" ref="BC389" si="650">IF(OR(U389="新加算Ⅰ",U389="新加算Ⅱ",U389="新加算Ⅴ（１）",U389="新加算Ⅴ（２）",U389="新加算Ⅴ（３）",U389="新加算Ⅴ（４）",U389="新加算Ⅴ（５）",U389="新加算Ⅴ（６）",U389="新加算Ⅴ（７）",U389="新加算Ⅴ（９）",U389="新加算Ⅴ（10）",U389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9" s="1310" t="str">
        <f>IF(AND(T389&lt;&gt;"（参考）令和７年度の移行予定",OR(U389="新加算Ⅰ",U389="新加算Ⅴ（１）",U389="新加算Ⅴ（２）",U389="新加算Ⅴ（５）",U389="新加算Ⅴ（７）",U389="新加算Ⅴ（10）")),IF(AN389="","未入力",IF(AN389="いずれも取得していない","要件を満たさない","")),"")</f>
        <v/>
      </c>
      <c r="BE389" s="1310" t="str">
        <f>G386</f>
        <v/>
      </c>
      <c r="BF389" s="1310"/>
      <c r="BG389" s="1310"/>
    </row>
    <row r="390" spans="1:59" ht="30" customHeight="1">
      <c r="A390" s="1273">
        <v>95</v>
      </c>
      <c r="B390" s="1242" t="str">
        <f>IF(基本情報入力シート!C148="","",基本情報入力シート!C148)</f>
        <v/>
      </c>
      <c r="C390" s="1243"/>
      <c r="D390" s="1243"/>
      <c r="E390" s="1243"/>
      <c r="F390" s="1244"/>
      <c r="G390" s="1259" t="str">
        <f>IF(基本情報入力シート!M148="","",基本情報入力シート!M148)</f>
        <v/>
      </c>
      <c r="H390" s="1259" t="str">
        <f>IF(基本情報入力シート!R148="","",基本情報入力シート!R148)</f>
        <v/>
      </c>
      <c r="I390" s="1259" t="str">
        <f>IF(基本情報入力シート!W148="","",基本情報入力シート!W148)</f>
        <v/>
      </c>
      <c r="J390" s="1422" t="str">
        <f>IF(基本情報入力シート!X148="","",基本情報入力シート!X148)</f>
        <v/>
      </c>
      <c r="K390" s="1259" t="str">
        <f>IF(基本情報入力シート!Y148="","",基本情報入力シート!Y148)</f>
        <v/>
      </c>
      <c r="L390" s="1428" t="str">
        <f>IF(基本情報入力シート!AB148="","",基本情報入力シート!AB148)</f>
        <v/>
      </c>
      <c r="M390" s="553" t="str">
        <f>IF('別紙様式2-2（４・５月分）'!P296="","",'別紙様式2-2（４・５月分）'!P296)</f>
        <v/>
      </c>
      <c r="N390" s="1398" t="str">
        <f>IF(SUM('別紙様式2-2（４・５月分）'!Q296:Q298)=0,"",SUM('別紙様式2-2（４・５月分）'!Q296:Q298))</f>
        <v/>
      </c>
      <c r="O390" s="1402" t="str">
        <f>IFERROR(VLOOKUP('別紙様式2-2（４・５月分）'!AQ296,【参考】数式用!$AR$5:$AS$22,2,FALSE),"")</f>
        <v/>
      </c>
      <c r="P390" s="1403"/>
      <c r="Q390" s="1404"/>
      <c r="R390" s="1539" t="str">
        <f>IFERROR(VLOOKUP(K390,【参考】数式用!$A$5:$AB$37,MATCH(O390,【参考】数式用!$B$4:$AB$4,0)+1,0),"")</f>
        <v/>
      </c>
      <c r="S390" s="1410" t="s">
        <v>2102</v>
      </c>
      <c r="T390" s="1535" t="str">
        <f>IF('別紙様式2-3（６月以降分）'!T390="","",'別紙様式2-3（６月以降分）'!T390)</f>
        <v/>
      </c>
      <c r="U390" s="1537" t="str">
        <f>IFERROR(VLOOKUP(K390,【参考】数式用!$A$5:$AB$37,MATCH(T390,【参考】数式用!$B$4:$AB$4,0)+1,0),"")</f>
        <v/>
      </c>
      <c r="V390" s="1416" t="s">
        <v>15</v>
      </c>
      <c r="W390" s="1533">
        <f>'別紙様式2-3（６月以降分）'!W390</f>
        <v>6</v>
      </c>
      <c r="X390" s="1356" t="s">
        <v>10</v>
      </c>
      <c r="Y390" s="1533">
        <f>'別紙様式2-3（６月以降分）'!Y390</f>
        <v>6</v>
      </c>
      <c r="Z390" s="1356" t="s">
        <v>38</v>
      </c>
      <c r="AA390" s="1533">
        <f>'別紙様式2-3（６月以降分）'!AA390</f>
        <v>7</v>
      </c>
      <c r="AB390" s="1356" t="s">
        <v>10</v>
      </c>
      <c r="AC390" s="1533">
        <f>'別紙様式2-3（６月以降分）'!AC390</f>
        <v>3</v>
      </c>
      <c r="AD390" s="1356" t="s">
        <v>2020</v>
      </c>
      <c r="AE390" s="1356" t="s">
        <v>20</v>
      </c>
      <c r="AF390" s="1356">
        <f>IF(W390&gt;=1,(AA390*12+AC390)-(W390*12+Y390)+1,"")</f>
        <v>10</v>
      </c>
      <c r="AG390" s="1358" t="s">
        <v>33</v>
      </c>
      <c r="AH390" s="1525" t="str">
        <f>'別紙様式2-3（６月以降分）'!AH390</f>
        <v/>
      </c>
      <c r="AI390" s="1527" t="str">
        <f>'別紙様式2-3（６月以降分）'!AI390</f>
        <v/>
      </c>
      <c r="AJ390" s="1529">
        <f>'別紙様式2-3（６月以降分）'!AJ390</f>
        <v>0</v>
      </c>
      <c r="AK390" s="1531" t="str">
        <f>IF('別紙様式2-3（６月以降分）'!AK390="","",'別紙様式2-3（６月以降分）'!AK390)</f>
        <v/>
      </c>
      <c r="AL390" s="1520">
        <f>'別紙様式2-3（６月以降分）'!AL390</f>
        <v>0</v>
      </c>
      <c r="AM390" s="1522" t="str">
        <f>IF('別紙様式2-3（６月以降分）'!AM390="","",'別紙様式2-3（６月以降分）'!AM390)</f>
        <v/>
      </c>
      <c r="AN390" s="1340" t="str">
        <f>IF('別紙様式2-3（６月以降分）'!AN390="","",'別紙様式2-3（６月以降分）'!AN390)</f>
        <v/>
      </c>
      <c r="AO390" s="1338" t="str">
        <f>IF('別紙様式2-3（６月以降分）'!AO390="","",'別紙様式2-3（６月以降分）'!AO390)</f>
        <v/>
      </c>
      <c r="AP390" s="1340" t="str">
        <f>IF('別紙様式2-3（６月以降分）'!AP390="","",'別紙様式2-3（６月以降分）'!AP390)</f>
        <v/>
      </c>
      <c r="AQ390" s="1489" t="str">
        <f>IF('別紙様式2-3（６月以降分）'!AQ390="","",'別紙様式2-3（６月以降分）'!AQ390)</f>
        <v/>
      </c>
      <c r="AR390" s="1492" t="str">
        <f>IF('別紙様式2-3（６月以降分）'!AR390="","",'別紙様式2-3（６月以降分）'!AR390)</f>
        <v/>
      </c>
      <c r="AS390" s="573" t="str">
        <f t="shared" ref="AS390" si="651">IF(AU392="","",IF(U392&lt;U390,"！加算の要件上は問題ありませんが、令和６年度当初の新加算の加算率と比較して、移行後の加算率が下がる計画になっています。",""))</f>
        <v/>
      </c>
      <c r="AT390" s="580"/>
      <c r="AU390" s="1308"/>
      <c r="AV390" s="558" t="str">
        <f>IF('別紙様式2-2（４・５月分）'!N296="","",'別紙様式2-2（４・５月分）'!N296)</f>
        <v/>
      </c>
      <c r="AW390" s="1312" t="str">
        <f>IF(SUM('別紙様式2-2（４・５月分）'!O296:O298)=0,"",SUM('別紙様式2-2（４・５月分）'!O296:O298))</f>
        <v/>
      </c>
      <c r="AX390" s="1481" t="str">
        <f>IFERROR(VLOOKUP(K390,【参考】数式用!$AH$2:$AI$34,2,FALSE),"")</f>
        <v/>
      </c>
      <c r="AY390" s="494"/>
      <c r="BD390" s="341"/>
      <c r="BE390" s="1310" t="str">
        <f>G390</f>
        <v/>
      </c>
      <c r="BF390" s="1310"/>
      <c r="BG390" s="1310"/>
    </row>
    <row r="391" spans="1:59" ht="15" customHeight="1">
      <c r="A391" s="1274"/>
      <c r="B391" s="1242"/>
      <c r="C391" s="1243"/>
      <c r="D391" s="1243"/>
      <c r="E391" s="1243"/>
      <c r="F391" s="1244"/>
      <c r="G391" s="1259"/>
      <c r="H391" s="1259"/>
      <c r="I391" s="1259"/>
      <c r="J391" s="1422"/>
      <c r="K391" s="1259"/>
      <c r="L391" s="1428"/>
      <c r="M391" s="1378" t="str">
        <f>IF('別紙様式2-2（４・５月分）'!P297="","",'別紙様式2-2（４・５月分）'!P297)</f>
        <v/>
      </c>
      <c r="N391" s="1399"/>
      <c r="O391" s="1405"/>
      <c r="P391" s="1406"/>
      <c r="Q391" s="1407"/>
      <c r="R391" s="1540"/>
      <c r="S391" s="1411"/>
      <c r="T391" s="1536"/>
      <c r="U391" s="1538"/>
      <c r="V391" s="1417"/>
      <c r="W391" s="1534"/>
      <c r="X391" s="1357"/>
      <c r="Y391" s="1534"/>
      <c r="Z391" s="1357"/>
      <c r="AA391" s="1534"/>
      <c r="AB391" s="1357"/>
      <c r="AC391" s="1534"/>
      <c r="AD391" s="1357"/>
      <c r="AE391" s="1357"/>
      <c r="AF391" s="1357"/>
      <c r="AG391" s="1359"/>
      <c r="AH391" s="1526"/>
      <c r="AI391" s="1528"/>
      <c r="AJ391" s="1530"/>
      <c r="AK391" s="1532"/>
      <c r="AL391" s="1521"/>
      <c r="AM391" s="1523"/>
      <c r="AN391" s="1341"/>
      <c r="AO391" s="1524"/>
      <c r="AP391" s="1341"/>
      <c r="AQ391" s="1490"/>
      <c r="AR391" s="1493"/>
      <c r="AS391" s="1491" t="str">
        <f t="shared" ref="AS391" si="652">IF(AU392="","",IF(OR(AA392="",AA392&lt;&gt;7,AC392="",AC392&lt;&gt;3),"！算定期間の終わりが令和７年３月になっていません。年度内の廃止予定等がなければ、算定対象月を令和７年３月にしてください。",""))</f>
        <v/>
      </c>
      <c r="AT391" s="580"/>
      <c r="AU391" s="1310"/>
      <c r="AV391" s="1311" t="str">
        <f>IF('別紙様式2-2（４・５月分）'!N297="","",'別紙様式2-2（４・５月分）'!N297)</f>
        <v/>
      </c>
      <c r="AW391" s="1312"/>
      <c r="AX391" s="1482"/>
      <c r="AY391" s="431"/>
      <c r="BD391" s="341"/>
      <c r="BE391" s="1310" t="str">
        <f>G390</f>
        <v/>
      </c>
      <c r="BF391" s="1310"/>
      <c r="BG391" s="1310"/>
    </row>
    <row r="392" spans="1:59" ht="15" customHeight="1">
      <c r="A392" s="1302"/>
      <c r="B392" s="1242"/>
      <c r="C392" s="1243"/>
      <c r="D392" s="1243"/>
      <c r="E392" s="1243"/>
      <c r="F392" s="1244"/>
      <c r="G392" s="1259"/>
      <c r="H392" s="1259"/>
      <c r="I392" s="1259"/>
      <c r="J392" s="1422"/>
      <c r="K392" s="1259"/>
      <c r="L392" s="1428"/>
      <c r="M392" s="1379"/>
      <c r="N392" s="1400"/>
      <c r="O392" s="1380" t="s">
        <v>2025</v>
      </c>
      <c r="P392" s="1432" t="str">
        <f>IFERROR(VLOOKUP('別紙様式2-2（４・５月分）'!AQ296,【参考】数式用!$AR$5:$AT$22,3,FALSE),"")</f>
        <v/>
      </c>
      <c r="Q392" s="1384" t="s">
        <v>2036</v>
      </c>
      <c r="R392" s="1516" t="str">
        <f>IFERROR(VLOOKUP(K390,【参考】数式用!$A$5:$AB$37,MATCH(P392,【参考】数式用!$B$4:$AB$4,0)+1,0),"")</f>
        <v/>
      </c>
      <c r="S392" s="1388" t="s">
        <v>2109</v>
      </c>
      <c r="T392" s="1518"/>
      <c r="U392" s="1514" t="str">
        <f>IFERROR(VLOOKUP(K390,【参考】数式用!$A$5:$AB$37,MATCH(T392,【参考】数式用!$B$4:$AB$4,0)+1,0),"")</f>
        <v/>
      </c>
      <c r="V392" s="1394" t="s">
        <v>15</v>
      </c>
      <c r="W392" s="1512"/>
      <c r="X392" s="1370" t="s">
        <v>10</v>
      </c>
      <c r="Y392" s="1512"/>
      <c r="Z392" s="1370" t="s">
        <v>38</v>
      </c>
      <c r="AA392" s="1512"/>
      <c r="AB392" s="1370" t="s">
        <v>10</v>
      </c>
      <c r="AC392" s="1512"/>
      <c r="AD392" s="1370" t="s">
        <v>2020</v>
      </c>
      <c r="AE392" s="1370" t="s">
        <v>20</v>
      </c>
      <c r="AF392" s="1370" t="str">
        <f>IF(W392&gt;=1,(AA392*12+AC392)-(W392*12+Y392)+1,"")</f>
        <v/>
      </c>
      <c r="AG392" s="1366" t="s">
        <v>33</v>
      </c>
      <c r="AH392" s="1372" t="str">
        <f t="shared" ref="AH392" si="653">IFERROR(ROUNDDOWN(ROUND(L390*U392,0),0)*AF392,"")</f>
        <v/>
      </c>
      <c r="AI392" s="1506" t="str">
        <f t="shared" ref="AI392" si="654">IFERROR(ROUNDDOWN(ROUND((L390*(U392-AW390)),0),0)*AF392,"")</f>
        <v/>
      </c>
      <c r="AJ392" s="1376" t="str">
        <f>IFERROR(ROUNDDOWN(ROUNDDOWN(ROUND(L390*VLOOKUP(K390,【参考】数式用!$A$5:$AB$27,MATCH("新加算Ⅳ",【参考】数式用!$B$4:$AB$4,0)+1,0),0),0)*AF392*0.5,0),"")</f>
        <v/>
      </c>
      <c r="AK392" s="1508"/>
      <c r="AL392" s="1510" t="str">
        <f>IFERROR(IF('別紙様式2-2（４・５月分）'!P392="ベア加算","", IF(OR(T392="新加算Ⅰ",T392="新加算Ⅱ",T392="新加算Ⅲ",T392="新加算Ⅳ"),ROUNDDOWN(ROUND(L390*VLOOKUP(K390,【参考】数式用!$A$5:$I$27,MATCH("ベア加算",【参考】数式用!$B$4:$I$4,0)+1,0),0),0)*AF392,"")),"")</f>
        <v/>
      </c>
      <c r="AM392" s="1502"/>
      <c r="AN392" s="1483"/>
      <c r="AO392" s="1504"/>
      <c r="AP392" s="1483"/>
      <c r="AQ392" s="1485"/>
      <c r="AR392" s="1487"/>
      <c r="AS392" s="1491"/>
      <c r="AT392" s="452"/>
      <c r="AU392" s="1310" t="str">
        <f>IF(AND(AA390&lt;&gt;7,AC390&lt;&gt;3),"V列に色付け","")</f>
        <v/>
      </c>
      <c r="AV392" s="1311"/>
      <c r="AW392" s="1312"/>
      <c r="AX392" s="577"/>
      <c r="AY392" s="1229" t="str">
        <f>IF(AL392&lt;&gt;"",IF(AM392="○","入力済","未入力"),"")</f>
        <v/>
      </c>
      <c r="AZ392" s="1229" t="str">
        <f>IF(OR(T392="新加算Ⅰ",T392="新加算Ⅱ",T392="新加算Ⅲ",T392="新加算Ⅳ",T392="新加算Ⅴ（１）",T392="新加算Ⅴ（２）",T392="新加算Ⅴ（３）",T392="新加算ⅠⅤ（４）",T392="新加算Ⅴ（５）",T392="新加算Ⅴ（６）",T392="新加算Ⅴ（８）",T392="新加算Ⅴ（11）"),IF(OR(AN392="○",AN392="令和６年度中に満たす"),"入力済","未入力"),"")</f>
        <v/>
      </c>
      <c r="BA392" s="1229" t="str">
        <f>IF(OR(T392="新加算Ⅴ（７）",T392="新加算Ⅴ（９）",T392="新加算Ⅴ（10）",T392="新加算Ⅴ（12）",T392="新加算Ⅴ（13）",T392="新加算Ⅴ（14）"),IF(OR(AO392="○",AO392="令和６年度中に満たす"),"入力済","未入力"),"")</f>
        <v/>
      </c>
      <c r="BB392" s="1229" t="str">
        <f>IF(OR(T392="新加算Ⅰ",T392="新加算Ⅱ",T392="新加算Ⅲ",T392="新加算Ⅴ（１）",T392="新加算Ⅴ（３）",T392="新加算Ⅴ（８）"),IF(OR(AP392="○",AP392="令和６年度中に満たす"),"入力済","未入力"),"")</f>
        <v/>
      </c>
      <c r="BC392" s="1480" t="str">
        <f t="shared" ref="BC392" si="655">IF(OR(T392="新加算Ⅰ",T392="新加算Ⅱ",T392="新加算Ⅴ（１）",T392="新加算Ⅴ（２）",T392="新加算Ⅴ（３）",T392="新加算Ⅴ（４）",T392="新加算Ⅴ（５）",T392="新加算Ⅴ（６）",T392="新加算Ⅴ（７）",T392="新加算Ⅴ（９）",T392="新加算Ⅴ（10）",T392="新加算Ⅴ（12）"),IF(AQ392&lt;&gt;"",1,""),"")</f>
        <v/>
      </c>
      <c r="BD392" s="1310" t="str">
        <f>IF(OR(T392="新加算Ⅰ",T392="新加算Ⅴ（１）",T392="新加算Ⅴ（２）",T392="新加算Ⅴ（５）",T392="新加算Ⅴ（７）",T392="新加算Ⅴ（10）"),IF(AR392="","未入力","入力済"),"")</f>
        <v/>
      </c>
      <c r="BE392" s="1310" t="str">
        <f>G390</f>
        <v/>
      </c>
      <c r="BF392" s="1310"/>
      <c r="BG392" s="1310"/>
    </row>
    <row r="393" spans="1:59" ht="30" customHeight="1" thickBot="1">
      <c r="A393" s="1275"/>
      <c r="B393" s="1418"/>
      <c r="C393" s="1419"/>
      <c r="D393" s="1419"/>
      <c r="E393" s="1419"/>
      <c r="F393" s="1420"/>
      <c r="G393" s="1260"/>
      <c r="H393" s="1260"/>
      <c r="I393" s="1260"/>
      <c r="J393" s="1423"/>
      <c r="K393" s="1260"/>
      <c r="L393" s="1429"/>
      <c r="M393" s="556" t="str">
        <f>IF('別紙様式2-2（４・５月分）'!P298="","",'別紙様式2-2（４・５月分）'!P298)</f>
        <v/>
      </c>
      <c r="N393" s="1401"/>
      <c r="O393" s="1381"/>
      <c r="P393" s="1433"/>
      <c r="Q393" s="1385"/>
      <c r="R393" s="1517"/>
      <c r="S393" s="1389"/>
      <c r="T393" s="1519"/>
      <c r="U393" s="1515"/>
      <c r="V393" s="1395"/>
      <c r="W393" s="1513"/>
      <c r="X393" s="1371"/>
      <c r="Y393" s="1513"/>
      <c r="Z393" s="1371"/>
      <c r="AA393" s="1513"/>
      <c r="AB393" s="1371"/>
      <c r="AC393" s="1513"/>
      <c r="AD393" s="1371"/>
      <c r="AE393" s="1371"/>
      <c r="AF393" s="1371"/>
      <c r="AG393" s="1367"/>
      <c r="AH393" s="1373"/>
      <c r="AI393" s="1507"/>
      <c r="AJ393" s="1377"/>
      <c r="AK393" s="1509"/>
      <c r="AL393" s="1511"/>
      <c r="AM393" s="1503"/>
      <c r="AN393" s="1484"/>
      <c r="AO393" s="1505"/>
      <c r="AP393" s="1484"/>
      <c r="AQ393" s="1486"/>
      <c r="AR393" s="1488"/>
      <c r="AS393" s="578" t="str">
        <f t="shared" ref="AS393" si="656">IF(AU392="","",IF(OR(T392="",AND(M393="ベア加算なし",OR(T392="新加算Ⅰ",T392="新加算Ⅱ",T392="新加算Ⅲ",T392="新加算Ⅳ"),AM392=""),AND(OR(T392="新加算Ⅰ",T392="新加算Ⅱ",T392="新加算Ⅲ",T392="新加算Ⅳ"),AN392=""),AND(OR(T392="新加算Ⅰ",T392="新加算Ⅱ",T392="新加算Ⅲ"),AP392=""),AND(OR(T392="新加算Ⅰ",T392="新加算Ⅱ"),AQ392=""),AND(OR(T392="新加算Ⅰ"),AR392="")),"！記入が必要な欄（ピンク色のセル）に空欄があります。空欄を埋めてください。",""))</f>
        <v/>
      </c>
      <c r="AT393" s="452"/>
      <c r="AU393" s="1310"/>
      <c r="AV393" s="558" t="str">
        <f>IF('別紙様式2-2（４・５月分）'!N298="","",'別紙様式2-2（４・５月分）'!N298)</f>
        <v/>
      </c>
      <c r="AW393" s="1312"/>
      <c r="AX393" s="579"/>
      <c r="AY393" s="1229" t="str">
        <f>IF(OR(T393="新加算Ⅰ",T393="新加算Ⅱ",T393="新加算Ⅲ",T393="新加算Ⅳ",T393="新加算Ⅴ（１）",T393="新加算Ⅴ（２）",T393="新加算Ⅴ（３）",T393="新加算ⅠⅤ（４）",T393="新加算Ⅴ（５）",T393="新加算Ⅴ（６）",T393="新加算Ⅴ（８）",T393="新加算Ⅴ（11）"),IF(AI393="○","","未入力"),"")</f>
        <v/>
      </c>
      <c r="AZ393" s="1229" t="str">
        <f>IF(OR(U393="新加算Ⅰ",U393="新加算Ⅱ",U393="新加算Ⅲ",U393="新加算Ⅳ",U393="新加算Ⅴ（１）",U393="新加算Ⅴ（２）",U393="新加算Ⅴ（３）",U393="新加算ⅠⅤ（４）",U393="新加算Ⅴ（５）",U393="新加算Ⅴ（６）",U393="新加算Ⅴ（８）",U393="新加算Ⅴ（11）"),IF(AJ393="○","","未入力"),"")</f>
        <v/>
      </c>
      <c r="BA393" s="1229" t="str">
        <f>IF(OR(U393="新加算Ⅴ（７）",U393="新加算Ⅴ（９）",U393="新加算Ⅴ（10）",U393="新加算Ⅴ（12）",U393="新加算Ⅴ（13）",U393="新加算Ⅴ（14）"),IF(AK393="○","","未入力"),"")</f>
        <v/>
      </c>
      <c r="BB393" s="1229" t="str">
        <f>IF(OR(U393="新加算Ⅰ",U393="新加算Ⅱ",U393="新加算Ⅲ",U393="新加算Ⅴ（１）",U393="新加算Ⅴ（３）",U393="新加算Ⅴ（８）"),IF(AL393="○","","未入力"),"")</f>
        <v/>
      </c>
      <c r="BC393" s="1480" t="str">
        <f t="shared" ref="BC393" si="657">IF(OR(U393="新加算Ⅰ",U393="新加算Ⅱ",U393="新加算Ⅴ（１）",U393="新加算Ⅴ（２）",U393="新加算Ⅴ（３）",U393="新加算Ⅴ（４）",U393="新加算Ⅴ（５）",U393="新加算Ⅴ（６）",U393="新加算Ⅴ（７）",U393="新加算Ⅴ（９）",U393="新加算Ⅴ（10）",U393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3" s="1310" t="str">
        <f>IF(AND(T393&lt;&gt;"（参考）令和７年度の移行予定",OR(U393="新加算Ⅰ",U393="新加算Ⅴ（１）",U393="新加算Ⅴ（２）",U393="新加算Ⅴ（５）",U393="新加算Ⅴ（７）",U393="新加算Ⅴ（10）")),IF(AN393="","未入力",IF(AN393="いずれも取得していない","要件を満たさない","")),"")</f>
        <v/>
      </c>
      <c r="BE393" s="1310" t="str">
        <f>G390</f>
        <v/>
      </c>
      <c r="BF393" s="1310"/>
      <c r="BG393" s="1310"/>
    </row>
    <row r="394" spans="1:59" ht="30" customHeight="1">
      <c r="A394" s="1300">
        <v>96</v>
      </c>
      <c r="B394" s="1239" t="str">
        <f>IF(基本情報入力シート!C149="","",基本情報入力シート!C149)</f>
        <v/>
      </c>
      <c r="C394" s="1240"/>
      <c r="D394" s="1240"/>
      <c r="E394" s="1240"/>
      <c r="F394" s="1241"/>
      <c r="G394" s="1258" t="str">
        <f>IF(基本情報入力シート!M149="","",基本情報入力シート!M149)</f>
        <v/>
      </c>
      <c r="H394" s="1258" t="str">
        <f>IF(基本情報入力シート!R149="","",基本情報入力シート!R149)</f>
        <v/>
      </c>
      <c r="I394" s="1258" t="str">
        <f>IF(基本情報入力シート!W149="","",基本情報入力シート!W149)</f>
        <v/>
      </c>
      <c r="J394" s="1421" t="str">
        <f>IF(基本情報入力シート!X149="","",基本情報入力シート!X149)</f>
        <v/>
      </c>
      <c r="K394" s="1258" t="str">
        <f>IF(基本情報入力シート!Y149="","",基本情報入力シート!Y149)</f>
        <v/>
      </c>
      <c r="L394" s="1434" t="str">
        <f>IF(基本情報入力シート!AB149="","",基本情報入力シート!AB149)</f>
        <v/>
      </c>
      <c r="M394" s="553" t="str">
        <f>IF('別紙様式2-2（４・５月分）'!P299="","",'別紙様式2-2（４・５月分）'!P299)</f>
        <v/>
      </c>
      <c r="N394" s="1398" t="str">
        <f>IF(SUM('別紙様式2-2（４・５月分）'!Q299:Q301)=0,"",SUM('別紙様式2-2（４・５月分）'!Q299:Q301))</f>
        <v/>
      </c>
      <c r="O394" s="1402" t="str">
        <f>IFERROR(VLOOKUP('別紙様式2-2（４・５月分）'!AQ299,【参考】数式用!$AR$5:$AS$22,2,FALSE),"")</f>
        <v/>
      </c>
      <c r="P394" s="1403"/>
      <c r="Q394" s="1404"/>
      <c r="R394" s="1539" t="str">
        <f>IFERROR(VLOOKUP(K394,【参考】数式用!$A$5:$AB$37,MATCH(O394,【参考】数式用!$B$4:$AB$4,0)+1,0),"")</f>
        <v/>
      </c>
      <c r="S394" s="1410" t="s">
        <v>2102</v>
      </c>
      <c r="T394" s="1535" t="str">
        <f>IF('別紙様式2-3（６月以降分）'!T394="","",'別紙様式2-3（６月以降分）'!T394)</f>
        <v/>
      </c>
      <c r="U394" s="1537" t="str">
        <f>IFERROR(VLOOKUP(K394,【参考】数式用!$A$5:$AB$37,MATCH(T394,【参考】数式用!$B$4:$AB$4,0)+1,0),"")</f>
        <v/>
      </c>
      <c r="V394" s="1416" t="s">
        <v>15</v>
      </c>
      <c r="W394" s="1533">
        <f>'別紙様式2-3（６月以降分）'!W394</f>
        <v>6</v>
      </c>
      <c r="X394" s="1356" t="s">
        <v>10</v>
      </c>
      <c r="Y394" s="1533">
        <f>'別紙様式2-3（６月以降分）'!Y394</f>
        <v>6</v>
      </c>
      <c r="Z394" s="1356" t="s">
        <v>38</v>
      </c>
      <c r="AA394" s="1533">
        <f>'別紙様式2-3（６月以降分）'!AA394</f>
        <v>7</v>
      </c>
      <c r="AB394" s="1356" t="s">
        <v>10</v>
      </c>
      <c r="AC394" s="1533">
        <f>'別紙様式2-3（６月以降分）'!AC394</f>
        <v>3</v>
      </c>
      <c r="AD394" s="1356" t="s">
        <v>2020</v>
      </c>
      <c r="AE394" s="1356" t="s">
        <v>20</v>
      </c>
      <c r="AF394" s="1356">
        <f>IF(W394&gt;=1,(AA394*12+AC394)-(W394*12+Y394)+1,"")</f>
        <v>10</v>
      </c>
      <c r="AG394" s="1358" t="s">
        <v>33</v>
      </c>
      <c r="AH394" s="1525" t="str">
        <f>'別紙様式2-3（６月以降分）'!AH394</f>
        <v/>
      </c>
      <c r="AI394" s="1527" t="str">
        <f>'別紙様式2-3（６月以降分）'!AI394</f>
        <v/>
      </c>
      <c r="AJ394" s="1529">
        <f>'別紙様式2-3（６月以降分）'!AJ394</f>
        <v>0</v>
      </c>
      <c r="AK394" s="1531" t="str">
        <f>IF('別紙様式2-3（６月以降分）'!AK394="","",'別紙様式2-3（６月以降分）'!AK394)</f>
        <v/>
      </c>
      <c r="AL394" s="1520">
        <f>'別紙様式2-3（６月以降分）'!AL394</f>
        <v>0</v>
      </c>
      <c r="AM394" s="1522" t="str">
        <f>IF('別紙様式2-3（６月以降分）'!AM394="","",'別紙様式2-3（６月以降分）'!AM394)</f>
        <v/>
      </c>
      <c r="AN394" s="1340" t="str">
        <f>IF('別紙様式2-3（６月以降分）'!AN394="","",'別紙様式2-3（６月以降分）'!AN394)</f>
        <v/>
      </c>
      <c r="AO394" s="1338" t="str">
        <f>IF('別紙様式2-3（６月以降分）'!AO394="","",'別紙様式2-3（６月以降分）'!AO394)</f>
        <v/>
      </c>
      <c r="AP394" s="1340" t="str">
        <f>IF('別紙様式2-3（６月以降分）'!AP394="","",'別紙様式2-3（６月以降分）'!AP394)</f>
        <v/>
      </c>
      <c r="AQ394" s="1489" t="str">
        <f>IF('別紙様式2-3（６月以降分）'!AQ394="","",'別紙様式2-3（６月以降分）'!AQ394)</f>
        <v/>
      </c>
      <c r="AR394" s="1492" t="str">
        <f>IF('別紙様式2-3（６月以降分）'!AR394="","",'別紙様式2-3（６月以降分）'!AR394)</f>
        <v/>
      </c>
      <c r="AS394" s="573" t="str">
        <f t="shared" ref="AS394" si="658">IF(AU396="","",IF(U396&lt;U394,"！加算の要件上は問題ありませんが、令和６年度当初の新加算の加算率と比較して、移行後の加算率が下がる計画になっています。",""))</f>
        <v/>
      </c>
      <c r="AT394" s="580"/>
      <c r="AU394" s="1308"/>
      <c r="AV394" s="558" t="str">
        <f>IF('別紙様式2-2（４・５月分）'!N299="","",'別紙様式2-2（４・５月分）'!N299)</f>
        <v/>
      </c>
      <c r="AW394" s="1312" t="str">
        <f>IF(SUM('別紙様式2-2（４・５月分）'!O299:O301)=0,"",SUM('別紙様式2-2（４・５月分）'!O299:O301))</f>
        <v/>
      </c>
      <c r="AX394" s="1481" t="str">
        <f>IFERROR(VLOOKUP(K394,【参考】数式用!$AH$2:$AI$34,2,FALSE),"")</f>
        <v/>
      </c>
      <c r="AY394" s="494"/>
      <c r="BD394" s="341"/>
      <c r="BE394" s="1310" t="str">
        <f>G394</f>
        <v/>
      </c>
      <c r="BF394" s="1310"/>
      <c r="BG394" s="1310"/>
    </row>
    <row r="395" spans="1:59" ht="15" customHeight="1">
      <c r="A395" s="1274"/>
      <c r="B395" s="1242"/>
      <c r="C395" s="1243"/>
      <c r="D395" s="1243"/>
      <c r="E395" s="1243"/>
      <c r="F395" s="1244"/>
      <c r="G395" s="1259"/>
      <c r="H395" s="1259"/>
      <c r="I395" s="1259"/>
      <c r="J395" s="1422"/>
      <c r="K395" s="1259"/>
      <c r="L395" s="1428"/>
      <c r="M395" s="1378" t="str">
        <f>IF('別紙様式2-2（４・５月分）'!P300="","",'別紙様式2-2（４・５月分）'!P300)</f>
        <v/>
      </c>
      <c r="N395" s="1399"/>
      <c r="O395" s="1405"/>
      <c r="P395" s="1406"/>
      <c r="Q395" s="1407"/>
      <c r="R395" s="1540"/>
      <c r="S395" s="1411"/>
      <c r="T395" s="1536"/>
      <c r="U395" s="1538"/>
      <c r="V395" s="1417"/>
      <c r="W395" s="1534"/>
      <c r="X395" s="1357"/>
      <c r="Y395" s="1534"/>
      <c r="Z395" s="1357"/>
      <c r="AA395" s="1534"/>
      <c r="AB395" s="1357"/>
      <c r="AC395" s="1534"/>
      <c r="AD395" s="1357"/>
      <c r="AE395" s="1357"/>
      <c r="AF395" s="1357"/>
      <c r="AG395" s="1359"/>
      <c r="AH395" s="1526"/>
      <c r="AI395" s="1528"/>
      <c r="AJ395" s="1530"/>
      <c r="AK395" s="1532"/>
      <c r="AL395" s="1521"/>
      <c r="AM395" s="1523"/>
      <c r="AN395" s="1341"/>
      <c r="AO395" s="1524"/>
      <c r="AP395" s="1341"/>
      <c r="AQ395" s="1490"/>
      <c r="AR395" s="1493"/>
      <c r="AS395" s="1491" t="str">
        <f t="shared" ref="AS395" si="659">IF(AU396="","",IF(OR(AA396="",AA396&lt;&gt;7,AC396="",AC396&lt;&gt;3),"！算定期間の終わりが令和７年３月になっていません。年度内の廃止予定等がなければ、算定対象月を令和７年３月にしてください。",""))</f>
        <v/>
      </c>
      <c r="AT395" s="580"/>
      <c r="AU395" s="1310"/>
      <c r="AV395" s="1311" t="str">
        <f>IF('別紙様式2-2（４・５月分）'!N300="","",'別紙様式2-2（４・５月分）'!N300)</f>
        <v/>
      </c>
      <c r="AW395" s="1312"/>
      <c r="AX395" s="1482"/>
      <c r="AY395" s="431"/>
      <c r="BD395" s="341"/>
      <c r="BE395" s="1310" t="str">
        <f>G394</f>
        <v/>
      </c>
      <c r="BF395" s="1310"/>
      <c r="BG395" s="1310"/>
    </row>
    <row r="396" spans="1:59" ht="15" customHeight="1">
      <c r="A396" s="1302"/>
      <c r="B396" s="1242"/>
      <c r="C396" s="1243"/>
      <c r="D396" s="1243"/>
      <c r="E396" s="1243"/>
      <c r="F396" s="1244"/>
      <c r="G396" s="1259"/>
      <c r="H396" s="1259"/>
      <c r="I396" s="1259"/>
      <c r="J396" s="1422"/>
      <c r="K396" s="1259"/>
      <c r="L396" s="1428"/>
      <c r="M396" s="1379"/>
      <c r="N396" s="1400"/>
      <c r="O396" s="1380" t="s">
        <v>2025</v>
      </c>
      <c r="P396" s="1432" t="str">
        <f>IFERROR(VLOOKUP('別紙様式2-2（４・５月分）'!AQ299,【参考】数式用!$AR$5:$AT$22,3,FALSE),"")</f>
        <v/>
      </c>
      <c r="Q396" s="1384" t="s">
        <v>2036</v>
      </c>
      <c r="R396" s="1516" t="str">
        <f>IFERROR(VLOOKUP(K394,【参考】数式用!$A$5:$AB$37,MATCH(P396,【参考】数式用!$B$4:$AB$4,0)+1,0),"")</f>
        <v/>
      </c>
      <c r="S396" s="1388" t="s">
        <v>2109</v>
      </c>
      <c r="T396" s="1518"/>
      <c r="U396" s="1514" t="str">
        <f>IFERROR(VLOOKUP(K394,【参考】数式用!$A$5:$AB$37,MATCH(T396,【参考】数式用!$B$4:$AB$4,0)+1,0),"")</f>
        <v/>
      </c>
      <c r="V396" s="1394" t="s">
        <v>15</v>
      </c>
      <c r="W396" s="1512"/>
      <c r="X396" s="1370" t="s">
        <v>10</v>
      </c>
      <c r="Y396" s="1512"/>
      <c r="Z396" s="1370" t="s">
        <v>38</v>
      </c>
      <c r="AA396" s="1512"/>
      <c r="AB396" s="1370" t="s">
        <v>10</v>
      </c>
      <c r="AC396" s="1512"/>
      <c r="AD396" s="1370" t="s">
        <v>2020</v>
      </c>
      <c r="AE396" s="1370" t="s">
        <v>20</v>
      </c>
      <c r="AF396" s="1370" t="str">
        <f>IF(W396&gt;=1,(AA396*12+AC396)-(W396*12+Y396)+1,"")</f>
        <v/>
      </c>
      <c r="AG396" s="1366" t="s">
        <v>33</v>
      </c>
      <c r="AH396" s="1372" t="str">
        <f t="shared" ref="AH396" si="660">IFERROR(ROUNDDOWN(ROUND(L394*U396,0),0)*AF396,"")</f>
        <v/>
      </c>
      <c r="AI396" s="1506" t="str">
        <f t="shared" ref="AI396" si="661">IFERROR(ROUNDDOWN(ROUND((L394*(U396-AW394)),0),0)*AF396,"")</f>
        <v/>
      </c>
      <c r="AJ396" s="1376" t="str">
        <f>IFERROR(ROUNDDOWN(ROUNDDOWN(ROUND(L394*VLOOKUP(K394,【参考】数式用!$A$5:$AB$27,MATCH("新加算Ⅳ",【参考】数式用!$B$4:$AB$4,0)+1,0),0),0)*AF396*0.5,0),"")</f>
        <v/>
      </c>
      <c r="AK396" s="1508"/>
      <c r="AL396" s="1510" t="str">
        <f>IFERROR(IF('別紙様式2-2（４・５月分）'!P396="ベア加算","", IF(OR(T396="新加算Ⅰ",T396="新加算Ⅱ",T396="新加算Ⅲ",T396="新加算Ⅳ"),ROUNDDOWN(ROUND(L394*VLOOKUP(K394,【参考】数式用!$A$5:$I$27,MATCH("ベア加算",【参考】数式用!$B$4:$I$4,0)+1,0),0),0)*AF396,"")),"")</f>
        <v/>
      </c>
      <c r="AM396" s="1502"/>
      <c r="AN396" s="1483"/>
      <c r="AO396" s="1504"/>
      <c r="AP396" s="1483"/>
      <c r="AQ396" s="1485"/>
      <c r="AR396" s="1487"/>
      <c r="AS396" s="1491"/>
      <c r="AT396" s="452"/>
      <c r="AU396" s="1310" t="str">
        <f>IF(AND(AA394&lt;&gt;7,AC394&lt;&gt;3),"V列に色付け","")</f>
        <v/>
      </c>
      <c r="AV396" s="1311"/>
      <c r="AW396" s="1312"/>
      <c r="AX396" s="577"/>
      <c r="AY396" s="1229" t="str">
        <f>IF(AL396&lt;&gt;"",IF(AM396="○","入力済","未入力"),"")</f>
        <v/>
      </c>
      <c r="AZ396" s="1229" t="str">
        <f>IF(OR(T396="新加算Ⅰ",T396="新加算Ⅱ",T396="新加算Ⅲ",T396="新加算Ⅳ",T396="新加算Ⅴ（１）",T396="新加算Ⅴ（２）",T396="新加算Ⅴ（３）",T396="新加算ⅠⅤ（４）",T396="新加算Ⅴ（５）",T396="新加算Ⅴ（６）",T396="新加算Ⅴ（８）",T396="新加算Ⅴ（11）"),IF(OR(AN396="○",AN396="令和６年度中に満たす"),"入力済","未入力"),"")</f>
        <v/>
      </c>
      <c r="BA396" s="1229" t="str">
        <f>IF(OR(T396="新加算Ⅴ（７）",T396="新加算Ⅴ（９）",T396="新加算Ⅴ（10）",T396="新加算Ⅴ（12）",T396="新加算Ⅴ（13）",T396="新加算Ⅴ（14）"),IF(OR(AO396="○",AO396="令和６年度中に満たす"),"入力済","未入力"),"")</f>
        <v/>
      </c>
      <c r="BB396" s="1229" t="str">
        <f>IF(OR(T396="新加算Ⅰ",T396="新加算Ⅱ",T396="新加算Ⅲ",T396="新加算Ⅴ（１）",T396="新加算Ⅴ（３）",T396="新加算Ⅴ（８）"),IF(OR(AP396="○",AP396="令和６年度中に満たす"),"入力済","未入力"),"")</f>
        <v/>
      </c>
      <c r="BC396" s="1480" t="str">
        <f t="shared" ref="BC396" si="662">IF(OR(T396="新加算Ⅰ",T396="新加算Ⅱ",T396="新加算Ⅴ（１）",T396="新加算Ⅴ（２）",T396="新加算Ⅴ（３）",T396="新加算Ⅴ（４）",T396="新加算Ⅴ（５）",T396="新加算Ⅴ（６）",T396="新加算Ⅴ（７）",T396="新加算Ⅴ（９）",T396="新加算Ⅴ（10）",T396="新加算Ⅴ（12）"),IF(AQ396&lt;&gt;"",1,""),"")</f>
        <v/>
      </c>
      <c r="BD396" s="1310" t="str">
        <f>IF(OR(T396="新加算Ⅰ",T396="新加算Ⅴ（１）",T396="新加算Ⅴ（２）",T396="新加算Ⅴ（５）",T396="新加算Ⅴ（７）",T396="新加算Ⅴ（10）"),IF(AR396="","未入力","入力済"),"")</f>
        <v/>
      </c>
      <c r="BE396" s="1310" t="str">
        <f>G394</f>
        <v/>
      </c>
      <c r="BF396" s="1310"/>
      <c r="BG396" s="1310"/>
    </row>
    <row r="397" spans="1:59" ht="30" customHeight="1" thickBot="1">
      <c r="A397" s="1275"/>
      <c r="B397" s="1418"/>
      <c r="C397" s="1419"/>
      <c r="D397" s="1419"/>
      <c r="E397" s="1419"/>
      <c r="F397" s="1420"/>
      <c r="G397" s="1260"/>
      <c r="H397" s="1260"/>
      <c r="I397" s="1260"/>
      <c r="J397" s="1423"/>
      <c r="K397" s="1260"/>
      <c r="L397" s="1429"/>
      <c r="M397" s="556" t="str">
        <f>IF('別紙様式2-2（４・５月分）'!P301="","",'別紙様式2-2（４・５月分）'!P301)</f>
        <v/>
      </c>
      <c r="N397" s="1401"/>
      <c r="O397" s="1381"/>
      <c r="P397" s="1433"/>
      <c r="Q397" s="1385"/>
      <c r="R397" s="1517"/>
      <c r="S397" s="1389"/>
      <c r="T397" s="1519"/>
      <c r="U397" s="1515"/>
      <c r="V397" s="1395"/>
      <c r="W397" s="1513"/>
      <c r="X397" s="1371"/>
      <c r="Y397" s="1513"/>
      <c r="Z397" s="1371"/>
      <c r="AA397" s="1513"/>
      <c r="AB397" s="1371"/>
      <c r="AC397" s="1513"/>
      <c r="AD397" s="1371"/>
      <c r="AE397" s="1371"/>
      <c r="AF397" s="1371"/>
      <c r="AG397" s="1367"/>
      <c r="AH397" s="1373"/>
      <c r="AI397" s="1507"/>
      <c r="AJ397" s="1377"/>
      <c r="AK397" s="1509"/>
      <c r="AL397" s="1511"/>
      <c r="AM397" s="1503"/>
      <c r="AN397" s="1484"/>
      <c r="AO397" s="1505"/>
      <c r="AP397" s="1484"/>
      <c r="AQ397" s="1486"/>
      <c r="AR397" s="1488"/>
      <c r="AS397" s="578" t="str">
        <f t="shared" ref="AS397" si="663">IF(AU396="","",IF(OR(T396="",AND(M397="ベア加算なし",OR(T396="新加算Ⅰ",T396="新加算Ⅱ",T396="新加算Ⅲ",T396="新加算Ⅳ"),AM396=""),AND(OR(T396="新加算Ⅰ",T396="新加算Ⅱ",T396="新加算Ⅲ",T396="新加算Ⅳ"),AN396=""),AND(OR(T396="新加算Ⅰ",T396="新加算Ⅱ",T396="新加算Ⅲ"),AP396=""),AND(OR(T396="新加算Ⅰ",T396="新加算Ⅱ"),AQ396=""),AND(OR(T396="新加算Ⅰ"),AR396="")),"！記入が必要な欄（ピンク色のセル）に空欄があります。空欄を埋めてください。",""))</f>
        <v/>
      </c>
      <c r="AT397" s="452"/>
      <c r="AU397" s="1310"/>
      <c r="AV397" s="558" t="str">
        <f>IF('別紙様式2-2（４・５月分）'!N301="","",'別紙様式2-2（４・５月分）'!N301)</f>
        <v/>
      </c>
      <c r="AW397" s="1312"/>
      <c r="AX397" s="579"/>
      <c r="AY397" s="1229" t="str">
        <f>IF(OR(T397="新加算Ⅰ",T397="新加算Ⅱ",T397="新加算Ⅲ",T397="新加算Ⅳ",T397="新加算Ⅴ（１）",T397="新加算Ⅴ（２）",T397="新加算Ⅴ（３）",T397="新加算ⅠⅤ（４）",T397="新加算Ⅴ（５）",T397="新加算Ⅴ（６）",T397="新加算Ⅴ（８）",T397="新加算Ⅴ（11）"),IF(AI397="○","","未入力"),"")</f>
        <v/>
      </c>
      <c r="AZ397" s="1229" t="str">
        <f>IF(OR(U397="新加算Ⅰ",U397="新加算Ⅱ",U397="新加算Ⅲ",U397="新加算Ⅳ",U397="新加算Ⅴ（１）",U397="新加算Ⅴ（２）",U397="新加算Ⅴ（３）",U397="新加算ⅠⅤ（４）",U397="新加算Ⅴ（５）",U397="新加算Ⅴ（６）",U397="新加算Ⅴ（８）",U397="新加算Ⅴ（11）"),IF(AJ397="○","","未入力"),"")</f>
        <v/>
      </c>
      <c r="BA397" s="1229" t="str">
        <f>IF(OR(U397="新加算Ⅴ（７）",U397="新加算Ⅴ（９）",U397="新加算Ⅴ（10）",U397="新加算Ⅴ（12）",U397="新加算Ⅴ（13）",U397="新加算Ⅴ（14）"),IF(AK397="○","","未入力"),"")</f>
        <v/>
      </c>
      <c r="BB397" s="1229" t="str">
        <f>IF(OR(U397="新加算Ⅰ",U397="新加算Ⅱ",U397="新加算Ⅲ",U397="新加算Ⅴ（１）",U397="新加算Ⅴ（３）",U397="新加算Ⅴ（８）"),IF(AL397="○","","未入力"),"")</f>
        <v/>
      </c>
      <c r="BC397" s="1480" t="str">
        <f t="shared" ref="BC397" si="664">IF(OR(U397="新加算Ⅰ",U397="新加算Ⅱ",U397="新加算Ⅴ（１）",U397="新加算Ⅴ（２）",U397="新加算Ⅴ（３）",U397="新加算Ⅴ（４）",U397="新加算Ⅴ（５）",U397="新加算Ⅴ（６）",U397="新加算Ⅴ（７）",U397="新加算Ⅴ（９）",U397="新加算Ⅴ（10）",U397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7" s="1310" t="str">
        <f>IF(AND(T397&lt;&gt;"（参考）令和７年度の移行予定",OR(U397="新加算Ⅰ",U397="新加算Ⅴ（１）",U397="新加算Ⅴ（２）",U397="新加算Ⅴ（５）",U397="新加算Ⅴ（７）",U397="新加算Ⅴ（10）")),IF(AN397="","未入力",IF(AN397="いずれも取得していない","要件を満たさない","")),"")</f>
        <v/>
      </c>
      <c r="BE397" s="1310" t="str">
        <f>G394</f>
        <v/>
      </c>
      <c r="BF397" s="1310"/>
      <c r="BG397" s="1310"/>
    </row>
    <row r="398" spans="1:59" ht="30" customHeight="1">
      <c r="A398" s="1273">
        <v>97</v>
      </c>
      <c r="B398" s="1242" t="str">
        <f>IF(基本情報入力シート!C150="","",基本情報入力シート!C150)</f>
        <v/>
      </c>
      <c r="C398" s="1243"/>
      <c r="D398" s="1243"/>
      <c r="E398" s="1243"/>
      <c r="F398" s="1244"/>
      <c r="G398" s="1259" t="str">
        <f>IF(基本情報入力シート!M150="","",基本情報入力シート!M150)</f>
        <v/>
      </c>
      <c r="H398" s="1259" t="str">
        <f>IF(基本情報入力シート!R150="","",基本情報入力シート!R150)</f>
        <v/>
      </c>
      <c r="I398" s="1259" t="str">
        <f>IF(基本情報入力シート!W150="","",基本情報入力シート!W150)</f>
        <v/>
      </c>
      <c r="J398" s="1422" t="str">
        <f>IF(基本情報入力シート!X150="","",基本情報入力シート!X150)</f>
        <v/>
      </c>
      <c r="K398" s="1259" t="str">
        <f>IF(基本情報入力シート!Y150="","",基本情報入力シート!Y150)</f>
        <v/>
      </c>
      <c r="L398" s="1428" t="str">
        <f>IF(基本情報入力シート!AB150="","",基本情報入力シート!AB150)</f>
        <v/>
      </c>
      <c r="M398" s="553" t="str">
        <f>IF('別紙様式2-2（４・５月分）'!P302="","",'別紙様式2-2（４・５月分）'!P302)</f>
        <v/>
      </c>
      <c r="N398" s="1398" t="str">
        <f>IF(SUM('別紙様式2-2（４・５月分）'!Q302:Q304)=0,"",SUM('別紙様式2-2（４・５月分）'!Q302:Q304))</f>
        <v/>
      </c>
      <c r="O398" s="1402" t="str">
        <f>IFERROR(VLOOKUP('別紙様式2-2（４・５月分）'!AQ302,【参考】数式用!$AR$5:$AS$22,2,FALSE),"")</f>
        <v/>
      </c>
      <c r="P398" s="1403"/>
      <c r="Q398" s="1404"/>
      <c r="R398" s="1539" t="str">
        <f>IFERROR(VLOOKUP(K398,【参考】数式用!$A$5:$AB$37,MATCH(O398,【参考】数式用!$B$4:$AB$4,0)+1,0),"")</f>
        <v/>
      </c>
      <c r="S398" s="1410" t="s">
        <v>2102</v>
      </c>
      <c r="T398" s="1535" t="str">
        <f>IF('別紙様式2-3（６月以降分）'!T398="","",'別紙様式2-3（６月以降分）'!T398)</f>
        <v/>
      </c>
      <c r="U398" s="1537" t="str">
        <f>IFERROR(VLOOKUP(K398,【参考】数式用!$A$5:$AB$37,MATCH(T398,【参考】数式用!$B$4:$AB$4,0)+1,0),"")</f>
        <v/>
      </c>
      <c r="V398" s="1416" t="s">
        <v>15</v>
      </c>
      <c r="W398" s="1533">
        <f>'別紙様式2-3（６月以降分）'!W398</f>
        <v>6</v>
      </c>
      <c r="X398" s="1356" t="s">
        <v>10</v>
      </c>
      <c r="Y398" s="1533">
        <f>'別紙様式2-3（６月以降分）'!Y398</f>
        <v>6</v>
      </c>
      <c r="Z398" s="1356" t="s">
        <v>38</v>
      </c>
      <c r="AA398" s="1533">
        <f>'別紙様式2-3（６月以降分）'!AA398</f>
        <v>7</v>
      </c>
      <c r="AB398" s="1356" t="s">
        <v>10</v>
      </c>
      <c r="AC398" s="1533">
        <f>'別紙様式2-3（６月以降分）'!AC398</f>
        <v>3</v>
      </c>
      <c r="AD398" s="1356" t="s">
        <v>2020</v>
      </c>
      <c r="AE398" s="1356" t="s">
        <v>20</v>
      </c>
      <c r="AF398" s="1356">
        <f>IF(W398&gt;=1,(AA398*12+AC398)-(W398*12+Y398)+1,"")</f>
        <v>10</v>
      </c>
      <c r="AG398" s="1358" t="s">
        <v>33</v>
      </c>
      <c r="AH398" s="1525" t="str">
        <f>'別紙様式2-3（６月以降分）'!AH398</f>
        <v/>
      </c>
      <c r="AI398" s="1527" t="str">
        <f>'別紙様式2-3（６月以降分）'!AI398</f>
        <v/>
      </c>
      <c r="AJ398" s="1529">
        <f>'別紙様式2-3（６月以降分）'!AJ398</f>
        <v>0</v>
      </c>
      <c r="AK398" s="1531" t="str">
        <f>IF('別紙様式2-3（６月以降分）'!AK398="","",'別紙様式2-3（６月以降分）'!AK398)</f>
        <v/>
      </c>
      <c r="AL398" s="1520">
        <f>'別紙様式2-3（６月以降分）'!AL398</f>
        <v>0</v>
      </c>
      <c r="AM398" s="1522" t="str">
        <f>IF('別紙様式2-3（６月以降分）'!AM398="","",'別紙様式2-3（６月以降分）'!AM398)</f>
        <v/>
      </c>
      <c r="AN398" s="1340" t="str">
        <f>IF('別紙様式2-3（６月以降分）'!AN398="","",'別紙様式2-3（６月以降分）'!AN398)</f>
        <v/>
      </c>
      <c r="AO398" s="1338" t="str">
        <f>IF('別紙様式2-3（６月以降分）'!AO398="","",'別紙様式2-3（６月以降分）'!AO398)</f>
        <v/>
      </c>
      <c r="AP398" s="1340" t="str">
        <f>IF('別紙様式2-3（６月以降分）'!AP398="","",'別紙様式2-3（６月以降分）'!AP398)</f>
        <v/>
      </c>
      <c r="AQ398" s="1489" t="str">
        <f>IF('別紙様式2-3（６月以降分）'!AQ398="","",'別紙様式2-3（６月以降分）'!AQ398)</f>
        <v/>
      </c>
      <c r="AR398" s="1492" t="str">
        <f>IF('別紙様式2-3（６月以降分）'!AR398="","",'別紙様式2-3（６月以降分）'!AR398)</f>
        <v/>
      </c>
      <c r="AS398" s="573" t="str">
        <f t="shared" ref="AS398" si="665">IF(AU400="","",IF(U400&lt;U398,"！加算の要件上は問題ありませんが、令和６年度当初の新加算の加算率と比較して、移行後の加算率が下がる計画になっています。",""))</f>
        <v/>
      </c>
      <c r="AT398" s="580"/>
      <c r="AU398" s="1308"/>
      <c r="AV398" s="558" t="str">
        <f>IF('別紙様式2-2（４・５月分）'!N302="","",'別紙様式2-2（４・５月分）'!N302)</f>
        <v/>
      </c>
      <c r="AW398" s="1312" t="str">
        <f>IF(SUM('別紙様式2-2（４・５月分）'!O302:O304)=0,"",SUM('別紙様式2-2（４・５月分）'!O302:O304))</f>
        <v/>
      </c>
      <c r="AX398" s="1481" t="str">
        <f>IFERROR(VLOOKUP(K398,【参考】数式用!$AH$2:$AI$34,2,FALSE),"")</f>
        <v/>
      </c>
      <c r="AY398" s="494"/>
      <c r="BD398" s="341"/>
      <c r="BE398" s="1310" t="str">
        <f>G398</f>
        <v/>
      </c>
      <c r="BF398" s="1310"/>
      <c r="BG398" s="1310"/>
    </row>
    <row r="399" spans="1:59" ht="15" customHeight="1">
      <c r="A399" s="1274"/>
      <c r="B399" s="1242"/>
      <c r="C399" s="1243"/>
      <c r="D399" s="1243"/>
      <c r="E399" s="1243"/>
      <c r="F399" s="1244"/>
      <c r="G399" s="1259"/>
      <c r="H399" s="1259"/>
      <c r="I399" s="1259"/>
      <c r="J399" s="1422"/>
      <c r="K399" s="1259"/>
      <c r="L399" s="1428"/>
      <c r="M399" s="1378" t="str">
        <f>IF('別紙様式2-2（４・５月分）'!P303="","",'別紙様式2-2（４・５月分）'!P303)</f>
        <v/>
      </c>
      <c r="N399" s="1399"/>
      <c r="O399" s="1405"/>
      <c r="P399" s="1406"/>
      <c r="Q399" s="1407"/>
      <c r="R399" s="1540"/>
      <c r="S399" s="1411"/>
      <c r="T399" s="1536"/>
      <c r="U399" s="1538"/>
      <c r="V399" s="1417"/>
      <c r="W399" s="1534"/>
      <c r="X399" s="1357"/>
      <c r="Y399" s="1534"/>
      <c r="Z399" s="1357"/>
      <c r="AA399" s="1534"/>
      <c r="AB399" s="1357"/>
      <c r="AC399" s="1534"/>
      <c r="AD399" s="1357"/>
      <c r="AE399" s="1357"/>
      <c r="AF399" s="1357"/>
      <c r="AG399" s="1359"/>
      <c r="AH399" s="1526"/>
      <c r="AI399" s="1528"/>
      <c r="AJ399" s="1530"/>
      <c r="AK399" s="1532"/>
      <c r="AL399" s="1521"/>
      <c r="AM399" s="1523"/>
      <c r="AN399" s="1341"/>
      <c r="AO399" s="1524"/>
      <c r="AP399" s="1341"/>
      <c r="AQ399" s="1490"/>
      <c r="AR399" s="1493"/>
      <c r="AS399" s="1491" t="str">
        <f t="shared" ref="AS399" si="666">IF(AU400="","",IF(OR(AA400="",AA400&lt;&gt;7,AC400="",AC400&lt;&gt;3),"！算定期間の終わりが令和７年３月になっていません。年度内の廃止予定等がなければ、算定対象月を令和７年３月にしてください。",""))</f>
        <v/>
      </c>
      <c r="AT399" s="580"/>
      <c r="AU399" s="1310"/>
      <c r="AV399" s="1311" t="str">
        <f>IF('別紙様式2-2（４・５月分）'!N303="","",'別紙様式2-2（４・５月分）'!N303)</f>
        <v/>
      </c>
      <c r="AW399" s="1312"/>
      <c r="AX399" s="1482"/>
      <c r="AY399" s="431"/>
      <c r="BD399" s="341"/>
      <c r="BE399" s="1310" t="str">
        <f>G398</f>
        <v/>
      </c>
      <c r="BF399" s="1310"/>
      <c r="BG399" s="1310"/>
    </row>
    <row r="400" spans="1:59" ht="15" customHeight="1">
      <c r="A400" s="1302"/>
      <c r="B400" s="1242"/>
      <c r="C400" s="1243"/>
      <c r="D400" s="1243"/>
      <c r="E400" s="1243"/>
      <c r="F400" s="1244"/>
      <c r="G400" s="1259"/>
      <c r="H400" s="1259"/>
      <c r="I400" s="1259"/>
      <c r="J400" s="1422"/>
      <c r="K400" s="1259"/>
      <c r="L400" s="1428"/>
      <c r="M400" s="1379"/>
      <c r="N400" s="1400"/>
      <c r="O400" s="1380" t="s">
        <v>2025</v>
      </c>
      <c r="P400" s="1432" t="str">
        <f>IFERROR(VLOOKUP('別紙様式2-2（４・５月分）'!AQ302,【参考】数式用!$AR$5:$AT$22,3,FALSE),"")</f>
        <v/>
      </c>
      <c r="Q400" s="1384" t="s">
        <v>2036</v>
      </c>
      <c r="R400" s="1516" t="str">
        <f>IFERROR(VLOOKUP(K398,【参考】数式用!$A$5:$AB$37,MATCH(P400,【参考】数式用!$B$4:$AB$4,0)+1,0),"")</f>
        <v/>
      </c>
      <c r="S400" s="1388" t="s">
        <v>2109</v>
      </c>
      <c r="T400" s="1518"/>
      <c r="U400" s="1514" t="str">
        <f>IFERROR(VLOOKUP(K398,【参考】数式用!$A$5:$AB$37,MATCH(T400,【参考】数式用!$B$4:$AB$4,0)+1,0),"")</f>
        <v/>
      </c>
      <c r="V400" s="1394" t="s">
        <v>15</v>
      </c>
      <c r="W400" s="1512"/>
      <c r="X400" s="1370" t="s">
        <v>10</v>
      </c>
      <c r="Y400" s="1512"/>
      <c r="Z400" s="1370" t="s">
        <v>38</v>
      </c>
      <c r="AA400" s="1512"/>
      <c r="AB400" s="1370" t="s">
        <v>10</v>
      </c>
      <c r="AC400" s="1512"/>
      <c r="AD400" s="1370" t="s">
        <v>2020</v>
      </c>
      <c r="AE400" s="1370" t="s">
        <v>20</v>
      </c>
      <c r="AF400" s="1370" t="str">
        <f>IF(W400&gt;=1,(AA400*12+AC400)-(W400*12+Y400)+1,"")</f>
        <v/>
      </c>
      <c r="AG400" s="1366" t="s">
        <v>33</v>
      </c>
      <c r="AH400" s="1372" t="str">
        <f t="shared" ref="AH400" si="667">IFERROR(ROUNDDOWN(ROUND(L398*U400,0),0)*AF400,"")</f>
        <v/>
      </c>
      <c r="AI400" s="1506" t="str">
        <f t="shared" ref="AI400" si="668">IFERROR(ROUNDDOWN(ROUND((L398*(U400-AW398)),0),0)*AF400,"")</f>
        <v/>
      </c>
      <c r="AJ400" s="1376" t="str">
        <f>IFERROR(ROUNDDOWN(ROUNDDOWN(ROUND(L398*VLOOKUP(K398,【参考】数式用!$A$5:$AB$27,MATCH("新加算Ⅳ",【参考】数式用!$B$4:$AB$4,0)+1,0),0),0)*AF400*0.5,0),"")</f>
        <v/>
      </c>
      <c r="AK400" s="1508"/>
      <c r="AL400" s="1510" t="str">
        <f>IFERROR(IF('別紙様式2-2（４・５月分）'!P400="ベア加算","", IF(OR(T400="新加算Ⅰ",T400="新加算Ⅱ",T400="新加算Ⅲ",T400="新加算Ⅳ"),ROUNDDOWN(ROUND(L398*VLOOKUP(K398,【参考】数式用!$A$5:$I$27,MATCH("ベア加算",【参考】数式用!$B$4:$I$4,0)+1,0),0),0)*AF400,"")),"")</f>
        <v/>
      </c>
      <c r="AM400" s="1502"/>
      <c r="AN400" s="1483"/>
      <c r="AO400" s="1504"/>
      <c r="AP400" s="1483"/>
      <c r="AQ400" s="1485"/>
      <c r="AR400" s="1487"/>
      <c r="AS400" s="1491"/>
      <c r="AT400" s="452"/>
      <c r="AU400" s="1310" t="str">
        <f>IF(AND(AA398&lt;&gt;7,AC398&lt;&gt;3),"V列に色付け","")</f>
        <v/>
      </c>
      <c r="AV400" s="1311"/>
      <c r="AW400" s="1312"/>
      <c r="AX400" s="577"/>
      <c r="AY400" s="1229" t="str">
        <f>IF(AL400&lt;&gt;"",IF(AM400="○","入力済","未入力"),"")</f>
        <v/>
      </c>
      <c r="AZ400" s="1229" t="str">
        <f>IF(OR(T400="新加算Ⅰ",T400="新加算Ⅱ",T400="新加算Ⅲ",T400="新加算Ⅳ",T400="新加算Ⅴ（１）",T400="新加算Ⅴ（２）",T400="新加算Ⅴ（３）",T400="新加算ⅠⅤ（４）",T400="新加算Ⅴ（５）",T400="新加算Ⅴ（６）",T400="新加算Ⅴ（８）",T400="新加算Ⅴ（11）"),IF(OR(AN400="○",AN400="令和６年度中に満たす"),"入力済","未入力"),"")</f>
        <v/>
      </c>
      <c r="BA400" s="1229" t="str">
        <f>IF(OR(T400="新加算Ⅴ（７）",T400="新加算Ⅴ（９）",T400="新加算Ⅴ（10）",T400="新加算Ⅴ（12）",T400="新加算Ⅴ（13）",T400="新加算Ⅴ（14）"),IF(OR(AO400="○",AO400="令和６年度中に満たす"),"入力済","未入力"),"")</f>
        <v/>
      </c>
      <c r="BB400" s="1229" t="str">
        <f>IF(OR(T400="新加算Ⅰ",T400="新加算Ⅱ",T400="新加算Ⅲ",T400="新加算Ⅴ（１）",T400="新加算Ⅴ（３）",T400="新加算Ⅴ（８）"),IF(OR(AP400="○",AP400="令和６年度中に満たす"),"入力済","未入力"),"")</f>
        <v/>
      </c>
      <c r="BC400" s="1480" t="str">
        <f t="shared" ref="BC400" si="669">IF(OR(T400="新加算Ⅰ",T400="新加算Ⅱ",T400="新加算Ⅴ（１）",T400="新加算Ⅴ（２）",T400="新加算Ⅴ（３）",T400="新加算Ⅴ（４）",T400="新加算Ⅴ（５）",T400="新加算Ⅴ（６）",T400="新加算Ⅴ（７）",T400="新加算Ⅴ（９）",T400="新加算Ⅴ（10）",T400="新加算Ⅴ（12）"),IF(AQ400&lt;&gt;"",1,""),"")</f>
        <v/>
      </c>
      <c r="BD400" s="1310" t="str">
        <f>IF(OR(T400="新加算Ⅰ",T400="新加算Ⅴ（１）",T400="新加算Ⅴ（２）",T400="新加算Ⅴ（５）",T400="新加算Ⅴ（７）",T400="新加算Ⅴ（10）"),IF(AR400="","未入力","入力済"),"")</f>
        <v/>
      </c>
      <c r="BE400" s="1310" t="str">
        <f>G398</f>
        <v/>
      </c>
      <c r="BF400" s="1310"/>
      <c r="BG400" s="1310"/>
    </row>
    <row r="401" spans="1:59" ht="30" customHeight="1" thickBot="1">
      <c r="A401" s="1275"/>
      <c r="B401" s="1418"/>
      <c r="C401" s="1419"/>
      <c r="D401" s="1419"/>
      <c r="E401" s="1419"/>
      <c r="F401" s="1420"/>
      <c r="G401" s="1260"/>
      <c r="H401" s="1260"/>
      <c r="I401" s="1260"/>
      <c r="J401" s="1423"/>
      <c r="K401" s="1260"/>
      <c r="L401" s="1429"/>
      <c r="M401" s="556" t="str">
        <f>IF('別紙様式2-2（４・５月分）'!P304="","",'別紙様式2-2（４・５月分）'!P304)</f>
        <v/>
      </c>
      <c r="N401" s="1401"/>
      <c r="O401" s="1381"/>
      <c r="P401" s="1433"/>
      <c r="Q401" s="1385"/>
      <c r="R401" s="1517"/>
      <c r="S401" s="1389"/>
      <c r="T401" s="1519"/>
      <c r="U401" s="1515"/>
      <c r="V401" s="1395"/>
      <c r="W401" s="1513"/>
      <c r="X401" s="1371"/>
      <c r="Y401" s="1513"/>
      <c r="Z401" s="1371"/>
      <c r="AA401" s="1513"/>
      <c r="AB401" s="1371"/>
      <c r="AC401" s="1513"/>
      <c r="AD401" s="1371"/>
      <c r="AE401" s="1371"/>
      <c r="AF401" s="1371"/>
      <c r="AG401" s="1367"/>
      <c r="AH401" s="1373"/>
      <c r="AI401" s="1507"/>
      <c r="AJ401" s="1377"/>
      <c r="AK401" s="1509"/>
      <c r="AL401" s="1511"/>
      <c r="AM401" s="1503"/>
      <c r="AN401" s="1484"/>
      <c r="AO401" s="1505"/>
      <c r="AP401" s="1484"/>
      <c r="AQ401" s="1486"/>
      <c r="AR401" s="1488"/>
      <c r="AS401" s="578" t="str">
        <f t="shared" ref="AS401" si="670">IF(AU400="","",IF(OR(T400="",AND(M401="ベア加算なし",OR(T400="新加算Ⅰ",T400="新加算Ⅱ",T400="新加算Ⅲ",T400="新加算Ⅳ"),AM400=""),AND(OR(T400="新加算Ⅰ",T400="新加算Ⅱ",T400="新加算Ⅲ",T400="新加算Ⅳ"),AN400=""),AND(OR(T400="新加算Ⅰ",T400="新加算Ⅱ",T400="新加算Ⅲ"),AP400=""),AND(OR(T400="新加算Ⅰ",T400="新加算Ⅱ"),AQ400=""),AND(OR(T400="新加算Ⅰ"),AR400="")),"！記入が必要な欄（ピンク色のセル）に空欄があります。空欄を埋めてください。",""))</f>
        <v/>
      </c>
      <c r="AT401" s="452"/>
      <c r="AU401" s="1310"/>
      <c r="AV401" s="558" t="str">
        <f>IF('別紙様式2-2（４・５月分）'!N304="","",'別紙様式2-2（４・５月分）'!N304)</f>
        <v/>
      </c>
      <c r="AW401" s="1312"/>
      <c r="AX401" s="579"/>
      <c r="AY401" s="1229" t="str">
        <f>IF(OR(T401="新加算Ⅰ",T401="新加算Ⅱ",T401="新加算Ⅲ",T401="新加算Ⅳ",T401="新加算Ⅴ（１）",T401="新加算Ⅴ（２）",T401="新加算Ⅴ（３）",T401="新加算ⅠⅤ（４）",T401="新加算Ⅴ（５）",T401="新加算Ⅴ（６）",T401="新加算Ⅴ（８）",T401="新加算Ⅴ（11）"),IF(AI401="○","","未入力"),"")</f>
        <v/>
      </c>
      <c r="AZ401" s="1229" t="str">
        <f>IF(OR(U401="新加算Ⅰ",U401="新加算Ⅱ",U401="新加算Ⅲ",U401="新加算Ⅳ",U401="新加算Ⅴ（１）",U401="新加算Ⅴ（２）",U401="新加算Ⅴ（３）",U401="新加算ⅠⅤ（４）",U401="新加算Ⅴ（５）",U401="新加算Ⅴ（６）",U401="新加算Ⅴ（８）",U401="新加算Ⅴ（11）"),IF(AJ401="○","","未入力"),"")</f>
        <v/>
      </c>
      <c r="BA401" s="1229" t="str">
        <f>IF(OR(U401="新加算Ⅴ（７）",U401="新加算Ⅴ（９）",U401="新加算Ⅴ（10）",U401="新加算Ⅴ（12）",U401="新加算Ⅴ（13）",U401="新加算Ⅴ（14）"),IF(AK401="○","","未入力"),"")</f>
        <v/>
      </c>
      <c r="BB401" s="1229" t="str">
        <f>IF(OR(U401="新加算Ⅰ",U401="新加算Ⅱ",U401="新加算Ⅲ",U401="新加算Ⅴ（１）",U401="新加算Ⅴ（３）",U401="新加算Ⅴ（８）"),IF(AL401="○","","未入力"),"")</f>
        <v/>
      </c>
      <c r="BC401" s="1480" t="str">
        <f t="shared" ref="BC401" si="671">IF(OR(U401="新加算Ⅰ",U401="新加算Ⅱ",U401="新加算Ⅴ（１）",U401="新加算Ⅴ（２）",U401="新加算Ⅴ（３）",U401="新加算Ⅴ（４）",U401="新加算Ⅴ（５）",U401="新加算Ⅴ（６）",U401="新加算Ⅴ（７）",U401="新加算Ⅴ（９）",U401="新加算Ⅴ（10）",U401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1" s="1310" t="str">
        <f>IF(AND(T401&lt;&gt;"（参考）令和７年度の移行予定",OR(U401="新加算Ⅰ",U401="新加算Ⅴ（１）",U401="新加算Ⅴ（２）",U401="新加算Ⅴ（５）",U401="新加算Ⅴ（７）",U401="新加算Ⅴ（10）")),IF(AN401="","未入力",IF(AN401="いずれも取得していない","要件を満たさない","")),"")</f>
        <v/>
      </c>
      <c r="BE401" s="1310" t="str">
        <f>G398</f>
        <v/>
      </c>
      <c r="BF401" s="1310"/>
      <c r="BG401" s="1310"/>
    </row>
    <row r="402" spans="1:59" ht="30" customHeight="1">
      <c r="A402" s="1300">
        <v>98</v>
      </c>
      <c r="B402" s="1239" t="str">
        <f>IF(基本情報入力シート!C151="","",基本情報入力シート!C151)</f>
        <v/>
      </c>
      <c r="C402" s="1240"/>
      <c r="D402" s="1240"/>
      <c r="E402" s="1240"/>
      <c r="F402" s="1241"/>
      <c r="G402" s="1258" t="str">
        <f>IF(基本情報入力シート!M151="","",基本情報入力シート!M151)</f>
        <v/>
      </c>
      <c r="H402" s="1258" t="str">
        <f>IF(基本情報入力シート!R151="","",基本情報入力シート!R151)</f>
        <v/>
      </c>
      <c r="I402" s="1258" t="str">
        <f>IF(基本情報入力シート!W151="","",基本情報入力シート!W151)</f>
        <v/>
      </c>
      <c r="J402" s="1421" t="str">
        <f>IF(基本情報入力シート!X151="","",基本情報入力シート!X151)</f>
        <v/>
      </c>
      <c r="K402" s="1258" t="str">
        <f>IF(基本情報入力シート!Y151="","",基本情報入力シート!Y151)</f>
        <v/>
      </c>
      <c r="L402" s="1434" t="str">
        <f>IF(基本情報入力シート!AB151="","",基本情報入力シート!AB151)</f>
        <v/>
      </c>
      <c r="M402" s="553" t="str">
        <f>IF('別紙様式2-2（４・５月分）'!P305="","",'別紙様式2-2（４・５月分）'!P305)</f>
        <v/>
      </c>
      <c r="N402" s="1398" t="str">
        <f>IF(SUM('別紙様式2-2（４・５月分）'!Q305:Q307)=0,"",SUM('別紙様式2-2（４・５月分）'!Q305:Q307))</f>
        <v/>
      </c>
      <c r="O402" s="1402" t="str">
        <f>IFERROR(VLOOKUP('別紙様式2-2（４・５月分）'!AQ305,【参考】数式用!$AR$5:$AS$22,2,FALSE),"")</f>
        <v/>
      </c>
      <c r="P402" s="1403"/>
      <c r="Q402" s="1404"/>
      <c r="R402" s="1539" t="str">
        <f>IFERROR(VLOOKUP(K402,【参考】数式用!$A$5:$AB$37,MATCH(O402,【参考】数式用!$B$4:$AB$4,0)+1,0),"")</f>
        <v/>
      </c>
      <c r="S402" s="1410" t="s">
        <v>2102</v>
      </c>
      <c r="T402" s="1535" t="str">
        <f>IF('別紙様式2-3（６月以降分）'!T402="","",'別紙様式2-3（６月以降分）'!T402)</f>
        <v/>
      </c>
      <c r="U402" s="1537" t="str">
        <f>IFERROR(VLOOKUP(K402,【参考】数式用!$A$5:$AB$37,MATCH(T402,【参考】数式用!$B$4:$AB$4,0)+1,0),"")</f>
        <v/>
      </c>
      <c r="V402" s="1416" t="s">
        <v>15</v>
      </c>
      <c r="W402" s="1533">
        <f>'別紙様式2-3（６月以降分）'!W402</f>
        <v>6</v>
      </c>
      <c r="X402" s="1356" t="s">
        <v>10</v>
      </c>
      <c r="Y402" s="1533">
        <f>'別紙様式2-3（６月以降分）'!Y402</f>
        <v>6</v>
      </c>
      <c r="Z402" s="1356" t="s">
        <v>38</v>
      </c>
      <c r="AA402" s="1533">
        <f>'別紙様式2-3（６月以降分）'!AA402</f>
        <v>7</v>
      </c>
      <c r="AB402" s="1356" t="s">
        <v>10</v>
      </c>
      <c r="AC402" s="1533">
        <f>'別紙様式2-3（６月以降分）'!AC402</f>
        <v>3</v>
      </c>
      <c r="AD402" s="1356" t="s">
        <v>2020</v>
      </c>
      <c r="AE402" s="1356" t="s">
        <v>20</v>
      </c>
      <c r="AF402" s="1356">
        <f>IF(W402&gt;=1,(AA402*12+AC402)-(W402*12+Y402)+1,"")</f>
        <v>10</v>
      </c>
      <c r="AG402" s="1358" t="s">
        <v>33</v>
      </c>
      <c r="AH402" s="1525" t="str">
        <f>'別紙様式2-3（６月以降分）'!AH402</f>
        <v/>
      </c>
      <c r="AI402" s="1527" t="str">
        <f>'別紙様式2-3（６月以降分）'!AI402</f>
        <v/>
      </c>
      <c r="AJ402" s="1529">
        <f>'別紙様式2-3（６月以降分）'!AJ402</f>
        <v>0</v>
      </c>
      <c r="AK402" s="1531" t="str">
        <f>IF('別紙様式2-3（６月以降分）'!AK402="","",'別紙様式2-3（６月以降分）'!AK402)</f>
        <v/>
      </c>
      <c r="AL402" s="1520">
        <f>'別紙様式2-3（６月以降分）'!AL402</f>
        <v>0</v>
      </c>
      <c r="AM402" s="1522" t="str">
        <f>IF('別紙様式2-3（６月以降分）'!AM402="","",'別紙様式2-3（６月以降分）'!AM402)</f>
        <v/>
      </c>
      <c r="AN402" s="1340" t="str">
        <f>IF('別紙様式2-3（６月以降分）'!AN402="","",'別紙様式2-3（６月以降分）'!AN402)</f>
        <v/>
      </c>
      <c r="AO402" s="1338" t="str">
        <f>IF('別紙様式2-3（６月以降分）'!AO402="","",'別紙様式2-3（６月以降分）'!AO402)</f>
        <v/>
      </c>
      <c r="AP402" s="1340" t="str">
        <f>IF('別紙様式2-3（６月以降分）'!AP402="","",'別紙様式2-3（６月以降分）'!AP402)</f>
        <v/>
      </c>
      <c r="AQ402" s="1489" t="str">
        <f>IF('別紙様式2-3（６月以降分）'!AQ402="","",'別紙様式2-3（６月以降分）'!AQ402)</f>
        <v/>
      </c>
      <c r="AR402" s="1492" t="str">
        <f>IF('別紙様式2-3（６月以降分）'!AR402="","",'別紙様式2-3（６月以降分）'!AR402)</f>
        <v/>
      </c>
      <c r="AS402" s="573" t="str">
        <f t="shared" ref="AS402" si="672">IF(AU404="","",IF(U404&lt;U402,"！加算の要件上は問題ありませんが、令和６年度当初の新加算の加算率と比較して、移行後の加算率が下がる計画になっています。",""))</f>
        <v/>
      </c>
      <c r="AT402" s="580"/>
      <c r="AU402" s="1308"/>
      <c r="AV402" s="558" t="str">
        <f>IF('別紙様式2-2（４・５月分）'!N305="","",'別紙様式2-2（４・５月分）'!N305)</f>
        <v/>
      </c>
      <c r="AW402" s="1312" t="str">
        <f>IF(SUM('別紙様式2-2（４・５月分）'!O305:O307)=0,"",SUM('別紙様式2-2（４・５月分）'!O305:O307))</f>
        <v/>
      </c>
      <c r="AX402" s="1481" t="str">
        <f>IFERROR(VLOOKUP(K402,【参考】数式用!$AH$2:$AI$34,2,FALSE),"")</f>
        <v/>
      </c>
      <c r="AY402" s="494"/>
      <c r="BD402" s="341"/>
      <c r="BE402" s="1310" t="str">
        <f>G402</f>
        <v/>
      </c>
      <c r="BF402" s="1310"/>
      <c r="BG402" s="1310"/>
    </row>
    <row r="403" spans="1:59" ht="15" customHeight="1">
      <c r="A403" s="1274"/>
      <c r="B403" s="1242"/>
      <c r="C403" s="1243"/>
      <c r="D403" s="1243"/>
      <c r="E403" s="1243"/>
      <c r="F403" s="1244"/>
      <c r="G403" s="1259"/>
      <c r="H403" s="1259"/>
      <c r="I403" s="1259"/>
      <c r="J403" s="1422"/>
      <c r="K403" s="1259"/>
      <c r="L403" s="1428"/>
      <c r="M403" s="1378" t="str">
        <f>IF('別紙様式2-2（４・５月分）'!P306="","",'別紙様式2-2（４・５月分）'!P306)</f>
        <v/>
      </c>
      <c r="N403" s="1399"/>
      <c r="O403" s="1405"/>
      <c r="P403" s="1406"/>
      <c r="Q403" s="1407"/>
      <c r="R403" s="1540"/>
      <c r="S403" s="1411"/>
      <c r="T403" s="1536"/>
      <c r="U403" s="1538"/>
      <c r="V403" s="1417"/>
      <c r="W403" s="1534"/>
      <c r="X403" s="1357"/>
      <c r="Y403" s="1534"/>
      <c r="Z403" s="1357"/>
      <c r="AA403" s="1534"/>
      <c r="AB403" s="1357"/>
      <c r="AC403" s="1534"/>
      <c r="AD403" s="1357"/>
      <c r="AE403" s="1357"/>
      <c r="AF403" s="1357"/>
      <c r="AG403" s="1359"/>
      <c r="AH403" s="1526"/>
      <c r="AI403" s="1528"/>
      <c r="AJ403" s="1530"/>
      <c r="AK403" s="1532"/>
      <c r="AL403" s="1521"/>
      <c r="AM403" s="1523"/>
      <c r="AN403" s="1341"/>
      <c r="AO403" s="1524"/>
      <c r="AP403" s="1341"/>
      <c r="AQ403" s="1490"/>
      <c r="AR403" s="1493"/>
      <c r="AS403" s="1491" t="str">
        <f t="shared" ref="AS403" si="673">IF(AU404="","",IF(OR(AA404="",AA404&lt;&gt;7,AC404="",AC404&lt;&gt;3),"！算定期間の終わりが令和７年３月になっていません。年度内の廃止予定等がなければ、算定対象月を令和７年３月にしてください。",""))</f>
        <v/>
      </c>
      <c r="AT403" s="580"/>
      <c r="AU403" s="1310"/>
      <c r="AV403" s="1311" t="str">
        <f>IF('別紙様式2-2（４・５月分）'!N306="","",'別紙様式2-2（４・５月分）'!N306)</f>
        <v/>
      </c>
      <c r="AW403" s="1312"/>
      <c r="AX403" s="1482"/>
      <c r="AY403" s="431"/>
      <c r="BD403" s="341"/>
      <c r="BE403" s="1310" t="str">
        <f>G402</f>
        <v/>
      </c>
      <c r="BF403" s="1310"/>
      <c r="BG403" s="1310"/>
    </row>
    <row r="404" spans="1:59" ht="15" customHeight="1">
      <c r="A404" s="1302"/>
      <c r="B404" s="1242"/>
      <c r="C404" s="1243"/>
      <c r="D404" s="1243"/>
      <c r="E404" s="1243"/>
      <c r="F404" s="1244"/>
      <c r="G404" s="1259"/>
      <c r="H404" s="1259"/>
      <c r="I404" s="1259"/>
      <c r="J404" s="1422"/>
      <c r="K404" s="1259"/>
      <c r="L404" s="1428"/>
      <c r="M404" s="1379"/>
      <c r="N404" s="1400"/>
      <c r="O404" s="1380" t="s">
        <v>2025</v>
      </c>
      <c r="P404" s="1432" t="str">
        <f>IFERROR(VLOOKUP('別紙様式2-2（４・５月分）'!AQ305,【参考】数式用!$AR$5:$AT$22,3,FALSE),"")</f>
        <v/>
      </c>
      <c r="Q404" s="1384" t="s">
        <v>2036</v>
      </c>
      <c r="R404" s="1516" t="str">
        <f>IFERROR(VLOOKUP(K402,【参考】数式用!$A$5:$AB$37,MATCH(P404,【参考】数式用!$B$4:$AB$4,0)+1,0),"")</f>
        <v/>
      </c>
      <c r="S404" s="1388" t="s">
        <v>2109</v>
      </c>
      <c r="T404" s="1518"/>
      <c r="U404" s="1514" t="str">
        <f>IFERROR(VLOOKUP(K402,【参考】数式用!$A$5:$AB$37,MATCH(T404,【参考】数式用!$B$4:$AB$4,0)+1,0),"")</f>
        <v/>
      </c>
      <c r="V404" s="1394" t="s">
        <v>15</v>
      </c>
      <c r="W404" s="1512"/>
      <c r="X404" s="1370" t="s">
        <v>10</v>
      </c>
      <c r="Y404" s="1512"/>
      <c r="Z404" s="1370" t="s">
        <v>38</v>
      </c>
      <c r="AA404" s="1512"/>
      <c r="AB404" s="1370" t="s">
        <v>10</v>
      </c>
      <c r="AC404" s="1512"/>
      <c r="AD404" s="1370" t="s">
        <v>2020</v>
      </c>
      <c r="AE404" s="1370" t="s">
        <v>20</v>
      </c>
      <c r="AF404" s="1370" t="str">
        <f>IF(W404&gt;=1,(AA404*12+AC404)-(W404*12+Y404)+1,"")</f>
        <v/>
      </c>
      <c r="AG404" s="1366" t="s">
        <v>33</v>
      </c>
      <c r="AH404" s="1372" t="str">
        <f t="shared" ref="AH404" si="674">IFERROR(ROUNDDOWN(ROUND(L402*U404,0),0)*AF404,"")</f>
        <v/>
      </c>
      <c r="AI404" s="1506" t="str">
        <f t="shared" ref="AI404" si="675">IFERROR(ROUNDDOWN(ROUND((L402*(U404-AW402)),0),0)*AF404,"")</f>
        <v/>
      </c>
      <c r="AJ404" s="1376" t="str">
        <f>IFERROR(ROUNDDOWN(ROUNDDOWN(ROUND(L402*VLOOKUP(K402,【参考】数式用!$A$5:$AB$27,MATCH("新加算Ⅳ",【参考】数式用!$B$4:$AB$4,0)+1,0),0),0)*AF404*0.5,0),"")</f>
        <v/>
      </c>
      <c r="AK404" s="1508"/>
      <c r="AL404" s="1510" t="str">
        <f>IFERROR(IF('別紙様式2-2（４・５月分）'!P404="ベア加算","", IF(OR(T404="新加算Ⅰ",T404="新加算Ⅱ",T404="新加算Ⅲ",T404="新加算Ⅳ"),ROUNDDOWN(ROUND(L402*VLOOKUP(K402,【参考】数式用!$A$5:$I$27,MATCH("ベア加算",【参考】数式用!$B$4:$I$4,0)+1,0),0),0)*AF404,"")),"")</f>
        <v/>
      </c>
      <c r="AM404" s="1502"/>
      <c r="AN404" s="1483"/>
      <c r="AO404" s="1504"/>
      <c r="AP404" s="1483"/>
      <c r="AQ404" s="1485"/>
      <c r="AR404" s="1487"/>
      <c r="AS404" s="1491"/>
      <c r="AT404" s="452"/>
      <c r="AU404" s="1310" t="str">
        <f>IF(AND(AA402&lt;&gt;7,AC402&lt;&gt;3),"V列に色付け","")</f>
        <v/>
      </c>
      <c r="AV404" s="1311"/>
      <c r="AW404" s="1312"/>
      <c r="AX404" s="577"/>
      <c r="AY404" s="1229" t="str">
        <f>IF(AL404&lt;&gt;"",IF(AM404="○","入力済","未入力"),"")</f>
        <v/>
      </c>
      <c r="AZ404" s="1229" t="str">
        <f>IF(OR(T404="新加算Ⅰ",T404="新加算Ⅱ",T404="新加算Ⅲ",T404="新加算Ⅳ",T404="新加算Ⅴ（１）",T404="新加算Ⅴ（２）",T404="新加算Ⅴ（３）",T404="新加算ⅠⅤ（４）",T404="新加算Ⅴ（５）",T404="新加算Ⅴ（６）",T404="新加算Ⅴ（８）",T404="新加算Ⅴ（11）"),IF(OR(AN404="○",AN404="令和６年度中に満たす"),"入力済","未入力"),"")</f>
        <v/>
      </c>
      <c r="BA404" s="1229" t="str">
        <f>IF(OR(T404="新加算Ⅴ（７）",T404="新加算Ⅴ（９）",T404="新加算Ⅴ（10）",T404="新加算Ⅴ（12）",T404="新加算Ⅴ（13）",T404="新加算Ⅴ（14）"),IF(OR(AO404="○",AO404="令和６年度中に満たす"),"入力済","未入力"),"")</f>
        <v/>
      </c>
      <c r="BB404" s="1229" t="str">
        <f>IF(OR(T404="新加算Ⅰ",T404="新加算Ⅱ",T404="新加算Ⅲ",T404="新加算Ⅴ（１）",T404="新加算Ⅴ（３）",T404="新加算Ⅴ（８）"),IF(OR(AP404="○",AP404="令和６年度中に満たす"),"入力済","未入力"),"")</f>
        <v/>
      </c>
      <c r="BC404" s="1480" t="str">
        <f t="shared" ref="BC404" si="676">IF(OR(T404="新加算Ⅰ",T404="新加算Ⅱ",T404="新加算Ⅴ（１）",T404="新加算Ⅴ（２）",T404="新加算Ⅴ（３）",T404="新加算Ⅴ（４）",T404="新加算Ⅴ（５）",T404="新加算Ⅴ（６）",T404="新加算Ⅴ（７）",T404="新加算Ⅴ（９）",T404="新加算Ⅴ（10）",T404="新加算Ⅴ（12）"),IF(AQ404&lt;&gt;"",1,""),"")</f>
        <v/>
      </c>
      <c r="BD404" s="1310" t="str">
        <f>IF(OR(T404="新加算Ⅰ",T404="新加算Ⅴ（１）",T404="新加算Ⅴ（２）",T404="新加算Ⅴ（５）",T404="新加算Ⅴ（７）",T404="新加算Ⅴ（10）"),IF(AR404="","未入力","入力済"),"")</f>
        <v/>
      </c>
      <c r="BE404" s="1310" t="str">
        <f>G402</f>
        <v/>
      </c>
      <c r="BF404" s="1310"/>
      <c r="BG404" s="1310"/>
    </row>
    <row r="405" spans="1:59" ht="30" customHeight="1" thickBot="1">
      <c r="A405" s="1275"/>
      <c r="B405" s="1418"/>
      <c r="C405" s="1419"/>
      <c r="D405" s="1419"/>
      <c r="E405" s="1419"/>
      <c r="F405" s="1420"/>
      <c r="G405" s="1260"/>
      <c r="H405" s="1260"/>
      <c r="I405" s="1260"/>
      <c r="J405" s="1423"/>
      <c r="K405" s="1260"/>
      <c r="L405" s="1429"/>
      <c r="M405" s="556" t="str">
        <f>IF('別紙様式2-2（４・５月分）'!P307="","",'別紙様式2-2（４・５月分）'!P307)</f>
        <v/>
      </c>
      <c r="N405" s="1401"/>
      <c r="O405" s="1381"/>
      <c r="P405" s="1433"/>
      <c r="Q405" s="1385"/>
      <c r="R405" s="1517"/>
      <c r="S405" s="1389"/>
      <c r="T405" s="1519"/>
      <c r="U405" s="1515"/>
      <c r="V405" s="1395"/>
      <c r="W405" s="1513"/>
      <c r="X405" s="1371"/>
      <c r="Y405" s="1513"/>
      <c r="Z405" s="1371"/>
      <c r="AA405" s="1513"/>
      <c r="AB405" s="1371"/>
      <c r="AC405" s="1513"/>
      <c r="AD405" s="1371"/>
      <c r="AE405" s="1371"/>
      <c r="AF405" s="1371"/>
      <c r="AG405" s="1367"/>
      <c r="AH405" s="1373"/>
      <c r="AI405" s="1507"/>
      <c r="AJ405" s="1377"/>
      <c r="AK405" s="1509"/>
      <c r="AL405" s="1511"/>
      <c r="AM405" s="1503"/>
      <c r="AN405" s="1484"/>
      <c r="AO405" s="1505"/>
      <c r="AP405" s="1484"/>
      <c r="AQ405" s="1486"/>
      <c r="AR405" s="1488"/>
      <c r="AS405" s="578" t="str">
        <f t="shared" ref="AS405" si="677">IF(AU404="","",IF(OR(T404="",AND(M405="ベア加算なし",OR(T404="新加算Ⅰ",T404="新加算Ⅱ",T404="新加算Ⅲ",T404="新加算Ⅳ"),AM404=""),AND(OR(T404="新加算Ⅰ",T404="新加算Ⅱ",T404="新加算Ⅲ",T404="新加算Ⅳ"),AN404=""),AND(OR(T404="新加算Ⅰ",T404="新加算Ⅱ",T404="新加算Ⅲ"),AP404=""),AND(OR(T404="新加算Ⅰ",T404="新加算Ⅱ"),AQ404=""),AND(OR(T404="新加算Ⅰ"),AR404="")),"！記入が必要な欄（ピンク色のセル）に空欄があります。空欄を埋めてください。",""))</f>
        <v/>
      </c>
      <c r="AT405" s="452"/>
      <c r="AU405" s="1310"/>
      <c r="AV405" s="558" t="str">
        <f>IF('別紙様式2-2（４・５月分）'!N307="","",'別紙様式2-2（４・５月分）'!N307)</f>
        <v/>
      </c>
      <c r="AW405" s="1312"/>
      <c r="AX405" s="579"/>
      <c r="AY405" s="1229" t="str">
        <f>IF(OR(T405="新加算Ⅰ",T405="新加算Ⅱ",T405="新加算Ⅲ",T405="新加算Ⅳ",T405="新加算Ⅴ（１）",T405="新加算Ⅴ（２）",T405="新加算Ⅴ（３）",T405="新加算ⅠⅤ（４）",T405="新加算Ⅴ（５）",T405="新加算Ⅴ（６）",T405="新加算Ⅴ（８）",T405="新加算Ⅴ（11）"),IF(AI405="○","","未入力"),"")</f>
        <v/>
      </c>
      <c r="AZ405" s="1229" t="str">
        <f>IF(OR(U405="新加算Ⅰ",U405="新加算Ⅱ",U405="新加算Ⅲ",U405="新加算Ⅳ",U405="新加算Ⅴ（１）",U405="新加算Ⅴ（２）",U405="新加算Ⅴ（３）",U405="新加算ⅠⅤ（４）",U405="新加算Ⅴ（５）",U405="新加算Ⅴ（６）",U405="新加算Ⅴ（８）",U405="新加算Ⅴ（11）"),IF(AJ405="○","","未入力"),"")</f>
        <v/>
      </c>
      <c r="BA405" s="1229" t="str">
        <f>IF(OR(U405="新加算Ⅴ（７）",U405="新加算Ⅴ（９）",U405="新加算Ⅴ（10）",U405="新加算Ⅴ（12）",U405="新加算Ⅴ（13）",U405="新加算Ⅴ（14）"),IF(AK405="○","","未入力"),"")</f>
        <v/>
      </c>
      <c r="BB405" s="1229" t="str">
        <f>IF(OR(U405="新加算Ⅰ",U405="新加算Ⅱ",U405="新加算Ⅲ",U405="新加算Ⅴ（１）",U405="新加算Ⅴ（３）",U405="新加算Ⅴ（８）"),IF(AL405="○","","未入力"),"")</f>
        <v/>
      </c>
      <c r="BC405" s="1480" t="str">
        <f t="shared" ref="BC405" si="678">IF(OR(U405="新加算Ⅰ",U405="新加算Ⅱ",U405="新加算Ⅴ（１）",U405="新加算Ⅴ（２）",U405="新加算Ⅴ（３）",U405="新加算Ⅴ（４）",U405="新加算Ⅴ（５）",U405="新加算Ⅴ（６）",U405="新加算Ⅴ（７）",U405="新加算Ⅴ（９）",U405="新加算Ⅴ（10）",U405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5" s="1310" t="str">
        <f>IF(AND(T405&lt;&gt;"（参考）令和７年度の移行予定",OR(U405="新加算Ⅰ",U405="新加算Ⅴ（１）",U405="新加算Ⅴ（２）",U405="新加算Ⅴ（５）",U405="新加算Ⅴ（７）",U405="新加算Ⅴ（10）")),IF(AN405="","未入力",IF(AN405="いずれも取得していない","要件を満たさない","")),"")</f>
        <v/>
      </c>
      <c r="BE405" s="1310" t="str">
        <f>G402</f>
        <v/>
      </c>
      <c r="BF405" s="1310"/>
      <c r="BG405" s="1310"/>
    </row>
    <row r="406" spans="1:59" ht="30" customHeight="1">
      <c r="A406" s="1273">
        <v>99</v>
      </c>
      <c r="B406" s="1242" t="str">
        <f>IF(基本情報入力シート!C152="","",基本情報入力シート!C152)</f>
        <v/>
      </c>
      <c r="C406" s="1243"/>
      <c r="D406" s="1243"/>
      <c r="E406" s="1243"/>
      <c r="F406" s="1244"/>
      <c r="G406" s="1259" t="str">
        <f>IF(基本情報入力シート!M152="","",基本情報入力シート!M152)</f>
        <v/>
      </c>
      <c r="H406" s="1259" t="str">
        <f>IF(基本情報入力シート!R152="","",基本情報入力シート!R152)</f>
        <v/>
      </c>
      <c r="I406" s="1259" t="str">
        <f>IF(基本情報入力シート!W152="","",基本情報入力シート!W152)</f>
        <v/>
      </c>
      <c r="J406" s="1422" t="str">
        <f>IF(基本情報入力シート!X152="","",基本情報入力シート!X152)</f>
        <v/>
      </c>
      <c r="K406" s="1259" t="str">
        <f>IF(基本情報入力シート!Y152="","",基本情報入力シート!Y152)</f>
        <v/>
      </c>
      <c r="L406" s="1428" t="str">
        <f>IF(基本情報入力シート!AB152="","",基本情報入力シート!AB152)</f>
        <v/>
      </c>
      <c r="M406" s="553" t="str">
        <f>IF('別紙様式2-2（４・５月分）'!P308="","",'別紙様式2-2（４・５月分）'!P308)</f>
        <v/>
      </c>
      <c r="N406" s="1398" t="str">
        <f>IF(SUM('別紙様式2-2（４・５月分）'!Q308:Q310)=0,"",SUM('別紙様式2-2（４・５月分）'!Q308:Q310))</f>
        <v/>
      </c>
      <c r="O406" s="1402" t="str">
        <f>IFERROR(VLOOKUP('別紙様式2-2（４・５月分）'!AQ308,【参考】数式用!$AR$5:$AS$22,2,FALSE),"")</f>
        <v/>
      </c>
      <c r="P406" s="1403"/>
      <c r="Q406" s="1404"/>
      <c r="R406" s="1539" t="str">
        <f>IFERROR(VLOOKUP(K406,【参考】数式用!$A$5:$AB$37,MATCH(O406,【参考】数式用!$B$4:$AB$4,0)+1,0),"")</f>
        <v/>
      </c>
      <c r="S406" s="1410" t="s">
        <v>2102</v>
      </c>
      <c r="T406" s="1535" t="str">
        <f>IF('別紙様式2-3（６月以降分）'!T406="","",'別紙様式2-3（６月以降分）'!T406)</f>
        <v/>
      </c>
      <c r="U406" s="1537" t="str">
        <f>IFERROR(VLOOKUP(K406,【参考】数式用!$A$5:$AB$37,MATCH(T406,【参考】数式用!$B$4:$AB$4,0)+1,0),"")</f>
        <v/>
      </c>
      <c r="V406" s="1416" t="s">
        <v>15</v>
      </c>
      <c r="W406" s="1533">
        <f>'別紙様式2-3（６月以降分）'!W406</f>
        <v>6</v>
      </c>
      <c r="X406" s="1356" t="s">
        <v>10</v>
      </c>
      <c r="Y406" s="1533">
        <f>'別紙様式2-3（６月以降分）'!Y406</f>
        <v>6</v>
      </c>
      <c r="Z406" s="1356" t="s">
        <v>38</v>
      </c>
      <c r="AA406" s="1533">
        <f>'別紙様式2-3（６月以降分）'!AA406</f>
        <v>7</v>
      </c>
      <c r="AB406" s="1356" t="s">
        <v>10</v>
      </c>
      <c r="AC406" s="1533">
        <f>'別紙様式2-3（６月以降分）'!AC406</f>
        <v>3</v>
      </c>
      <c r="AD406" s="1356" t="s">
        <v>2020</v>
      </c>
      <c r="AE406" s="1356" t="s">
        <v>20</v>
      </c>
      <c r="AF406" s="1356">
        <f>IF(W406&gt;=1,(AA406*12+AC406)-(W406*12+Y406)+1,"")</f>
        <v>10</v>
      </c>
      <c r="AG406" s="1358" t="s">
        <v>33</v>
      </c>
      <c r="AH406" s="1525" t="str">
        <f>'別紙様式2-3（６月以降分）'!AH406</f>
        <v/>
      </c>
      <c r="AI406" s="1527" t="str">
        <f>'別紙様式2-3（６月以降分）'!AI406</f>
        <v/>
      </c>
      <c r="AJ406" s="1529">
        <f>'別紙様式2-3（６月以降分）'!AJ406</f>
        <v>0</v>
      </c>
      <c r="AK406" s="1531" t="str">
        <f>IF('別紙様式2-3（６月以降分）'!AK406="","",'別紙様式2-3（６月以降分）'!AK406)</f>
        <v/>
      </c>
      <c r="AL406" s="1520">
        <f>'別紙様式2-3（６月以降分）'!AL406</f>
        <v>0</v>
      </c>
      <c r="AM406" s="1522" t="str">
        <f>IF('別紙様式2-3（６月以降分）'!AM406="","",'別紙様式2-3（６月以降分）'!AM406)</f>
        <v/>
      </c>
      <c r="AN406" s="1340" t="str">
        <f>IF('別紙様式2-3（６月以降分）'!AN406="","",'別紙様式2-3（６月以降分）'!AN406)</f>
        <v/>
      </c>
      <c r="AO406" s="1338" t="str">
        <f>IF('別紙様式2-3（６月以降分）'!AO406="","",'別紙様式2-3（６月以降分）'!AO406)</f>
        <v/>
      </c>
      <c r="AP406" s="1340" t="str">
        <f>IF('別紙様式2-3（６月以降分）'!AP406="","",'別紙様式2-3（６月以降分）'!AP406)</f>
        <v/>
      </c>
      <c r="AQ406" s="1489" t="str">
        <f>IF('別紙様式2-3（６月以降分）'!AQ406="","",'別紙様式2-3（６月以降分）'!AQ406)</f>
        <v/>
      </c>
      <c r="AR406" s="1492" t="str">
        <f>IF('別紙様式2-3（６月以降分）'!AR406="","",'別紙様式2-3（６月以降分）'!AR406)</f>
        <v/>
      </c>
      <c r="AS406" s="573" t="str">
        <f t="shared" ref="AS406" si="679">IF(AU408="","",IF(U408&lt;U406,"！加算の要件上は問題ありませんが、令和６年度当初の新加算の加算率と比較して、移行後の加算率が下がる計画になっています。",""))</f>
        <v/>
      </c>
      <c r="AT406" s="580"/>
      <c r="AU406" s="1308"/>
      <c r="AV406" s="558" t="str">
        <f>IF('別紙様式2-2（４・５月分）'!N308="","",'別紙様式2-2（４・５月分）'!N308)</f>
        <v/>
      </c>
      <c r="AW406" s="1312" t="str">
        <f>IF(SUM('別紙様式2-2（４・５月分）'!O308:O310)=0,"",SUM('別紙様式2-2（４・５月分）'!O308:O310))</f>
        <v/>
      </c>
      <c r="AX406" s="1481" t="str">
        <f>IFERROR(VLOOKUP(K406,【参考】数式用!$AH$2:$AI$34,2,FALSE),"")</f>
        <v/>
      </c>
      <c r="AY406" s="494"/>
      <c r="BD406" s="341"/>
      <c r="BE406" s="1310" t="str">
        <f>G406</f>
        <v/>
      </c>
      <c r="BF406" s="1310"/>
      <c r="BG406" s="1310"/>
    </row>
    <row r="407" spans="1:59" ht="15" customHeight="1">
      <c r="A407" s="1274"/>
      <c r="B407" s="1242"/>
      <c r="C407" s="1243"/>
      <c r="D407" s="1243"/>
      <c r="E407" s="1243"/>
      <c r="F407" s="1244"/>
      <c r="G407" s="1259"/>
      <c r="H407" s="1259"/>
      <c r="I407" s="1259"/>
      <c r="J407" s="1422"/>
      <c r="K407" s="1259"/>
      <c r="L407" s="1428"/>
      <c r="M407" s="1378" t="str">
        <f>IF('別紙様式2-2（４・５月分）'!P309="","",'別紙様式2-2（４・５月分）'!P309)</f>
        <v/>
      </c>
      <c r="N407" s="1399"/>
      <c r="O407" s="1405"/>
      <c r="P407" s="1406"/>
      <c r="Q407" s="1407"/>
      <c r="R407" s="1540"/>
      <c r="S407" s="1411"/>
      <c r="T407" s="1536"/>
      <c r="U407" s="1538"/>
      <c r="V407" s="1417"/>
      <c r="W407" s="1534"/>
      <c r="X407" s="1357"/>
      <c r="Y407" s="1534"/>
      <c r="Z407" s="1357"/>
      <c r="AA407" s="1534"/>
      <c r="AB407" s="1357"/>
      <c r="AC407" s="1534"/>
      <c r="AD407" s="1357"/>
      <c r="AE407" s="1357"/>
      <c r="AF407" s="1357"/>
      <c r="AG407" s="1359"/>
      <c r="AH407" s="1526"/>
      <c r="AI407" s="1528"/>
      <c r="AJ407" s="1530"/>
      <c r="AK407" s="1532"/>
      <c r="AL407" s="1521"/>
      <c r="AM407" s="1523"/>
      <c r="AN407" s="1341"/>
      <c r="AO407" s="1524"/>
      <c r="AP407" s="1341"/>
      <c r="AQ407" s="1490"/>
      <c r="AR407" s="1493"/>
      <c r="AS407" s="1491" t="str">
        <f t="shared" ref="AS407" si="680">IF(AU408="","",IF(OR(AA408="",AA408&lt;&gt;7,AC408="",AC408&lt;&gt;3),"！算定期間の終わりが令和７年３月になっていません。年度内の廃止予定等がなければ、算定対象月を令和７年３月にしてください。",""))</f>
        <v/>
      </c>
      <c r="AT407" s="580"/>
      <c r="AU407" s="1310"/>
      <c r="AV407" s="1311" t="str">
        <f>IF('別紙様式2-2（４・５月分）'!N309="","",'別紙様式2-2（４・５月分）'!N309)</f>
        <v/>
      </c>
      <c r="AW407" s="1312"/>
      <c r="AX407" s="1482"/>
      <c r="AY407" s="431"/>
      <c r="BD407" s="341"/>
      <c r="BE407" s="1310" t="str">
        <f>G406</f>
        <v/>
      </c>
      <c r="BF407" s="1310"/>
      <c r="BG407" s="1310"/>
    </row>
    <row r="408" spans="1:59" ht="15" customHeight="1">
      <c r="A408" s="1302"/>
      <c r="B408" s="1242"/>
      <c r="C408" s="1243"/>
      <c r="D408" s="1243"/>
      <c r="E408" s="1243"/>
      <c r="F408" s="1244"/>
      <c r="G408" s="1259"/>
      <c r="H408" s="1259"/>
      <c r="I408" s="1259"/>
      <c r="J408" s="1422"/>
      <c r="K408" s="1259"/>
      <c r="L408" s="1428"/>
      <c r="M408" s="1379"/>
      <c r="N408" s="1400"/>
      <c r="O408" s="1380" t="s">
        <v>2025</v>
      </c>
      <c r="P408" s="1432" t="str">
        <f>IFERROR(VLOOKUP('別紙様式2-2（４・５月分）'!AQ308,【参考】数式用!$AR$5:$AT$22,3,FALSE),"")</f>
        <v/>
      </c>
      <c r="Q408" s="1384" t="s">
        <v>2036</v>
      </c>
      <c r="R408" s="1516" t="str">
        <f>IFERROR(VLOOKUP(K406,【参考】数式用!$A$5:$AB$37,MATCH(P408,【参考】数式用!$B$4:$AB$4,0)+1,0),"")</f>
        <v/>
      </c>
      <c r="S408" s="1388" t="s">
        <v>2109</v>
      </c>
      <c r="T408" s="1518"/>
      <c r="U408" s="1514" t="str">
        <f>IFERROR(VLOOKUP(K406,【参考】数式用!$A$5:$AB$37,MATCH(T408,【参考】数式用!$B$4:$AB$4,0)+1,0),"")</f>
        <v/>
      </c>
      <c r="V408" s="1394" t="s">
        <v>15</v>
      </c>
      <c r="W408" s="1512"/>
      <c r="X408" s="1370" t="s">
        <v>10</v>
      </c>
      <c r="Y408" s="1512"/>
      <c r="Z408" s="1370" t="s">
        <v>38</v>
      </c>
      <c r="AA408" s="1512"/>
      <c r="AB408" s="1370" t="s">
        <v>10</v>
      </c>
      <c r="AC408" s="1512"/>
      <c r="AD408" s="1370" t="s">
        <v>2020</v>
      </c>
      <c r="AE408" s="1370" t="s">
        <v>20</v>
      </c>
      <c r="AF408" s="1370" t="str">
        <f>IF(W408&gt;=1,(AA408*12+AC408)-(W408*12+Y408)+1,"")</f>
        <v/>
      </c>
      <c r="AG408" s="1366" t="s">
        <v>33</v>
      </c>
      <c r="AH408" s="1372" t="str">
        <f t="shared" ref="AH408" si="681">IFERROR(ROUNDDOWN(ROUND(L406*U408,0),0)*AF408,"")</f>
        <v/>
      </c>
      <c r="AI408" s="1506" t="str">
        <f t="shared" ref="AI408" si="682">IFERROR(ROUNDDOWN(ROUND((L406*(U408-AW406)),0),0)*AF408,"")</f>
        <v/>
      </c>
      <c r="AJ408" s="1376" t="str">
        <f>IFERROR(ROUNDDOWN(ROUNDDOWN(ROUND(L406*VLOOKUP(K406,【参考】数式用!$A$5:$AB$27,MATCH("新加算Ⅳ",【参考】数式用!$B$4:$AB$4,0)+1,0),0),0)*AF408*0.5,0),"")</f>
        <v/>
      </c>
      <c r="AK408" s="1508"/>
      <c r="AL408" s="1510" t="str">
        <f>IFERROR(IF('別紙様式2-2（４・５月分）'!P408="ベア加算","", IF(OR(T408="新加算Ⅰ",T408="新加算Ⅱ",T408="新加算Ⅲ",T408="新加算Ⅳ"),ROUNDDOWN(ROUND(L406*VLOOKUP(K406,【参考】数式用!$A$5:$I$27,MATCH("ベア加算",【参考】数式用!$B$4:$I$4,0)+1,0),0),0)*AF408,"")),"")</f>
        <v/>
      </c>
      <c r="AM408" s="1502"/>
      <c r="AN408" s="1483"/>
      <c r="AO408" s="1504"/>
      <c r="AP408" s="1483"/>
      <c r="AQ408" s="1485"/>
      <c r="AR408" s="1487"/>
      <c r="AS408" s="1491"/>
      <c r="AT408" s="452"/>
      <c r="AU408" s="1310" t="str">
        <f>IF(AND(AA406&lt;&gt;7,AC406&lt;&gt;3),"V列に色付け","")</f>
        <v/>
      </c>
      <c r="AV408" s="1311"/>
      <c r="AW408" s="1312"/>
      <c r="AX408" s="577"/>
      <c r="AY408" s="1229" t="str">
        <f>IF(AL408&lt;&gt;"",IF(AM408="○","入力済","未入力"),"")</f>
        <v/>
      </c>
      <c r="AZ408" s="1229" t="str">
        <f>IF(OR(T408="新加算Ⅰ",T408="新加算Ⅱ",T408="新加算Ⅲ",T408="新加算Ⅳ",T408="新加算Ⅴ（１）",T408="新加算Ⅴ（２）",T408="新加算Ⅴ（３）",T408="新加算ⅠⅤ（４）",T408="新加算Ⅴ（５）",T408="新加算Ⅴ（６）",T408="新加算Ⅴ（８）",T408="新加算Ⅴ（11）"),IF(OR(AN408="○",AN408="令和６年度中に満たす"),"入力済","未入力"),"")</f>
        <v/>
      </c>
      <c r="BA408" s="1229" t="str">
        <f>IF(OR(T408="新加算Ⅴ（７）",T408="新加算Ⅴ（９）",T408="新加算Ⅴ（10）",T408="新加算Ⅴ（12）",T408="新加算Ⅴ（13）",T408="新加算Ⅴ（14）"),IF(OR(AO408="○",AO408="令和６年度中に満たす"),"入力済","未入力"),"")</f>
        <v/>
      </c>
      <c r="BB408" s="1229" t="str">
        <f>IF(OR(T408="新加算Ⅰ",T408="新加算Ⅱ",T408="新加算Ⅲ",T408="新加算Ⅴ（１）",T408="新加算Ⅴ（３）",T408="新加算Ⅴ（８）"),IF(OR(AP408="○",AP408="令和６年度中に満たす"),"入力済","未入力"),"")</f>
        <v/>
      </c>
      <c r="BC408" s="1480" t="str">
        <f t="shared" ref="BC408" si="683">IF(OR(T408="新加算Ⅰ",T408="新加算Ⅱ",T408="新加算Ⅴ（１）",T408="新加算Ⅴ（２）",T408="新加算Ⅴ（３）",T408="新加算Ⅴ（４）",T408="新加算Ⅴ（５）",T408="新加算Ⅴ（６）",T408="新加算Ⅴ（７）",T408="新加算Ⅴ（９）",T408="新加算Ⅴ（10）",T408="新加算Ⅴ（12）"),IF(AQ408&lt;&gt;"",1,""),"")</f>
        <v/>
      </c>
      <c r="BD408" s="1310" t="str">
        <f>IF(OR(T408="新加算Ⅰ",T408="新加算Ⅴ（１）",T408="新加算Ⅴ（２）",T408="新加算Ⅴ（５）",T408="新加算Ⅴ（７）",T408="新加算Ⅴ（10）"),IF(AR408="","未入力","入力済"),"")</f>
        <v/>
      </c>
      <c r="BE408" s="1310" t="str">
        <f>G406</f>
        <v/>
      </c>
      <c r="BF408" s="1310"/>
      <c r="BG408" s="1310"/>
    </row>
    <row r="409" spans="1:59" ht="30" customHeight="1" thickBot="1">
      <c r="A409" s="1275"/>
      <c r="B409" s="1418"/>
      <c r="C409" s="1419"/>
      <c r="D409" s="1419"/>
      <c r="E409" s="1419"/>
      <c r="F409" s="1420"/>
      <c r="G409" s="1260"/>
      <c r="H409" s="1260"/>
      <c r="I409" s="1260"/>
      <c r="J409" s="1423"/>
      <c r="K409" s="1260"/>
      <c r="L409" s="1429"/>
      <c r="M409" s="556" t="str">
        <f>IF('別紙様式2-2（４・５月分）'!P310="","",'別紙様式2-2（４・５月分）'!P310)</f>
        <v/>
      </c>
      <c r="N409" s="1401"/>
      <c r="O409" s="1381"/>
      <c r="P409" s="1433"/>
      <c r="Q409" s="1385"/>
      <c r="R409" s="1517"/>
      <c r="S409" s="1389"/>
      <c r="T409" s="1519"/>
      <c r="U409" s="1515"/>
      <c r="V409" s="1395"/>
      <c r="W409" s="1513"/>
      <c r="X409" s="1371"/>
      <c r="Y409" s="1513"/>
      <c r="Z409" s="1371"/>
      <c r="AA409" s="1513"/>
      <c r="AB409" s="1371"/>
      <c r="AC409" s="1513"/>
      <c r="AD409" s="1371"/>
      <c r="AE409" s="1371"/>
      <c r="AF409" s="1371"/>
      <c r="AG409" s="1367"/>
      <c r="AH409" s="1373"/>
      <c r="AI409" s="1507"/>
      <c r="AJ409" s="1377"/>
      <c r="AK409" s="1509"/>
      <c r="AL409" s="1511"/>
      <c r="AM409" s="1503"/>
      <c r="AN409" s="1484"/>
      <c r="AO409" s="1505"/>
      <c r="AP409" s="1484"/>
      <c r="AQ409" s="1486"/>
      <c r="AR409" s="1488"/>
      <c r="AS409" s="578" t="str">
        <f t="shared" ref="AS409" si="684">IF(AU408="","",IF(OR(T408="",AND(M409="ベア加算なし",OR(T408="新加算Ⅰ",T408="新加算Ⅱ",T408="新加算Ⅲ",T408="新加算Ⅳ"),AM408=""),AND(OR(T408="新加算Ⅰ",T408="新加算Ⅱ",T408="新加算Ⅲ",T408="新加算Ⅳ"),AN408=""),AND(OR(T408="新加算Ⅰ",T408="新加算Ⅱ",T408="新加算Ⅲ"),AP408=""),AND(OR(T408="新加算Ⅰ",T408="新加算Ⅱ"),AQ408=""),AND(OR(T408="新加算Ⅰ"),AR408="")),"！記入が必要な欄（ピンク色のセル）に空欄があります。空欄を埋めてください。",""))</f>
        <v/>
      </c>
      <c r="AT409" s="452"/>
      <c r="AU409" s="1310"/>
      <c r="AV409" s="558" t="str">
        <f>IF('別紙様式2-2（４・５月分）'!N310="","",'別紙様式2-2（４・５月分）'!N310)</f>
        <v/>
      </c>
      <c r="AW409" s="1312"/>
      <c r="AX409" s="579"/>
      <c r="AY409" s="1229" t="str">
        <f>IF(OR(T409="新加算Ⅰ",T409="新加算Ⅱ",T409="新加算Ⅲ",T409="新加算Ⅳ",T409="新加算Ⅴ（１）",T409="新加算Ⅴ（２）",T409="新加算Ⅴ（３）",T409="新加算ⅠⅤ（４）",T409="新加算Ⅴ（５）",T409="新加算Ⅴ（６）",T409="新加算Ⅴ（８）",T409="新加算Ⅴ（11）"),IF(AI409="○","","未入力"),"")</f>
        <v/>
      </c>
      <c r="AZ409" s="1229" t="str">
        <f>IF(OR(U409="新加算Ⅰ",U409="新加算Ⅱ",U409="新加算Ⅲ",U409="新加算Ⅳ",U409="新加算Ⅴ（１）",U409="新加算Ⅴ（２）",U409="新加算Ⅴ（３）",U409="新加算ⅠⅤ（４）",U409="新加算Ⅴ（５）",U409="新加算Ⅴ（６）",U409="新加算Ⅴ（８）",U409="新加算Ⅴ（11）"),IF(AJ409="○","","未入力"),"")</f>
        <v/>
      </c>
      <c r="BA409" s="1229" t="str">
        <f>IF(OR(U409="新加算Ⅴ（７）",U409="新加算Ⅴ（９）",U409="新加算Ⅴ（10）",U409="新加算Ⅴ（12）",U409="新加算Ⅴ（13）",U409="新加算Ⅴ（14）"),IF(AK409="○","","未入力"),"")</f>
        <v/>
      </c>
      <c r="BB409" s="1229" t="str">
        <f>IF(OR(U409="新加算Ⅰ",U409="新加算Ⅱ",U409="新加算Ⅲ",U409="新加算Ⅴ（１）",U409="新加算Ⅴ（３）",U409="新加算Ⅴ（８）"),IF(AL409="○","","未入力"),"")</f>
        <v/>
      </c>
      <c r="BC409" s="1480" t="str">
        <f t="shared" ref="BC409" si="685">IF(OR(U409="新加算Ⅰ",U409="新加算Ⅱ",U409="新加算Ⅴ（１）",U409="新加算Ⅴ（２）",U409="新加算Ⅴ（３）",U409="新加算Ⅴ（４）",U409="新加算Ⅴ（５）",U409="新加算Ⅴ（６）",U409="新加算Ⅴ（７）",U409="新加算Ⅴ（９）",U409="新加算Ⅴ（10）",U409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9" s="1310" t="str">
        <f>IF(AND(T409&lt;&gt;"（参考）令和７年度の移行予定",OR(U409="新加算Ⅰ",U409="新加算Ⅴ（１）",U409="新加算Ⅴ（２）",U409="新加算Ⅴ（５）",U409="新加算Ⅴ（７）",U409="新加算Ⅴ（10）")),IF(AN409="","未入力",IF(AN409="いずれも取得していない","要件を満たさない","")),"")</f>
        <v/>
      </c>
      <c r="BE409" s="1310" t="str">
        <f>G406</f>
        <v/>
      </c>
      <c r="BF409" s="1310"/>
      <c r="BG409" s="1310"/>
    </row>
    <row r="410" spans="1:59" ht="30" customHeight="1">
      <c r="A410" s="1300">
        <v>100</v>
      </c>
      <c r="B410" s="1239" t="str">
        <f>IF(基本情報入力シート!C153="","",基本情報入力シート!C153)</f>
        <v/>
      </c>
      <c r="C410" s="1240"/>
      <c r="D410" s="1240"/>
      <c r="E410" s="1240"/>
      <c r="F410" s="1241"/>
      <c r="G410" s="1258" t="str">
        <f>IF(基本情報入力シート!M153="","",基本情報入力シート!M153)</f>
        <v/>
      </c>
      <c r="H410" s="1258" t="str">
        <f>IF(基本情報入力シート!R153="","",基本情報入力シート!R153)</f>
        <v/>
      </c>
      <c r="I410" s="1258" t="str">
        <f>IF(基本情報入力シート!W153="","",基本情報入力シート!W153)</f>
        <v/>
      </c>
      <c r="J410" s="1421" t="str">
        <f>IF(基本情報入力シート!X153="","",基本情報入力シート!X153)</f>
        <v/>
      </c>
      <c r="K410" s="1258" t="str">
        <f>IF(基本情報入力シート!Y153="","",基本情報入力シート!Y153)</f>
        <v/>
      </c>
      <c r="L410" s="1434" t="str">
        <f>IF(基本情報入力シート!AB153="","",基本情報入力シート!AB153)</f>
        <v/>
      </c>
      <c r="M410" s="553" t="str">
        <f>IF('別紙様式2-2（４・５月分）'!P311="","",'別紙様式2-2（４・５月分）'!P311)</f>
        <v/>
      </c>
      <c r="N410" s="1398" t="str">
        <f>IF(SUM('別紙様式2-2（４・５月分）'!Q311:Q313)=0,"",SUM('別紙様式2-2（４・５月分）'!Q311:Q313))</f>
        <v/>
      </c>
      <c r="O410" s="1402" t="str">
        <f>IFERROR(VLOOKUP('別紙様式2-2（４・５月分）'!AQ311,【参考】数式用!$AR$5:$AS$22,2,FALSE),"")</f>
        <v/>
      </c>
      <c r="P410" s="1403"/>
      <c r="Q410" s="1404"/>
      <c r="R410" s="1539" t="str">
        <f>IFERROR(VLOOKUP(K410,【参考】数式用!$A$5:$AB$37,MATCH(O410,【参考】数式用!$B$4:$AB$4,0)+1,0),"")</f>
        <v/>
      </c>
      <c r="S410" s="1410" t="s">
        <v>2102</v>
      </c>
      <c r="T410" s="1535" t="str">
        <f>IF('別紙様式2-3（６月以降分）'!T410="","",'別紙様式2-3（６月以降分）'!T410)</f>
        <v/>
      </c>
      <c r="U410" s="1537" t="str">
        <f>IFERROR(VLOOKUP(K410,【参考】数式用!$A$5:$AB$37,MATCH(T410,【参考】数式用!$B$4:$AB$4,0)+1,0),"")</f>
        <v/>
      </c>
      <c r="V410" s="1416" t="s">
        <v>15</v>
      </c>
      <c r="W410" s="1533">
        <f>'別紙様式2-3（６月以降分）'!W410</f>
        <v>6</v>
      </c>
      <c r="X410" s="1356" t="s">
        <v>10</v>
      </c>
      <c r="Y410" s="1533">
        <f>'別紙様式2-3（６月以降分）'!Y410</f>
        <v>6</v>
      </c>
      <c r="Z410" s="1356" t="s">
        <v>38</v>
      </c>
      <c r="AA410" s="1533">
        <f>'別紙様式2-3（６月以降分）'!AA410</f>
        <v>7</v>
      </c>
      <c r="AB410" s="1356" t="s">
        <v>10</v>
      </c>
      <c r="AC410" s="1533">
        <f>'別紙様式2-3（６月以降分）'!AC410</f>
        <v>3</v>
      </c>
      <c r="AD410" s="1356" t="s">
        <v>2020</v>
      </c>
      <c r="AE410" s="1356" t="s">
        <v>20</v>
      </c>
      <c r="AF410" s="1356">
        <f>IF(W410&gt;=1,(AA410*12+AC410)-(W410*12+Y410)+1,"")</f>
        <v>10</v>
      </c>
      <c r="AG410" s="1358" t="s">
        <v>33</v>
      </c>
      <c r="AH410" s="1525" t="str">
        <f>'別紙様式2-3（６月以降分）'!AH410</f>
        <v/>
      </c>
      <c r="AI410" s="1527" t="str">
        <f>'別紙様式2-3（６月以降分）'!AI410</f>
        <v/>
      </c>
      <c r="AJ410" s="1529">
        <f>'別紙様式2-3（６月以降分）'!AJ410</f>
        <v>0</v>
      </c>
      <c r="AK410" s="1531" t="str">
        <f>IF('別紙様式2-3（６月以降分）'!AK410="","",'別紙様式2-3（６月以降分）'!AK410)</f>
        <v/>
      </c>
      <c r="AL410" s="1520">
        <f>'別紙様式2-3（６月以降分）'!AL410</f>
        <v>0</v>
      </c>
      <c r="AM410" s="1522" t="str">
        <f>IF('別紙様式2-3（６月以降分）'!AM410="","",'別紙様式2-3（６月以降分）'!AM410)</f>
        <v/>
      </c>
      <c r="AN410" s="1340" t="str">
        <f>IF('別紙様式2-3（６月以降分）'!AN410="","",'別紙様式2-3（６月以降分）'!AN410)</f>
        <v/>
      </c>
      <c r="AO410" s="1338" t="str">
        <f>IF('別紙様式2-3（６月以降分）'!AO410="","",'別紙様式2-3（６月以降分）'!AO410)</f>
        <v/>
      </c>
      <c r="AP410" s="1340" t="str">
        <f>IF('別紙様式2-3（６月以降分）'!AP410="","",'別紙様式2-3（６月以降分）'!AP410)</f>
        <v/>
      </c>
      <c r="AQ410" s="1489" t="str">
        <f>IF('別紙様式2-3（６月以降分）'!AQ410="","",'別紙様式2-3（６月以降分）'!AQ410)</f>
        <v/>
      </c>
      <c r="AR410" s="1492" t="str">
        <f>IF('別紙様式2-3（６月以降分）'!AR410="","",'別紙様式2-3（６月以降分）'!AR410)</f>
        <v/>
      </c>
      <c r="AS410" s="573" t="str">
        <f t="shared" ref="AS410" si="686">IF(AU412="","",IF(U412&lt;U410,"！加算の要件上は問題ありませんが、令和６年度当初の新加算の加算率と比較して、移行後の加算率が下がる計画になっています。",""))</f>
        <v/>
      </c>
      <c r="AT410" s="580"/>
      <c r="AU410" s="1308"/>
      <c r="AV410" s="558" t="str">
        <f>IF('別紙様式2-2（４・５月分）'!N311="","",'別紙様式2-2（４・５月分）'!N311)</f>
        <v/>
      </c>
      <c r="AW410" s="1312" t="str">
        <f>IF(SUM('別紙様式2-2（４・５月分）'!O311:O313)=0,"",SUM('別紙様式2-2（４・５月分）'!O311:O313))</f>
        <v/>
      </c>
      <c r="AX410" s="1481" t="str">
        <f>IFERROR(VLOOKUP(K410,【参考】数式用!$AH$2:$AI$34,2,FALSE),"")</f>
        <v/>
      </c>
      <c r="AY410" s="494"/>
      <c r="BD410" s="341"/>
      <c r="BE410" s="1310" t="str">
        <f>G410</f>
        <v/>
      </c>
      <c r="BF410" s="1310"/>
      <c r="BG410" s="1310"/>
    </row>
    <row r="411" spans="1:59" ht="15" customHeight="1">
      <c r="A411" s="1274"/>
      <c r="B411" s="1242"/>
      <c r="C411" s="1243"/>
      <c r="D411" s="1243"/>
      <c r="E411" s="1243"/>
      <c r="F411" s="1244"/>
      <c r="G411" s="1259"/>
      <c r="H411" s="1259"/>
      <c r="I411" s="1259"/>
      <c r="J411" s="1422"/>
      <c r="K411" s="1259"/>
      <c r="L411" s="1428"/>
      <c r="M411" s="1378" t="str">
        <f>IF('別紙様式2-2（４・５月分）'!P312="","",'別紙様式2-2（４・５月分）'!P312)</f>
        <v/>
      </c>
      <c r="N411" s="1399"/>
      <c r="O411" s="1405"/>
      <c r="P411" s="1406"/>
      <c r="Q411" s="1407"/>
      <c r="R411" s="1540"/>
      <c r="S411" s="1411"/>
      <c r="T411" s="1536"/>
      <c r="U411" s="1538"/>
      <c r="V411" s="1417"/>
      <c r="W411" s="1534"/>
      <c r="X411" s="1357"/>
      <c r="Y411" s="1534"/>
      <c r="Z411" s="1357"/>
      <c r="AA411" s="1534"/>
      <c r="AB411" s="1357"/>
      <c r="AC411" s="1534"/>
      <c r="AD411" s="1357"/>
      <c r="AE411" s="1357"/>
      <c r="AF411" s="1357"/>
      <c r="AG411" s="1359"/>
      <c r="AH411" s="1526"/>
      <c r="AI411" s="1528"/>
      <c r="AJ411" s="1530"/>
      <c r="AK411" s="1532"/>
      <c r="AL411" s="1521"/>
      <c r="AM411" s="1523"/>
      <c r="AN411" s="1341"/>
      <c r="AO411" s="1524"/>
      <c r="AP411" s="1341"/>
      <c r="AQ411" s="1490"/>
      <c r="AR411" s="1493"/>
      <c r="AS411" s="1491" t="str">
        <f t="shared" ref="AS411" si="687">IF(AU412="","",IF(OR(AA412="",AA412&lt;&gt;7,AC412="",AC412&lt;&gt;3),"！算定期間の終わりが令和７年３月になっていません。年度内の廃止予定等がなければ、算定対象月を令和７年３月にしてください。",""))</f>
        <v/>
      </c>
      <c r="AT411" s="580"/>
      <c r="AU411" s="1310"/>
      <c r="AV411" s="1311" t="str">
        <f>IF('別紙様式2-2（４・５月分）'!N312="","",'別紙様式2-2（４・５月分）'!N312)</f>
        <v/>
      </c>
      <c r="AW411" s="1312"/>
      <c r="AX411" s="1482"/>
      <c r="AY411" s="431"/>
      <c r="BD411" s="341"/>
      <c r="BE411" s="1310" t="str">
        <f>G410</f>
        <v/>
      </c>
      <c r="BF411" s="1310"/>
      <c r="BG411" s="1310"/>
    </row>
    <row r="412" spans="1:59" ht="15" customHeight="1">
      <c r="A412" s="1302"/>
      <c r="B412" s="1242"/>
      <c r="C412" s="1243"/>
      <c r="D412" s="1243"/>
      <c r="E412" s="1243"/>
      <c r="F412" s="1244"/>
      <c r="G412" s="1259"/>
      <c r="H412" s="1259"/>
      <c r="I412" s="1259"/>
      <c r="J412" s="1422"/>
      <c r="K412" s="1259"/>
      <c r="L412" s="1428"/>
      <c r="M412" s="1379"/>
      <c r="N412" s="1400"/>
      <c r="O412" s="1380" t="s">
        <v>2025</v>
      </c>
      <c r="P412" s="1432" t="str">
        <f>IFERROR(VLOOKUP('別紙様式2-2（４・５月分）'!AQ311,【参考】数式用!$AR$5:$AT$22,3,FALSE),"")</f>
        <v/>
      </c>
      <c r="Q412" s="1384" t="s">
        <v>2036</v>
      </c>
      <c r="R412" s="1516" t="str">
        <f>IFERROR(VLOOKUP(K410,【参考】数式用!$A$5:$AB$37,MATCH(P412,【参考】数式用!$B$4:$AB$4,0)+1,0),"")</f>
        <v/>
      </c>
      <c r="S412" s="1388" t="s">
        <v>2109</v>
      </c>
      <c r="T412" s="1518"/>
      <c r="U412" s="1514" t="str">
        <f>IFERROR(VLOOKUP(K410,【参考】数式用!$A$5:$AB$37,MATCH(T412,【参考】数式用!$B$4:$AB$4,0)+1,0),"")</f>
        <v/>
      </c>
      <c r="V412" s="1394" t="s">
        <v>15</v>
      </c>
      <c r="W412" s="1512"/>
      <c r="X412" s="1370" t="s">
        <v>10</v>
      </c>
      <c r="Y412" s="1512"/>
      <c r="Z412" s="1370" t="s">
        <v>38</v>
      </c>
      <c r="AA412" s="1512"/>
      <c r="AB412" s="1370" t="s">
        <v>10</v>
      </c>
      <c r="AC412" s="1512"/>
      <c r="AD412" s="1370" t="s">
        <v>2020</v>
      </c>
      <c r="AE412" s="1370" t="s">
        <v>20</v>
      </c>
      <c r="AF412" s="1370" t="str">
        <f>IF(W412&gt;=1,(AA412*12+AC412)-(W412*12+Y412)+1,"")</f>
        <v/>
      </c>
      <c r="AG412" s="1366" t="s">
        <v>33</v>
      </c>
      <c r="AH412" s="1372" t="str">
        <f t="shared" ref="AH412" si="688">IFERROR(ROUNDDOWN(ROUND(L410*U412,0),0)*AF412,"")</f>
        <v/>
      </c>
      <c r="AI412" s="1506" t="str">
        <f t="shared" ref="AI412" si="689">IFERROR(ROUNDDOWN(ROUND((L410*(U412-AW410)),0),0)*AF412,"")</f>
        <v/>
      </c>
      <c r="AJ412" s="1376" t="str">
        <f>IFERROR(ROUNDDOWN(ROUNDDOWN(ROUND(L410*VLOOKUP(K410,【参考】数式用!$A$5:$AB$27,MATCH("新加算Ⅳ",【参考】数式用!$B$4:$AB$4,0)+1,0),0),0)*AF412*0.5,0),"")</f>
        <v/>
      </c>
      <c r="AK412" s="1508"/>
      <c r="AL412" s="1510" t="str">
        <f>IFERROR(IF('別紙様式2-2（４・５月分）'!P412="ベア加算","", IF(OR(T412="新加算Ⅰ",T412="新加算Ⅱ",T412="新加算Ⅲ",T412="新加算Ⅳ"),ROUNDDOWN(ROUND(L410*VLOOKUP(K410,【参考】数式用!$A$5:$I$27,MATCH("ベア加算",【参考】数式用!$B$4:$I$4,0)+1,0),0),0)*AF412,"")),"")</f>
        <v/>
      </c>
      <c r="AM412" s="1502"/>
      <c r="AN412" s="1483"/>
      <c r="AO412" s="1504"/>
      <c r="AP412" s="1483"/>
      <c r="AQ412" s="1485"/>
      <c r="AR412" s="1487"/>
      <c r="AS412" s="1491"/>
      <c r="AT412" s="452"/>
      <c r="AU412" s="1310" t="str">
        <f>IF(AND(AA410&lt;&gt;7,AC410&lt;&gt;3),"V列に色付け","")</f>
        <v/>
      </c>
      <c r="AV412" s="1311"/>
      <c r="AW412" s="1312"/>
      <c r="AX412" s="577"/>
      <c r="AY412" s="1229" t="str">
        <f>IF(AL412&lt;&gt;"",IF(AM412="○","入力済","未入力"),"")</f>
        <v/>
      </c>
      <c r="AZ412" s="1229" t="str">
        <f>IF(OR(T412="新加算Ⅰ",T412="新加算Ⅱ",T412="新加算Ⅲ",T412="新加算Ⅳ",T412="新加算Ⅴ（１）",T412="新加算Ⅴ（２）",T412="新加算Ⅴ（３）",T412="新加算ⅠⅤ（４）",T412="新加算Ⅴ（５）",T412="新加算Ⅴ（６）",T412="新加算Ⅴ（８）",T412="新加算Ⅴ（11）"),IF(OR(AN412="○",AN412="令和６年度中に満たす"),"入力済","未入力"),"")</f>
        <v/>
      </c>
      <c r="BA412" s="1229" t="str">
        <f>IF(OR(T412="新加算Ⅴ（７）",T412="新加算Ⅴ（９）",T412="新加算Ⅴ（10）",T412="新加算Ⅴ（12）",T412="新加算Ⅴ（13）",T412="新加算Ⅴ（14）"),IF(OR(AO412="○",AO412="令和６年度中に満たす"),"入力済","未入力"),"")</f>
        <v/>
      </c>
      <c r="BB412" s="1229" t="str">
        <f>IF(OR(T412="新加算Ⅰ",T412="新加算Ⅱ",T412="新加算Ⅲ",T412="新加算Ⅴ（１）",T412="新加算Ⅴ（３）",T412="新加算Ⅴ（８）"),IF(OR(AP412="○",AP412="令和６年度中に満たす"),"入力済","未入力"),"")</f>
        <v/>
      </c>
      <c r="BC412" s="1480" t="str">
        <f>IF(OR(T412="新加算Ⅰ",T412="新加算Ⅱ",T412="新加算Ⅴ（１）",T412="新加算Ⅴ（２）",T412="新加算Ⅴ（３）",T412="新加算Ⅴ（４）",T412="新加算Ⅴ（５）",T412="新加算Ⅴ（６）",T412="新加算Ⅴ（７）",T412="新加算Ⅴ（９）",T412="新加算Ⅴ（10）",T412="新加算Ⅴ（12）"),IF(AQ412&lt;&gt;"",1,""),"")</f>
        <v/>
      </c>
      <c r="BD412" s="1310" t="str">
        <f>IF(OR(T412="新加算Ⅰ",T412="新加算Ⅴ（１）",T412="新加算Ⅴ（２）",T412="新加算Ⅴ（５）",T412="新加算Ⅴ（７）",T412="新加算Ⅴ（10）"),IF(AR412="","未入力","入力済"),"")</f>
        <v/>
      </c>
      <c r="BE412" s="1310" t="str">
        <f>G410</f>
        <v/>
      </c>
      <c r="BF412" s="1310"/>
      <c r="BG412" s="1310"/>
    </row>
    <row r="413" spans="1:59" ht="30" customHeight="1" thickBot="1">
      <c r="A413" s="1275"/>
      <c r="B413" s="1418"/>
      <c r="C413" s="1419"/>
      <c r="D413" s="1419"/>
      <c r="E413" s="1419"/>
      <c r="F413" s="1420"/>
      <c r="G413" s="1260"/>
      <c r="H413" s="1260"/>
      <c r="I413" s="1260"/>
      <c r="J413" s="1423"/>
      <c r="K413" s="1260"/>
      <c r="L413" s="1429"/>
      <c r="M413" s="556" t="str">
        <f>IF('別紙様式2-2（４・５月分）'!P313="","",'別紙様式2-2（４・５月分）'!P313)</f>
        <v/>
      </c>
      <c r="N413" s="1401"/>
      <c r="O413" s="1381"/>
      <c r="P413" s="1433"/>
      <c r="Q413" s="1385"/>
      <c r="R413" s="1517"/>
      <c r="S413" s="1389"/>
      <c r="T413" s="1519"/>
      <c r="U413" s="1515"/>
      <c r="V413" s="1395"/>
      <c r="W413" s="1513"/>
      <c r="X413" s="1371"/>
      <c r="Y413" s="1513"/>
      <c r="Z413" s="1371"/>
      <c r="AA413" s="1513"/>
      <c r="AB413" s="1371"/>
      <c r="AC413" s="1513"/>
      <c r="AD413" s="1371"/>
      <c r="AE413" s="1371"/>
      <c r="AF413" s="1371"/>
      <c r="AG413" s="1367"/>
      <c r="AH413" s="1373"/>
      <c r="AI413" s="1507"/>
      <c r="AJ413" s="1377"/>
      <c r="AK413" s="1509"/>
      <c r="AL413" s="1511"/>
      <c r="AM413" s="1503"/>
      <c r="AN413" s="1484"/>
      <c r="AO413" s="1505"/>
      <c r="AP413" s="1484"/>
      <c r="AQ413" s="1486"/>
      <c r="AR413" s="1488"/>
      <c r="AS413" s="578" t="str">
        <f t="shared" ref="AS413" si="690">IF(AU412="","",IF(OR(T412="",AND(M413="ベア加算なし",OR(T412="新加算Ⅰ",T412="新加算Ⅱ",T412="新加算Ⅲ",T412="新加算Ⅳ"),AM412=""),AND(OR(T412="新加算Ⅰ",T412="新加算Ⅱ",T412="新加算Ⅲ",T412="新加算Ⅳ"),AN412=""),AND(OR(T412="新加算Ⅰ",T412="新加算Ⅱ",T412="新加算Ⅲ"),AP412=""),AND(OR(T412="新加算Ⅰ",T412="新加算Ⅱ"),AQ412=""),AND(OR(T412="新加算Ⅰ"),AR412="")),"！記入が必要な欄（ピンク色のセル）に空欄があります。空欄を埋めてください。",""))</f>
        <v/>
      </c>
      <c r="AT413" s="452"/>
      <c r="AU413" s="1310"/>
      <c r="AV413" s="558" t="str">
        <f>IF('別紙様式2-2（４・５月分）'!N313="","",'別紙様式2-2（４・５月分）'!N313)</f>
        <v/>
      </c>
      <c r="AW413" s="1312"/>
      <c r="AX413" s="579"/>
      <c r="AY413" s="1229" t="str">
        <f>IF(OR(T413="新加算Ⅰ",T413="新加算Ⅱ",T413="新加算Ⅲ",T413="新加算Ⅳ",T413="新加算Ⅴ（１）",T413="新加算Ⅴ（２）",T413="新加算Ⅴ（３）",T413="新加算ⅠⅤ（４）",T413="新加算Ⅴ（５）",T413="新加算Ⅴ（６）",T413="新加算Ⅴ（８）",T413="新加算Ⅴ（11）"),IF(AI413="○","","未入力"),"")</f>
        <v/>
      </c>
      <c r="AZ413" s="1229" t="str">
        <f>IF(OR(U413="新加算Ⅰ",U413="新加算Ⅱ",U413="新加算Ⅲ",U413="新加算Ⅳ",U413="新加算Ⅴ（１）",U413="新加算Ⅴ（２）",U413="新加算Ⅴ（３）",U413="新加算ⅠⅤ（４）",U413="新加算Ⅴ（５）",U413="新加算Ⅴ（６）",U413="新加算Ⅴ（８）",U413="新加算Ⅴ（11）"),IF(AJ413="○","","未入力"),"")</f>
        <v/>
      </c>
      <c r="BA413" s="1229" t="str">
        <f>IF(OR(U413="新加算Ⅴ（７）",U413="新加算Ⅴ（９）",U413="新加算Ⅴ（10）",U413="新加算Ⅴ（12）",U413="新加算Ⅴ（13）",U413="新加算Ⅴ（14）"),IF(AK413="○","","未入力"),"")</f>
        <v/>
      </c>
      <c r="BB413" s="1229" t="str">
        <f>IF(OR(U413="新加算Ⅰ",U413="新加算Ⅱ",U413="新加算Ⅲ",U413="新加算Ⅴ（１）",U413="新加算Ⅴ（３）",U413="新加算Ⅴ（８）"),IF(AL413="○","","未入力"),"")</f>
        <v/>
      </c>
      <c r="BC413" s="1480" t="str">
        <f t="shared" ref="BC413" si="691">IF(OR(U413="新加算Ⅰ",U413="新加算Ⅱ",U413="新加算Ⅴ（１）",U413="新加算Ⅴ（２）",U413="新加算Ⅴ（３）",U413="新加算Ⅴ（４）",U413="新加算Ⅴ（５）",U413="新加算Ⅴ（６）",U413="新加算Ⅴ（７）",U413="新加算Ⅴ（９）",U413="新加算Ⅴ（10）",U413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3" s="1310" t="str">
        <f>IF(AND(T413&lt;&gt;"（参考）令和７年度の移行予定",OR(U413="新加算Ⅰ",U413="新加算Ⅴ（１）",U413="新加算Ⅴ（２）",U413="新加算Ⅴ（５）",U413="新加算Ⅴ（７）",U413="新加算Ⅴ（10）")),IF(AN413="","未入力",IF(AN413="いずれも取得していない","要件を満たさない","")),"")</f>
        <v/>
      </c>
      <c r="BE413" s="1310" t="str">
        <f>G410</f>
        <v/>
      </c>
      <c r="BF413" s="1310"/>
      <c r="BG413" s="1310"/>
    </row>
    <row r="414" spans="1:59">
      <c r="BC414" s="87"/>
      <c r="BD414" s="87"/>
      <c r="BE414" s="87"/>
      <c r="BF414" s="87"/>
      <c r="BG414" s="87"/>
    </row>
  </sheetData>
  <sheetProtection formatCells="0" formatColumns="0" formatRows="0" sort="0" autoFilter="0"/>
  <autoFilter ref="A13:BG414" xr:uid="{42170303-3B42-4951-94A3-1C04BB55D1D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6" showButton="0"/>
    <filterColumn colId="57" showButton="0"/>
  </autoFilter>
  <mergeCells count="8437">
    <mergeCell ref="BE12:BG13"/>
    <mergeCell ref="A5:K5"/>
    <mergeCell ref="B6:K6"/>
    <mergeCell ref="B7:K7"/>
    <mergeCell ref="B8:K8"/>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207:AS208"/>
    <mergeCell ref="AS211:AS212"/>
    <mergeCell ref="AS215:AS216"/>
    <mergeCell ref="AS219:AS220"/>
    <mergeCell ref="AS223:AS224"/>
    <mergeCell ref="AS227:AS228"/>
    <mergeCell ref="AS231:AS232"/>
    <mergeCell ref="AS235:AS236"/>
    <mergeCell ref="AS239:AS240"/>
    <mergeCell ref="AS243:AS244"/>
    <mergeCell ref="AS247:AS248"/>
    <mergeCell ref="AS251:AS252"/>
    <mergeCell ref="AS255:AS256"/>
    <mergeCell ref="AS259:AS260"/>
    <mergeCell ref="AS263:AS264"/>
    <mergeCell ref="AS103:AS104"/>
    <mergeCell ref="AS107:AS108"/>
    <mergeCell ref="AS111:AS112"/>
    <mergeCell ref="AS115:AS116"/>
    <mergeCell ref="AS119:AS120"/>
    <mergeCell ref="AS395:AS396"/>
    <mergeCell ref="AS399:AS400"/>
    <mergeCell ref="AS403:AS404"/>
    <mergeCell ref="AS407:AS408"/>
    <mergeCell ref="AS411:AS412"/>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331:AS332"/>
    <mergeCell ref="AS335:AS336"/>
    <mergeCell ref="AS339:AS340"/>
    <mergeCell ref="AS343:AS344"/>
    <mergeCell ref="AS47:AS48"/>
    <mergeCell ref="AV43:AV44"/>
    <mergeCell ref="AS267:AS268"/>
    <mergeCell ref="AU96:AU97"/>
    <mergeCell ref="AU86:AU87"/>
    <mergeCell ref="AV79:AV80"/>
    <mergeCell ref="AS271:AS272"/>
    <mergeCell ref="AU88:AU89"/>
    <mergeCell ref="AU92:AU93"/>
    <mergeCell ref="AU90:AU91"/>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03:AS204"/>
    <mergeCell ref="AS135:AS136"/>
    <mergeCell ref="AS139:AS140"/>
    <mergeCell ref="AS143:AS144"/>
    <mergeCell ref="AS147:AS148"/>
    <mergeCell ref="AS87:AS88"/>
    <mergeCell ref="AS91:AS92"/>
    <mergeCell ref="AS95:AS96"/>
    <mergeCell ref="AS99:AS100"/>
    <mergeCell ref="AU20:AU21"/>
    <mergeCell ref="AO18:AO19"/>
    <mergeCell ref="AP18:AP19"/>
    <mergeCell ref="Z22:Z23"/>
    <mergeCell ref="AA22:AA23"/>
    <mergeCell ref="AB22:AB23"/>
    <mergeCell ref="AC22:AC23"/>
    <mergeCell ref="AU14:AU15"/>
    <mergeCell ref="AU22:AU23"/>
    <mergeCell ref="AU24:AU25"/>
    <mergeCell ref="AU18:AU19"/>
    <mergeCell ref="AU28:AU29"/>
    <mergeCell ref="AU32:AU33"/>
    <mergeCell ref="AU30:AU31"/>
    <mergeCell ref="AU26:AU27"/>
    <mergeCell ref="AU40:AU41"/>
    <mergeCell ref="AU44:AU45"/>
    <mergeCell ref="AU42:AU43"/>
    <mergeCell ref="AU38:AU39"/>
    <mergeCell ref="AR14:AR15"/>
    <mergeCell ref="AJ26:AJ27"/>
    <mergeCell ref="AK26:AK27"/>
    <mergeCell ref="Z26:Z27"/>
    <mergeCell ref="AA26:AA27"/>
    <mergeCell ref="AB26:AB27"/>
    <mergeCell ref="AC26:AC27"/>
    <mergeCell ref="AD26:AD27"/>
    <mergeCell ref="AE26:AE27"/>
    <mergeCell ref="AN30:AN31"/>
    <mergeCell ref="AH30:AH31"/>
    <mergeCell ref="AI30:AI31"/>
    <mergeCell ref="AJ30:AJ31"/>
    <mergeCell ref="AU56:AU57"/>
    <mergeCell ref="AU54:AU55"/>
    <mergeCell ref="AU50:AU51"/>
    <mergeCell ref="AU64:AU65"/>
    <mergeCell ref="AU68:AU69"/>
    <mergeCell ref="AU66:AU67"/>
    <mergeCell ref="AU62:AU63"/>
    <mergeCell ref="AU76:AU77"/>
    <mergeCell ref="AU80:AU81"/>
    <mergeCell ref="AU78:AU79"/>
    <mergeCell ref="AU74:AU75"/>
    <mergeCell ref="AS63:AS64"/>
    <mergeCell ref="AS67:AS68"/>
    <mergeCell ref="AS71:AS72"/>
    <mergeCell ref="AS75:AS76"/>
    <mergeCell ref="AS79:AS80"/>
    <mergeCell ref="AU60:AU61"/>
    <mergeCell ref="AS55:AS56"/>
    <mergeCell ref="AS59:AS60"/>
    <mergeCell ref="AU72:AU73"/>
    <mergeCell ref="AU52:AU53"/>
    <mergeCell ref="A9:L11"/>
    <mergeCell ref="A14:A17"/>
    <mergeCell ref="B14:F17"/>
    <mergeCell ref="G14:G17"/>
    <mergeCell ref="H14:H17"/>
    <mergeCell ref="I14:I17"/>
    <mergeCell ref="J14:J17"/>
    <mergeCell ref="K14:K17"/>
    <mergeCell ref="U12:U13"/>
    <mergeCell ref="V12:AG13"/>
    <mergeCell ref="AH12:AH13"/>
    <mergeCell ref="AS123:AS124"/>
    <mergeCell ref="AS127:AS128"/>
    <mergeCell ref="G18:G21"/>
    <mergeCell ref="H18:H21"/>
    <mergeCell ref="I18:I21"/>
    <mergeCell ref="J18:J21"/>
    <mergeCell ref="K18:K21"/>
    <mergeCell ref="L18:L21"/>
    <mergeCell ref="AM16:AM17"/>
    <mergeCell ref="AN16:AN17"/>
    <mergeCell ref="AO16:AO17"/>
    <mergeCell ref="AS31:AS32"/>
    <mergeCell ref="AS23:AS24"/>
    <mergeCell ref="AS27:AS28"/>
    <mergeCell ref="AS35:AS36"/>
    <mergeCell ref="AS39:AS40"/>
    <mergeCell ref="AS43:AS44"/>
    <mergeCell ref="AF14:AF15"/>
    <mergeCell ref="AG14:AG15"/>
    <mergeCell ref="AH14:AH15"/>
    <mergeCell ref="A18:A21"/>
    <mergeCell ref="B18:F21"/>
    <mergeCell ref="L14:L17"/>
    <mergeCell ref="AO20:AO21"/>
    <mergeCell ref="AP20:AP21"/>
    <mergeCell ref="AQ20:AQ21"/>
    <mergeCell ref="AR20:AR21"/>
    <mergeCell ref="Y18:Y19"/>
    <mergeCell ref="Z18:Z19"/>
    <mergeCell ref="AA18:AA19"/>
    <mergeCell ref="N18:N21"/>
    <mergeCell ref="A3:C3"/>
    <mergeCell ref="D3:J3"/>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7"/>
    <mergeCell ref="O14:Q15"/>
    <mergeCell ref="R14:R15"/>
    <mergeCell ref="S12:T13"/>
    <mergeCell ref="A12:A13"/>
    <mergeCell ref="B12:F13"/>
    <mergeCell ref="G12:G13"/>
    <mergeCell ref="H12:I12"/>
    <mergeCell ref="J12:J13"/>
    <mergeCell ref="K12:K13"/>
    <mergeCell ref="L12:L13"/>
    <mergeCell ref="AL12:AM12"/>
    <mergeCell ref="AN12:AO12"/>
    <mergeCell ref="AI12:AI13"/>
    <mergeCell ref="AJ12:AK12"/>
    <mergeCell ref="M12:M13"/>
    <mergeCell ref="N12:N13"/>
    <mergeCell ref="O12:Q13"/>
    <mergeCell ref="R12:R13"/>
    <mergeCell ref="M15:M16"/>
    <mergeCell ref="O16:O17"/>
    <mergeCell ref="P16:P17"/>
    <mergeCell ref="Q16:Q17"/>
    <mergeCell ref="R16:R17"/>
    <mergeCell ref="S16:S17"/>
    <mergeCell ref="T16:T17"/>
    <mergeCell ref="AL14:AL15"/>
    <mergeCell ref="AM14:AM15"/>
    <mergeCell ref="AN14:AN15"/>
    <mergeCell ref="AO14:AO15"/>
    <mergeCell ref="AP14:AP15"/>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S14:S15"/>
    <mergeCell ref="V16:V17"/>
    <mergeCell ref="W16:W17"/>
    <mergeCell ref="X16:X17"/>
    <mergeCell ref="Y16:Y17"/>
    <mergeCell ref="Z16:Z17"/>
    <mergeCell ref="M19:M20"/>
    <mergeCell ref="O20:O21"/>
    <mergeCell ref="P20:P21"/>
    <mergeCell ref="Q20:Q21"/>
    <mergeCell ref="R20:R21"/>
    <mergeCell ref="S20:S21"/>
    <mergeCell ref="T20:T21"/>
    <mergeCell ref="U20:U21"/>
    <mergeCell ref="V20:V21"/>
    <mergeCell ref="AN18:AN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T18:T19"/>
    <mergeCell ref="U18:U19"/>
    <mergeCell ref="AN20:AN21"/>
    <mergeCell ref="AC20:AC21"/>
    <mergeCell ref="O18:Q19"/>
    <mergeCell ref="R18:R19"/>
    <mergeCell ref="S18:S19"/>
    <mergeCell ref="R22:R23"/>
    <mergeCell ref="S22:S23"/>
    <mergeCell ref="T22:T23"/>
    <mergeCell ref="U22:U23"/>
    <mergeCell ref="V22:V23"/>
    <mergeCell ref="W22:W23"/>
    <mergeCell ref="N22:N25"/>
    <mergeCell ref="O22:Q23"/>
    <mergeCell ref="AQ24:AQ25"/>
    <mergeCell ref="AR24:AR25"/>
    <mergeCell ref="AQ22:AQ23"/>
    <mergeCell ref="AR22:AR23"/>
    <mergeCell ref="AD20:AD21"/>
    <mergeCell ref="AE20:AE21"/>
    <mergeCell ref="AF20:AF21"/>
    <mergeCell ref="AG20:AG21"/>
    <mergeCell ref="AH20:AH21"/>
    <mergeCell ref="W20:W21"/>
    <mergeCell ref="X20:X21"/>
    <mergeCell ref="Y20:Y21"/>
    <mergeCell ref="Z20:Z21"/>
    <mergeCell ref="AA20:AA21"/>
    <mergeCell ref="AB20:AB21"/>
    <mergeCell ref="AI20:AI21"/>
    <mergeCell ref="AJ20:AJ21"/>
    <mergeCell ref="AK20:AK21"/>
    <mergeCell ref="AL20:AL21"/>
    <mergeCell ref="AM20:AM21"/>
    <mergeCell ref="K22:K25"/>
    <mergeCell ref="L22:L25"/>
    <mergeCell ref="AP22:AP23"/>
    <mergeCell ref="A22:A25"/>
    <mergeCell ref="B22:F25"/>
    <mergeCell ref="G22:G25"/>
    <mergeCell ref="H22:H25"/>
    <mergeCell ref="I22:I25"/>
    <mergeCell ref="AM26:AM27"/>
    <mergeCell ref="AN26:AN27"/>
    <mergeCell ref="AO26:AO27"/>
    <mergeCell ref="AP26:AP27"/>
    <mergeCell ref="M23:M24"/>
    <mergeCell ref="O24:O25"/>
    <mergeCell ref="P24:P25"/>
    <mergeCell ref="Q24:Q25"/>
    <mergeCell ref="R24:R25"/>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A26:A29"/>
    <mergeCell ref="B26:F29"/>
    <mergeCell ref="G26:G29"/>
    <mergeCell ref="H26:H29"/>
    <mergeCell ref="I26:I29"/>
    <mergeCell ref="J26:J29"/>
    <mergeCell ref="K26:K29"/>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J22:J25"/>
    <mergeCell ref="L26:L29"/>
    <mergeCell ref="W30:W31"/>
    <mergeCell ref="X30:X31"/>
    <mergeCell ref="Y30:Y31"/>
    <mergeCell ref="Z30:Z31"/>
    <mergeCell ref="AA30:AA31"/>
    <mergeCell ref="N30:N33"/>
    <mergeCell ref="O30:Q31"/>
    <mergeCell ref="R30:R31"/>
    <mergeCell ref="S30:S31"/>
    <mergeCell ref="T30:T31"/>
    <mergeCell ref="U30:U31"/>
    <mergeCell ref="AO30:AO31"/>
    <mergeCell ref="AP30:AP31"/>
    <mergeCell ref="AQ30:AQ31"/>
    <mergeCell ref="AR30:AR31"/>
    <mergeCell ref="X32:X33"/>
    <mergeCell ref="AB30:AB31"/>
    <mergeCell ref="M27:M28"/>
    <mergeCell ref="O28:O29"/>
    <mergeCell ref="P28:P29"/>
    <mergeCell ref="Q28:Q29"/>
    <mergeCell ref="R28:R29"/>
    <mergeCell ref="S28:S29"/>
    <mergeCell ref="T28:T29"/>
    <mergeCell ref="AL26:AL27"/>
    <mergeCell ref="AI26:AI27"/>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M31:M32"/>
    <mergeCell ref="O32:O33"/>
    <mergeCell ref="P32:P33"/>
    <mergeCell ref="Q32:Q33"/>
    <mergeCell ref="R32:R33"/>
    <mergeCell ref="S32:S33"/>
    <mergeCell ref="T32:T33"/>
    <mergeCell ref="U32:U33"/>
    <mergeCell ref="V32:V33"/>
    <mergeCell ref="A30:A33"/>
    <mergeCell ref="B30:F33"/>
    <mergeCell ref="G30:G33"/>
    <mergeCell ref="H30:H33"/>
    <mergeCell ref="I30:I33"/>
    <mergeCell ref="J30:J33"/>
    <mergeCell ref="K30:K33"/>
    <mergeCell ref="L30:L33"/>
    <mergeCell ref="V30:V31"/>
    <mergeCell ref="AA34:AA35"/>
    <mergeCell ref="AB34:AB35"/>
    <mergeCell ref="AC34:AC35"/>
    <mergeCell ref="R34:R35"/>
    <mergeCell ref="S34:S35"/>
    <mergeCell ref="T34:T35"/>
    <mergeCell ref="U34:U35"/>
    <mergeCell ref="V34:V35"/>
    <mergeCell ref="W34:W35"/>
    <mergeCell ref="T26:T27"/>
    <mergeCell ref="U26:U27"/>
    <mergeCell ref="V26:V27"/>
    <mergeCell ref="W26:W27"/>
    <mergeCell ref="X26:X27"/>
    <mergeCell ref="Y26:Y27"/>
    <mergeCell ref="N26:N29"/>
    <mergeCell ref="O26:Q27"/>
    <mergeCell ref="R26:R27"/>
    <mergeCell ref="S26:S27"/>
    <mergeCell ref="Z28:Z29"/>
    <mergeCell ref="Y32:Y33"/>
    <mergeCell ref="Z32:Z33"/>
    <mergeCell ref="AA32:AA33"/>
    <mergeCell ref="AB32:AB33"/>
    <mergeCell ref="U28:U29"/>
    <mergeCell ref="V28:V29"/>
    <mergeCell ref="W28:W29"/>
    <mergeCell ref="X28:X29"/>
    <mergeCell ref="Y28:Y29"/>
    <mergeCell ref="N34:N37"/>
    <mergeCell ref="O34:Q35"/>
    <mergeCell ref="W32:W33"/>
    <mergeCell ref="AR36:AR37"/>
    <mergeCell ref="AU36:AU37"/>
    <mergeCell ref="AQ26:AQ27"/>
    <mergeCell ref="AF26:AF27"/>
    <mergeCell ref="AG26:AG27"/>
    <mergeCell ref="AH26:AH27"/>
    <mergeCell ref="AI32:AI33"/>
    <mergeCell ref="AJ32:AJ33"/>
    <mergeCell ref="AK32:AK33"/>
    <mergeCell ref="AL32:AL33"/>
    <mergeCell ref="AM32:AM33"/>
    <mergeCell ref="AN32:AN33"/>
    <mergeCell ref="AC32:AC33"/>
    <mergeCell ref="AD32:AD33"/>
    <mergeCell ref="AE32:AE33"/>
    <mergeCell ref="AF32:AF33"/>
    <mergeCell ref="AG32:AG33"/>
    <mergeCell ref="AH32:AH33"/>
    <mergeCell ref="AK30:AK31"/>
    <mergeCell ref="AL30:AL31"/>
    <mergeCell ref="AM30:AM31"/>
    <mergeCell ref="AC30:AC31"/>
    <mergeCell ref="AD30:AD31"/>
    <mergeCell ref="AE30:AE31"/>
    <mergeCell ref="AF30:AF31"/>
    <mergeCell ref="AG30:AG31"/>
    <mergeCell ref="AR26:AR27"/>
    <mergeCell ref="AO32:AO33"/>
    <mergeCell ref="AP32:AP33"/>
    <mergeCell ref="AQ32:AQ33"/>
    <mergeCell ref="AR32:AR33"/>
    <mergeCell ref="K34:K37"/>
    <mergeCell ref="L34:L37"/>
    <mergeCell ref="AP34:AP35"/>
    <mergeCell ref="A34:A37"/>
    <mergeCell ref="B34:F37"/>
    <mergeCell ref="G34:G37"/>
    <mergeCell ref="H34:H37"/>
    <mergeCell ref="I34:I37"/>
    <mergeCell ref="AQ34:AQ35"/>
    <mergeCell ref="AR34:AR35"/>
    <mergeCell ref="AU34:AU35"/>
    <mergeCell ref="M35:M36"/>
    <mergeCell ref="O36:O37"/>
    <mergeCell ref="P36:P37"/>
    <mergeCell ref="Q36:Q37"/>
    <mergeCell ref="R36:R37"/>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Q36:AQ37"/>
    <mergeCell ref="A38:A41"/>
    <mergeCell ref="B38:F41"/>
    <mergeCell ref="G38:G41"/>
    <mergeCell ref="H38:H41"/>
    <mergeCell ref="I38:I41"/>
    <mergeCell ref="J38:J41"/>
    <mergeCell ref="K38:K41"/>
    <mergeCell ref="AK36:AK37"/>
    <mergeCell ref="AL36:AL37"/>
    <mergeCell ref="AM36:AM37"/>
    <mergeCell ref="AN36:AN37"/>
    <mergeCell ref="AO36:AO37"/>
    <mergeCell ref="AP36:AP37"/>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J34:J37"/>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41"/>
    <mergeCell ref="O38:Q39"/>
    <mergeCell ref="R38:R39"/>
    <mergeCell ref="S38:S39"/>
    <mergeCell ref="X40:X41"/>
    <mergeCell ref="Y40:Y41"/>
    <mergeCell ref="Z40:Z41"/>
    <mergeCell ref="L38:L41"/>
    <mergeCell ref="AO44:AO45"/>
    <mergeCell ref="AP44:AP45"/>
    <mergeCell ref="AQ44:AQ45"/>
    <mergeCell ref="AR44:AR45"/>
    <mergeCell ref="AO42:AO43"/>
    <mergeCell ref="AP42:AP43"/>
    <mergeCell ref="AQ42:AQ43"/>
    <mergeCell ref="AR42:AR43"/>
    <mergeCell ref="AR38:AR39"/>
    <mergeCell ref="M39:M40"/>
    <mergeCell ref="O40:O41"/>
    <mergeCell ref="P40:P41"/>
    <mergeCell ref="Q40:Q41"/>
    <mergeCell ref="R40:R41"/>
    <mergeCell ref="S40:S41"/>
    <mergeCell ref="T40:T41"/>
    <mergeCell ref="AL38:AL39"/>
    <mergeCell ref="AM38:AM39"/>
    <mergeCell ref="AN38:AN39"/>
    <mergeCell ref="AO38:AO39"/>
    <mergeCell ref="AP38:AP39"/>
    <mergeCell ref="AQ38:AQ39"/>
    <mergeCell ref="AF38:AF39"/>
    <mergeCell ref="AG38:AG39"/>
    <mergeCell ref="AH38:AH39"/>
    <mergeCell ref="AI44:AI45"/>
    <mergeCell ref="AJ44:AJ45"/>
    <mergeCell ref="T42:T43"/>
    <mergeCell ref="U42:U43"/>
    <mergeCell ref="P44:P45"/>
    <mergeCell ref="R44:R45"/>
    <mergeCell ref="A42:A45"/>
    <mergeCell ref="B42:F45"/>
    <mergeCell ref="G42:G45"/>
    <mergeCell ref="H42:H45"/>
    <mergeCell ref="I42:I45"/>
    <mergeCell ref="J42:J45"/>
    <mergeCell ref="K42:K45"/>
    <mergeCell ref="L42:L45"/>
    <mergeCell ref="AM40:AM41"/>
    <mergeCell ref="AN40:AN41"/>
    <mergeCell ref="AO40:AO41"/>
    <mergeCell ref="AP40:AP41"/>
    <mergeCell ref="AQ40:AQ41"/>
    <mergeCell ref="AR40:AR41"/>
    <mergeCell ref="AG40:AG41"/>
    <mergeCell ref="AH40:AH41"/>
    <mergeCell ref="AI40:AI41"/>
    <mergeCell ref="AJ40:AJ41"/>
    <mergeCell ref="AK40:AK41"/>
    <mergeCell ref="AL40:AL41"/>
    <mergeCell ref="AA40:AA41"/>
    <mergeCell ref="AB40:AB41"/>
    <mergeCell ref="AC40:AC41"/>
    <mergeCell ref="AD40:AD41"/>
    <mergeCell ref="AE40:AE41"/>
    <mergeCell ref="AF40:AF41"/>
    <mergeCell ref="U40:U41"/>
    <mergeCell ref="V40:V41"/>
    <mergeCell ref="W40:W41"/>
    <mergeCell ref="M43:M44"/>
    <mergeCell ref="O44:O45"/>
    <mergeCell ref="Q44:Q45"/>
    <mergeCell ref="S44:S45"/>
    <mergeCell ref="T44:T45"/>
    <mergeCell ref="U44:U45"/>
    <mergeCell ref="V44:V45"/>
    <mergeCell ref="AN42:AN43"/>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AL44:AL45"/>
    <mergeCell ref="N42:N45"/>
    <mergeCell ref="O42:Q43"/>
    <mergeCell ref="R42:R43"/>
    <mergeCell ref="S42:S43"/>
    <mergeCell ref="AA46:AA47"/>
    <mergeCell ref="AB46:AB47"/>
    <mergeCell ref="AC46:AC47"/>
    <mergeCell ref="R46:R47"/>
    <mergeCell ref="S46:S47"/>
    <mergeCell ref="T46:T47"/>
    <mergeCell ref="U46:U47"/>
    <mergeCell ref="V46:V47"/>
    <mergeCell ref="W46:W47"/>
    <mergeCell ref="N46:N49"/>
    <mergeCell ref="O46:Q47"/>
    <mergeCell ref="AQ48:AQ49"/>
    <mergeCell ref="AR48:AR49"/>
    <mergeCell ref="AM44:AM45"/>
    <mergeCell ref="AN44:AN45"/>
    <mergeCell ref="AC44:AC45"/>
    <mergeCell ref="AD44:AD45"/>
    <mergeCell ref="AE44:AE45"/>
    <mergeCell ref="AF44:AF45"/>
    <mergeCell ref="AG44:AG45"/>
    <mergeCell ref="AH44:AH45"/>
    <mergeCell ref="W44:W45"/>
    <mergeCell ref="X44:X45"/>
    <mergeCell ref="Y44:Y45"/>
    <mergeCell ref="Z44:Z45"/>
    <mergeCell ref="AA44:AA45"/>
    <mergeCell ref="AB44:AB45"/>
    <mergeCell ref="AK44:AK45"/>
    <mergeCell ref="K46:K49"/>
    <mergeCell ref="L46:L49"/>
    <mergeCell ref="AP46:AP47"/>
    <mergeCell ref="A46:A49"/>
    <mergeCell ref="B46:F49"/>
    <mergeCell ref="G46:G49"/>
    <mergeCell ref="H46:H49"/>
    <mergeCell ref="I46:I49"/>
    <mergeCell ref="AQ46:AQ47"/>
    <mergeCell ref="AR46:AR47"/>
    <mergeCell ref="AU46:AU47"/>
    <mergeCell ref="M47:M48"/>
    <mergeCell ref="O48:O49"/>
    <mergeCell ref="P48:P49"/>
    <mergeCell ref="Q48:Q49"/>
    <mergeCell ref="R48:R49"/>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U48:AU49"/>
    <mergeCell ref="A50:A53"/>
    <mergeCell ref="B50:F53"/>
    <mergeCell ref="G50:G53"/>
    <mergeCell ref="H50:H53"/>
    <mergeCell ref="I50:I53"/>
    <mergeCell ref="J50:J53"/>
    <mergeCell ref="K50:K53"/>
    <mergeCell ref="AK48:AK49"/>
    <mergeCell ref="AL48:AL49"/>
    <mergeCell ref="AM48:AM49"/>
    <mergeCell ref="AN48:AN49"/>
    <mergeCell ref="AO48:AO49"/>
    <mergeCell ref="AP48:AP49"/>
    <mergeCell ref="AE48:AE49"/>
    <mergeCell ref="AF48:AF49"/>
    <mergeCell ref="AG48:AG49"/>
    <mergeCell ref="AH48:AH49"/>
    <mergeCell ref="AI48:AI49"/>
    <mergeCell ref="AJ48:AJ49"/>
    <mergeCell ref="Y48:Y49"/>
    <mergeCell ref="Z48:Z49"/>
    <mergeCell ref="AA48:AA49"/>
    <mergeCell ref="AB48:AB49"/>
    <mergeCell ref="AC48:AC49"/>
    <mergeCell ref="AD48:AD49"/>
    <mergeCell ref="S48:S49"/>
    <mergeCell ref="T48:T49"/>
    <mergeCell ref="U48:U49"/>
    <mergeCell ref="V48:V49"/>
    <mergeCell ref="W48:W49"/>
    <mergeCell ref="X48:X49"/>
    <mergeCell ref="J46:J49"/>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3"/>
    <mergeCell ref="O50:Q51"/>
    <mergeCell ref="R50:R51"/>
    <mergeCell ref="S50:S51"/>
    <mergeCell ref="X52:X53"/>
    <mergeCell ref="Y52:Y53"/>
    <mergeCell ref="Z52:Z53"/>
    <mergeCell ref="L50:L53"/>
    <mergeCell ref="AO56:AO57"/>
    <mergeCell ref="AP56:AP57"/>
    <mergeCell ref="AQ56:AQ57"/>
    <mergeCell ref="AR56:AR57"/>
    <mergeCell ref="AO54:AO55"/>
    <mergeCell ref="AP54:AP55"/>
    <mergeCell ref="AQ54:AQ55"/>
    <mergeCell ref="AR54:AR55"/>
    <mergeCell ref="AR50:AR51"/>
    <mergeCell ref="M51:M52"/>
    <mergeCell ref="O52:O53"/>
    <mergeCell ref="P52:P53"/>
    <mergeCell ref="Q52:Q53"/>
    <mergeCell ref="R52:R53"/>
    <mergeCell ref="S52:S53"/>
    <mergeCell ref="T52:T53"/>
    <mergeCell ref="AL50:AL51"/>
    <mergeCell ref="AM50:AM51"/>
    <mergeCell ref="AN50:AN51"/>
    <mergeCell ref="AO50:AO51"/>
    <mergeCell ref="AP50:AP51"/>
    <mergeCell ref="AQ50:AQ51"/>
    <mergeCell ref="AF50:AF51"/>
    <mergeCell ref="AG50:AG51"/>
    <mergeCell ref="AH50:AH51"/>
    <mergeCell ref="AI56:AI57"/>
    <mergeCell ref="AJ56:AJ57"/>
    <mergeCell ref="T54:T55"/>
    <mergeCell ref="U54:U55"/>
    <mergeCell ref="P56:P57"/>
    <mergeCell ref="R56:R57"/>
    <mergeCell ref="A54:A57"/>
    <mergeCell ref="B54:F57"/>
    <mergeCell ref="G54:G57"/>
    <mergeCell ref="H54:H57"/>
    <mergeCell ref="I54:I57"/>
    <mergeCell ref="J54:J57"/>
    <mergeCell ref="K54:K57"/>
    <mergeCell ref="L54:L57"/>
    <mergeCell ref="AM52:AM53"/>
    <mergeCell ref="AN52:AN53"/>
    <mergeCell ref="AO52:AO53"/>
    <mergeCell ref="AP52:AP53"/>
    <mergeCell ref="AQ52:AQ53"/>
    <mergeCell ref="AR52:AR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M55:M56"/>
    <mergeCell ref="O56:O57"/>
    <mergeCell ref="Q56:Q57"/>
    <mergeCell ref="S56:S57"/>
    <mergeCell ref="T56:T57"/>
    <mergeCell ref="U56:U57"/>
    <mergeCell ref="V56:V57"/>
    <mergeCell ref="AN54:AN55"/>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AL56:AL57"/>
    <mergeCell ref="N54:N57"/>
    <mergeCell ref="O54:Q55"/>
    <mergeCell ref="R54:R55"/>
    <mergeCell ref="S54:S55"/>
    <mergeCell ref="AA58:AA59"/>
    <mergeCell ref="AB58:AB59"/>
    <mergeCell ref="AC58:AC59"/>
    <mergeCell ref="R58:R59"/>
    <mergeCell ref="S58:S59"/>
    <mergeCell ref="T58:T59"/>
    <mergeCell ref="U58:U59"/>
    <mergeCell ref="V58:V59"/>
    <mergeCell ref="W58:W59"/>
    <mergeCell ref="N58:N61"/>
    <mergeCell ref="O58:Q59"/>
    <mergeCell ref="AQ60:AQ61"/>
    <mergeCell ref="AR60:AR61"/>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AK56:AK57"/>
    <mergeCell ref="K58:K61"/>
    <mergeCell ref="L58:L61"/>
    <mergeCell ref="AP58:AP59"/>
    <mergeCell ref="A58:A61"/>
    <mergeCell ref="B58:F61"/>
    <mergeCell ref="G58:G61"/>
    <mergeCell ref="H58:H61"/>
    <mergeCell ref="I58:I61"/>
    <mergeCell ref="AQ58:AQ59"/>
    <mergeCell ref="AR58:AR59"/>
    <mergeCell ref="AU58:AU59"/>
    <mergeCell ref="M59:M60"/>
    <mergeCell ref="O60:O61"/>
    <mergeCell ref="P60:P61"/>
    <mergeCell ref="Q60:Q61"/>
    <mergeCell ref="R60:R61"/>
    <mergeCell ref="AJ58:AJ59"/>
    <mergeCell ref="AK58:AK59"/>
    <mergeCell ref="AL58:AL59"/>
    <mergeCell ref="AM58:AM59"/>
    <mergeCell ref="AN58:AN59"/>
    <mergeCell ref="AO58:AO59"/>
    <mergeCell ref="AD58:AD59"/>
    <mergeCell ref="AE58:AE59"/>
    <mergeCell ref="AF58:AF59"/>
    <mergeCell ref="AG58:AG59"/>
    <mergeCell ref="AH58:AH59"/>
    <mergeCell ref="AI58:AI59"/>
    <mergeCell ref="X58:X59"/>
    <mergeCell ref="Y58:Y59"/>
    <mergeCell ref="Z58:Z59"/>
    <mergeCell ref="A62:A65"/>
    <mergeCell ref="B62:F65"/>
    <mergeCell ref="G62:G65"/>
    <mergeCell ref="H62:H65"/>
    <mergeCell ref="I62:I65"/>
    <mergeCell ref="J62:J65"/>
    <mergeCell ref="K62:K65"/>
    <mergeCell ref="AK60:AK61"/>
    <mergeCell ref="AL60:AL61"/>
    <mergeCell ref="AM60:AM61"/>
    <mergeCell ref="AN60:AN61"/>
    <mergeCell ref="AO60:AO61"/>
    <mergeCell ref="AP60:AP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V60:V61"/>
    <mergeCell ref="W60:W61"/>
    <mergeCell ref="X60:X61"/>
    <mergeCell ref="J58:J61"/>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5"/>
    <mergeCell ref="O62:Q63"/>
    <mergeCell ref="R62:R63"/>
    <mergeCell ref="S62:S63"/>
    <mergeCell ref="X64:X65"/>
    <mergeCell ref="Y64:Y65"/>
    <mergeCell ref="Z64:Z65"/>
    <mergeCell ref="L62:L65"/>
    <mergeCell ref="AO68:AO69"/>
    <mergeCell ref="AP68:AP69"/>
    <mergeCell ref="AQ68:AQ69"/>
    <mergeCell ref="AR68:AR69"/>
    <mergeCell ref="AO66:AO67"/>
    <mergeCell ref="AP66:AP67"/>
    <mergeCell ref="AQ66:AQ67"/>
    <mergeCell ref="AR66:AR67"/>
    <mergeCell ref="AR62:AR63"/>
    <mergeCell ref="M63:M64"/>
    <mergeCell ref="O64:O65"/>
    <mergeCell ref="P64:P65"/>
    <mergeCell ref="Q64:Q65"/>
    <mergeCell ref="R64:R65"/>
    <mergeCell ref="S64:S65"/>
    <mergeCell ref="T64:T65"/>
    <mergeCell ref="AL62:AL63"/>
    <mergeCell ref="AM62:AM63"/>
    <mergeCell ref="AN62:AN63"/>
    <mergeCell ref="AO62:AO63"/>
    <mergeCell ref="AP62:AP63"/>
    <mergeCell ref="AQ62:AQ63"/>
    <mergeCell ref="AF62:AF63"/>
    <mergeCell ref="AG62:AG63"/>
    <mergeCell ref="AH62:AH63"/>
    <mergeCell ref="AI68:AI69"/>
    <mergeCell ref="AJ68:AJ69"/>
    <mergeCell ref="T66:T67"/>
    <mergeCell ref="U66:U67"/>
    <mergeCell ref="P68:P69"/>
    <mergeCell ref="R68:R69"/>
    <mergeCell ref="A66:A69"/>
    <mergeCell ref="B66:F69"/>
    <mergeCell ref="G66:G69"/>
    <mergeCell ref="H66:H69"/>
    <mergeCell ref="I66:I69"/>
    <mergeCell ref="J66:J69"/>
    <mergeCell ref="K66:K69"/>
    <mergeCell ref="L66:L69"/>
    <mergeCell ref="AM64:AM65"/>
    <mergeCell ref="AN64:AN65"/>
    <mergeCell ref="AO64:AO65"/>
    <mergeCell ref="AP64:AP65"/>
    <mergeCell ref="AQ64:AQ65"/>
    <mergeCell ref="AR64:AR65"/>
    <mergeCell ref="AG64:AG65"/>
    <mergeCell ref="AH64:AH65"/>
    <mergeCell ref="AI64:AI65"/>
    <mergeCell ref="AJ64:AJ65"/>
    <mergeCell ref="AK64:AK65"/>
    <mergeCell ref="AL64:AL65"/>
    <mergeCell ref="AA64:AA65"/>
    <mergeCell ref="AB64:AB65"/>
    <mergeCell ref="AC64:AC65"/>
    <mergeCell ref="AD64:AD65"/>
    <mergeCell ref="AE64:AE65"/>
    <mergeCell ref="AF64:AF65"/>
    <mergeCell ref="U64:U65"/>
    <mergeCell ref="V64:V65"/>
    <mergeCell ref="W64:W65"/>
    <mergeCell ref="M67:M68"/>
    <mergeCell ref="O68:O69"/>
    <mergeCell ref="Q68:Q69"/>
    <mergeCell ref="S68:S69"/>
    <mergeCell ref="T68:T69"/>
    <mergeCell ref="U68:U69"/>
    <mergeCell ref="V68:V69"/>
    <mergeCell ref="AN66:AN67"/>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AL68:AL69"/>
    <mergeCell ref="N66:N69"/>
    <mergeCell ref="O66:Q67"/>
    <mergeCell ref="R66:R67"/>
    <mergeCell ref="S66:S67"/>
    <mergeCell ref="AA70:AA71"/>
    <mergeCell ref="AB70:AB71"/>
    <mergeCell ref="AC70:AC71"/>
    <mergeCell ref="R70:R71"/>
    <mergeCell ref="S70:S71"/>
    <mergeCell ref="T70:T71"/>
    <mergeCell ref="U70:U71"/>
    <mergeCell ref="V70:V71"/>
    <mergeCell ref="W70:W71"/>
    <mergeCell ref="N70:N73"/>
    <mergeCell ref="O70:Q71"/>
    <mergeCell ref="AQ72:AQ73"/>
    <mergeCell ref="AR72:AR73"/>
    <mergeCell ref="AM68:AM69"/>
    <mergeCell ref="AN68:AN69"/>
    <mergeCell ref="AC68:AC69"/>
    <mergeCell ref="AD68:AD69"/>
    <mergeCell ref="AE68:AE69"/>
    <mergeCell ref="AF68:AF69"/>
    <mergeCell ref="AG68:AG69"/>
    <mergeCell ref="AH68:AH69"/>
    <mergeCell ref="W68:W69"/>
    <mergeCell ref="X68:X69"/>
    <mergeCell ref="Y68:Y69"/>
    <mergeCell ref="Z68:Z69"/>
    <mergeCell ref="AA68:AA69"/>
    <mergeCell ref="AB68:AB69"/>
    <mergeCell ref="AK68:AK69"/>
    <mergeCell ref="K70:K73"/>
    <mergeCell ref="L70:L73"/>
    <mergeCell ref="AP70:AP71"/>
    <mergeCell ref="A70:A73"/>
    <mergeCell ref="B70:F73"/>
    <mergeCell ref="G70:G73"/>
    <mergeCell ref="H70:H73"/>
    <mergeCell ref="I70:I73"/>
    <mergeCell ref="AQ70:AQ71"/>
    <mergeCell ref="AR70:AR71"/>
    <mergeCell ref="AU70:AU71"/>
    <mergeCell ref="M71:M72"/>
    <mergeCell ref="O72:O73"/>
    <mergeCell ref="P72:P73"/>
    <mergeCell ref="Q72:Q73"/>
    <mergeCell ref="R72:R73"/>
    <mergeCell ref="AJ70:AJ71"/>
    <mergeCell ref="AK70:AK71"/>
    <mergeCell ref="AL70:AL71"/>
    <mergeCell ref="AM70:AM71"/>
    <mergeCell ref="AN70:AN71"/>
    <mergeCell ref="AO70:AO71"/>
    <mergeCell ref="AD70:AD71"/>
    <mergeCell ref="AE70:AE71"/>
    <mergeCell ref="AF70:AF71"/>
    <mergeCell ref="AG70:AG71"/>
    <mergeCell ref="AH70:AH71"/>
    <mergeCell ref="AI70:AI71"/>
    <mergeCell ref="X70:X71"/>
    <mergeCell ref="Y70:Y71"/>
    <mergeCell ref="Z70:Z71"/>
    <mergeCell ref="A74:A77"/>
    <mergeCell ref="B74:F77"/>
    <mergeCell ref="G74:G77"/>
    <mergeCell ref="H74:H77"/>
    <mergeCell ref="I74:I77"/>
    <mergeCell ref="J74:J77"/>
    <mergeCell ref="K74:K77"/>
    <mergeCell ref="AK72:AK73"/>
    <mergeCell ref="AL72:AL73"/>
    <mergeCell ref="AM72:AM73"/>
    <mergeCell ref="AN72:AN73"/>
    <mergeCell ref="AO72:AO73"/>
    <mergeCell ref="AP72:AP73"/>
    <mergeCell ref="AE72:AE73"/>
    <mergeCell ref="AF72:AF73"/>
    <mergeCell ref="AG72:AG73"/>
    <mergeCell ref="AH72:AH73"/>
    <mergeCell ref="AI72:AI73"/>
    <mergeCell ref="AJ72:AJ73"/>
    <mergeCell ref="Y72:Y73"/>
    <mergeCell ref="Z72:Z73"/>
    <mergeCell ref="AA72:AA73"/>
    <mergeCell ref="AB72:AB73"/>
    <mergeCell ref="AC72:AC73"/>
    <mergeCell ref="AD72:AD73"/>
    <mergeCell ref="S72:S73"/>
    <mergeCell ref="T72:T73"/>
    <mergeCell ref="U72:U73"/>
    <mergeCell ref="V72:V73"/>
    <mergeCell ref="W72:W73"/>
    <mergeCell ref="X72:X73"/>
    <mergeCell ref="J70:J73"/>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7"/>
    <mergeCell ref="O74:Q75"/>
    <mergeCell ref="R74:R75"/>
    <mergeCell ref="S74:S75"/>
    <mergeCell ref="X76:X77"/>
    <mergeCell ref="Y76:Y77"/>
    <mergeCell ref="Z76:Z77"/>
    <mergeCell ref="L74:L77"/>
    <mergeCell ref="AO80:AO81"/>
    <mergeCell ref="AP80:AP81"/>
    <mergeCell ref="AQ80:AQ81"/>
    <mergeCell ref="AR80:AR81"/>
    <mergeCell ref="AO78:AO79"/>
    <mergeCell ref="AP78:AP79"/>
    <mergeCell ref="AQ78:AQ79"/>
    <mergeCell ref="AR78:AR79"/>
    <mergeCell ref="AR74:AR75"/>
    <mergeCell ref="M75:M76"/>
    <mergeCell ref="O76:O77"/>
    <mergeCell ref="P76:P77"/>
    <mergeCell ref="Q76:Q77"/>
    <mergeCell ref="R76:R77"/>
    <mergeCell ref="S76:S77"/>
    <mergeCell ref="T76:T77"/>
    <mergeCell ref="AL74:AL75"/>
    <mergeCell ref="AM74:AM75"/>
    <mergeCell ref="AN74:AN75"/>
    <mergeCell ref="AO74:AO75"/>
    <mergeCell ref="AP74:AP75"/>
    <mergeCell ref="AQ74:AQ75"/>
    <mergeCell ref="AF74:AF75"/>
    <mergeCell ref="AG74:AG75"/>
    <mergeCell ref="AH74:AH75"/>
    <mergeCell ref="AI80:AI81"/>
    <mergeCell ref="AJ80:AJ81"/>
    <mergeCell ref="T78:T79"/>
    <mergeCell ref="U78:U79"/>
    <mergeCell ref="P80:P81"/>
    <mergeCell ref="R80:R81"/>
    <mergeCell ref="A78:A81"/>
    <mergeCell ref="B78:F81"/>
    <mergeCell ref="G78:G81"/>
    <mergeCell ref="H78:H81"/>
    <mergeCell ref="I78:I81"/>
    <mergeCell ref="J78:J81"/>
    <mergeCell ref="K78:K81"/>
    <mergeCell ref="L78:L81"/>
    <mergeCell ref="AM76:AM77"/>
    <mergeCell ref="AN76:AN77"/>
    <mergeCell ref="AO76:AO77"/>
    <mergeCell ref="AP76:AP77"/>
    <mergeCell ref="AQ76:AQ77"/>
    <mergeCell ref="AR76:AR77"/>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M79:M80"/>
    <mergeCell ref="O80:O81"/>
    <mergeCell ref="Q80:Q81"/>
    <mergeCell ref="AJ84:AJ85"/>
    <mergeCell ref="Y84:Y85"/>
    <mergeCell ref="Z84:Z85"/>
    <mergeCell ref="S80:S81"/>
    <mergeCell ref="T80:T81"/>
    <mergeCell ref="U80:U81"/>
    <mergeCell ref="V80:V81"/>
    <mergeCell ref="AN78:AN79"/>
    <mergeCell ref="AH78:AH79"/>
    <mergeCell ref="AI78:AI79"/>
    <mergeCell ref="AJ78:AJ79"/>
    <mergeCell ref="AK78:AK79"/>
    <mergeCell ref="AL78:AL79"/>
    <mergeCell ref="AM78:AM79"/>
    <mergeCell ref="AB78:AB79"/>
    <mergeCell ref="AC78:AC79"/>
    <mergeCell ref="AD78:AD79"/>
    <mergeCell ref="AE78:AE79"/>
    <mergeCell ref="AF78:AF79"/>
    <mergeCell ref="AG78:AG79"/>
    <mergeCell ref="V78:V79"/>
    <mergeCell ref="W78:W79"/>
    <mergeCell ref="X78:X79"/>
    <mergeCell ref="Y78:Y79"/>
    <mergeCell ref="Z78:Z79"/>
    <mergeCell ref="AA78:AA79"/>
    <mergeCell ref="AP84:AP85"/>
    <mergeCell ref="AS83:AS84"/>
    <mergeCell ref="AK84:AK85"/>
    <mergeCell ref="AL84:AL85"/>
    <mergeCell ref="AM84:AM85"/>
    <mergeCell ref="AN84:AN85"/>
    <mergeCell ref="N78:N81"/>
    <mergeCell ref="O78:Q79"/>
    <mergeCell ref="R78:R79"/>
    <mergeCell ref="S78:S79"/>
    <mergeCell ref="AQ84:AQ85"/>
    <mergeCell ref="AR84:AR85"/>
    <mergeCell ref="AU84:AU85"/>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AK80:AK81"/>
    <mergeCell ref="AL80:AL81"/>
    <mergeCell ref="AP82:AP83"/>
    <mergeCell ref="AE84:AE85"/>
    <mergeCell ref="AF84:AF85"/>
    <mergeCell ref="A82:A85"/>
    <mergeCell ref="B82:F85"/>
    <mergeCell ref="G82:G85"/>
    <mergeCell ref="H82:H85"/>
    <mergeCell ref="I82:I85"/>
    <mergeCell ref="M87:M88"/>
    <mergeCell ref="O88:O89"/>
    <mergeCell ref="P88:P89"/>
    <mergeCell ref="Q88:Q89"/>
    <mergeCell ref="R88:R89"/>
    <mergeCell ref="S88:S89"/>
    <mergeCell ref="T88:T89"/>
    <mergeCell ref="Y86:Y87"/>
    <mergeCell ref="AQ82:AQ83"/>
    <mergeCell ref="AR82:AR83"/>
    <mergeCell ref="AU82:AU83"/>
    <mergeCell ref="M83:M84"/>
    <mergeCell ref="O84:O85"/>
    <mergeCell ref="P84:P85"/>
    <mergeCell ref="Q84:Q85"/>
    <mergeCell ref="R84:R85"/>
    <mergeCell ref="AJ82:AJ83"/>
    <mergeCell ref="AK82:AK83"/>
    <mergeCell ref="AL82:AL83"/>
    <mergeCell ref="AM82:AM83"/>
    <mergeCell ref="AN82:AN83"/>
    <mergeCell ref="AO82:AO83"/>
    <mergeCell ref="AD82:AD83"/>
    <mergeCell ref="AE82:AE83"/>
    <mergeCell ref="AF82:AF83"/>
    <mergeCell ref="AG82:AG83"/>
    <mergeCell ref="AH82:AH83"/>
    <mergeCell ref="N86:N89"/>
    <mergeCell ref="O86:Q87"/>
    <mergeCell ref="R86:R87"/>
    <mergeCell ref="S86:S87"/>
    <mergeCell ref="X88:X89"/>
    <mergeCell ref="AN86:AN87"/>
    <mergeCell ref="AO86:AO87"/>
    <mergeCell ref="A86:A89"/>
    <mergeCell ref="B86:F89"/>
    <mergeCell ref="G86:G89"/>
    <mergeCell ref="H86:H89"/>
    <mergeCell ref="I86:I89"/>
    <mergeCell ref="J86:J89"/>
    <mergeCell ref="K86:K89"/>
    <mergeCell ref="Y88:Y89"/>
    <mergeCell ref="Z88:Z89"/>
    <mergeCell ref="L86:L89"/>
    <mergeCell ref="AO84:AO85"/>
    <mergeCell ref="J82:J85"/>
    <mergeCell ref="K82:K85"/>
    <mergeCell ref="L82:L85"/>
    <mergeCell ref="R82:R83"/>
    <mergeCell ref="S82:S83"/>
    <mergeCell ref="T82:T83"/>
    <mergeCell ref="U82:U83"/>
    <mergeCell ref="V82:V83"/>
    <mergeCell ref="W82:W83"/>
    <mergeCell ref="N82:N85"/>
    <mergeCell ref="O82:Q83"/>
    <mergeCell ref="AA84:AA85"/>
    <mergeCell ref="AB84:AB85"/>
    <mergeCell ref="AC84:AC85"/>
    <mergeCell ref="AD84:AD85"/>
    <mergeCell ref="S84:S85"/>
    <mergeCell ref="T84:T85"/>
    <mergeCell ref="U84:U85"/>
    <mergeCell ref="V84:V85"/>
    <mergeCell ref="W84:W85"/>
    <mergeCell ref="X84:X85"/>
    <mergeCell ref="AI82:AI83"/>
    <mergeCell ref="X82:X83"/>
    <mergeCell ref="Y82:Y83"/>
    <mergeCell ref="Z82:Z83"/>
    <mergeCell ref="AA82:AA83"/>
    <mergeCell ref="AB82:AB83"/>
    <mergeCell ref="AC82:AC83"/>
    <mergeCell ref="AG84:AG85"/>
    <mergeCell ref="AH84:AH85"/>
    <mergeCell ref="AI84:AI85"/>
    <mergeCell ref="M91:M92"/>
    <mergeCell ref="AR92:AR93"/>
    <mergeCell ref="AO90:AO91"/>
    <mergeCell ref="AP90:AP91"/>
    <mergeCell ref="AQ90:AQ91"/>
    <mergeCell ref="AR90:AR91"/>
    <mergeCell ref="AR86:AR87"/>
    <mergeCell ref="O90:Q91"/>
    <mergeCell ref="R90:R91"/>
    <mergeCell ref="S90:S91"/>
    <mergeCell ref="T90:T91"/>
    <mergeCell ref="U90:U91"/>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92:Y93"/>
    <mergeCell ref="Z92:Z93"/>
    <mergeCell ref="AA92:AA93"/>
    <mergeCell ref="AB92:AB93"/>
    <mergeCell ref="Y90:Y91"/>
    <mergeCell ref="AL86:AL87"/>
    <mergeCell ref="Z90:Z91"/>
    <mergeCell ref="AA90:AA91"/>
    <mergeCell ref="A90:A93"/>
    <mergeCell ref="B90:F93"/>
    <mergeCell ref="G90:G93"/>
    <mergeCell ref="H90:H93"/>
    <mergeCell ref="I90:I93"/>
    <mergeCell ref="J90:J93"/>
    <mergeCell ref="K90:K93"/>
    <mergeCell ref="L90:L93"/>
    <mergeCell ref="AM88:AM89"/>
    <mergeCell ref="AN88:AN89"/>
    <mergeCell ref="AO88:AO89"/>
    <mergeCell ref="AP88:AP89"/>
    <mergeCell ref="AQ88:AQ89"/>
    <mergeCell ref="AR88:AR89"/>
    <mergeCell ref="AG88:AG89"/>
    <mergeCell ref="AH88:AH89"/>
    <mergeCell ref="AI88:AI89"/>
    <mergeCell ref="AJ88:AJ89"/>
    <mergeCell ref="AK88:AK89"/>
    <mergeCell ref="AL88:AL89"/>
    <mergeCell ref="AA88:AA89"/>
    <mergeCell ref="AB88:AB89"/>
    <mergeCell ref="AC88:AC89"/>
    <mergeCell ref="AD88:AD89"/>
    <mergeCell ref="AE88:AE89"/>
    <mergeCell ref="AF88:AF89"/>
    <mergeCell ref="U88:U89"/>
    <mergeCell ref="V88:V89"/>
    <mergeCell ref="W88:W89"/>
    <mergeCell ref="AO92:AO93"/>
    <mergeCell ref="AP86:AP87"/>
    <mergeCell ref="AQ86:AQ87"/>
    <mergeCell ref="AF86:AF87"/>
    <mergeCell ref="AG86:AG87"/>
    <mergeCell ref="AH86:AH87"/>
    <mergeCell ref="AI92:AI93"/>
    <mergeCell ref="AJ92:AJ93"/>
    <mergeCell ref="AK92:AK93"/>
    <mergeCell ref="AL92:AL93"/>
    <mergeCell ref="AM92:AM93"/>
    <mergeCell ref="AN92:AN93"/>
    <mergeCell ref="AC92:AC93"/>
    <mergeCell ref="AD92:AD93"/>
    <mergeCell ref="AE92:AE93"/>
    <mergeCell ref="AF92:AF93"/>
    <mergeCell ref="AG92:AG93"/>
    <mergeCell ref="AH92:AH93"/>
    <mergeCell ref="AP92:AP93"/>
    <mergeCell ref="AQ92:AQ93"/>
    <mergeCell ref="AN90:AN91"/>
    <mergeCell ref="AH90:AH91"/>
    <mergeCell ref="AI90:AI91"/>
    <mergeCell ref="AJ90:AJ91"/>
    <mergeCell ref="AK90:AK91"/>
    <mergeCell ref="AL90:AL91"/>
    <mergeCell ref="AM90:AM91"/>
    <mergeCell ref="AC90:AC91"/>
    <mergeCell ref="AD90:AD91"/>
    <mergeCell ref="AE90:AE91"/>
    <mergeCell ref="AF90:AF91"/>
    <mergeCell ref="AM86:AM87"/>
    <mergeCell ref="AA94:AA95"/>
    <mergeCell ref="AB94:AB95"/>
    <mergeCell ref="AC94:AC95"/>
    <mergeCell ref="R94:R95"/>
    <mergeCell ref="S94:S95"/>
    <mergeCell ref="T94:T95"/>
    <mergeCell ref="U94:U95"/>
    <mergeCell ref="V94:V95"/>
    <mergeCell ref="W94:W95"/>
    <mergeCell ref="N94:N97"/>
    <mergeCell ref="O94:Q95"/>
    <mergeCell ref="AQ96:AQ97"/>
    <mergeCell ref="AR96:AR97"/>
    <mergeCell ref="V96:V97"/>
    <mergeCell ref="W96:W97"/>
    <mergeCell ref="X96:X97"/>
    <mergeCell ref="N90:N93"/>
    <mergeCell ref="W92:W93"/>
    <mergeCell ref="X92:X93"/>
    <mergeCell ref="O92:O93"/>
    <mergeCell ref="P92:P93"/>
    <mergeCell ref="Q92:Q93"/>
    <mergeCell ref="R92:R93"/>
    <mergeCell ref="S92:S93"/>
    <mergeCell ref="T92:T93"/>
    <mergeCell ref="U92:U93"/>
    <mergeCell ref="V92:V93"/>
    <mergeCell ref="AB90:AB91"/>
    <mergeCell ref="AG90:AG91"/>
    <mergeCell ref="V90:V91"/>
    <mergeCell ref="W90:W91"/>
    <mergeCell ref="X90:X91"/>
    <mergeCell ref="J94:J97"/>
    <mergeCell ref="K94:K97"/>
    <mergeCell ref="L94:L97"/>
    <mergeCell ref="AP94:AP95"/>
    <mergeCell ref="A94:A97"/>
    <mergeCell ref="B94:F97"/>
    <mergeCell ref="G94:G97"/>
    <mergeCell ref="H94:H97"/>
    <mergeCell ref="I94:I97"/>
    <mergeCell ref="AQ94:AQ95"/>
    <mergeCell ref="AR94:AR95"/>
    <mergeCell ref="AU94:AU95"/>
    <mergeCell ref="M95:M96"/>
    <mergeCell ref="O96:O97"/>
    <mergeCell ref="P96:P97"/>
    <mergeCell ref="Q96:Q97"/>
    <mergeCell ref="R96:R97"/>
    <mergeCell ref="AJ94:AJ95"/>
    <mergeCell ref="AK94:AK95"/>
    <mergeCell ref="AL94:AL95"/>
    <mergeCell ref="AM94:AM95"/>
    <mergeCell ref="AN94:AN95"/>
    <mergeCell ref="AO94:AO95"/>
    <mergeCell ref="AD94:AD95"/>
    <mergeCell ref="AE94:AE95"/>
    <mergeCell ref="AF94:AF95"/>
    <mergeCell ref="AG94:AG95"/>
    <mergeCell ref="AH94:AH95"/>
    <mergeCell ref="AI94:AI95"/>
    <mergeCell ref="X94:X95"/>
    <mergeCell ref="Y94:Y95"/>
    <mergeCell ref="Z94:Z95"/>
    <mergeCell ref="N98:N101"/>
    <mergeCell ref="O98:Q99"/>
    <mergeCell ref="R98:R99"/>
    <mergeCell ref="S98:S99"/>
    <mergeCell ref="A98:A101"/>
    <mergeCell ref="B98:F101"/>
    <mergeCell ref="G98:G101"/>
    <mergeCell ref="H98:H101"/>
    <mergeCell ref="I98:I101"/>
    <mergeCell ref="J98:J101"/>
    <mergeCell ref="K98:K101"/>
    <mergeCell ref="AK96:AK97"/>
    <mergeCell ref="AL96:AL97"/>
    <mergeCell ref="AM96:AM97"/>
    <mergeCell ref="AN96:AN97"/>
    <mergeCell ref="AO96:AO97"/>
    <mergeCell ref="AP96:AP97"/>
    <mergeCell ref="AE96:AE97"/>
    <mergeCell ref="AF96:AF97"/>
    <mergeCell ref="AG96:AG97"/>
    <mergeCell ref="AH96:AH97"/>
    <mergeCell ref="AI96:AI97"/>
    <mergeCell ref="AJ96:AJ97"/>
    <mergeCell ref="Y96:Y97"/>
    <mergeCell ref="Z96:Z97"/>
    <mergeCell ref="AA96:AA97"/>
    <mergeCell ref="AB96:AB97"/>
    <mergeCell ref="AC96:AC97"/>
    <mergeCell ref="AD96:AD97"/>
    <mergeCell ref="S96:S97"/>
    <mergeCell ref="T96:T97"/>
    <mergeCell ref="U96:U97"/>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V100:V101"/>
    <mergeCell ref="W100:W101"/>
    <mergeCell ref="X100:X101"/>
    <mergeCell ref="Y100:Y101"/>
    <mergeCell ref="Z100:Z101"/>
    <mergeCell ref="L98:L101"/>
    <mergeCell ref="AO104:AO105"/>
    <mergeCell ref="AP104:AP105"/>
    <mergeCell ref="AQ104:AQ105"/>
    <mergeCell ref="AR104:AR105"/>
    <mergeCell ref="AU104:AU105"/>
    <mergeCell ref="AO102:AO103"/>
    <mergeCell ref="AP102:AP103"/>
    <mergeCell ref="AQ102:AQ103"/>
    <mergeCell ref="AR102:AR103"/>
    <mergeCell ref="AU102:AU103"/>
    <mergeCell ref="AR98:AR99"/>
    <mergeCell ref="AU98:AU99"/>
    <mergeCell ref="M99:M100"/>
    <mergeCell ref="O100:O101"/>
    <mergeCell ref="P100:P101"/>
    <mergeCell ref="Q100:Q101"/>
    <mergeCell ref="R100:R101"/>
    <mergeCell ref="S100:S101"/>
    <mergeCell ref="T100:T101"/>
    <mergeCell ref="AL98:AL99"/>
    <mergeCell ref="AM98:AM99"/>
    <mergeCell ref="AN98:AN99"/>
    <mergeCell ref="N102:N105"/>
    <mergeCell ref="AO98:AO99"/>
    <mergeCell ref="AP98:AP99"/>
    <mergeCell ref="AQ98:AQ99"/>
    <mergeCell ref="R102:R103"/>
    <mergeCell ref="S102:S103"/>
    <mergeCell ref="T102:T103"/>
    <mergeCell ref="U102:U103"/>
    <mergeCell ref="AU100:AU101"/>
    <mergeCell ref="A102:A105"/>
    <mergeCell ref="B102:F105"/>
    <mergeCell ref="G102:G105"/>
    <mergeCell ref="H102:H105"/>
    <mergeCell ref="I102:I105"/>
    <mergeCell ref="J102:J105"/>
    <mergeCell ref="K102:K105"/>
    <mergeCell ref="L102:L105"/>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AA106:AA107"/>
    <mergeCell ref="AB106:AB107"/>
    <mergeCell ref="AC106:AC107"/>
    <mergeCell ref="M103:M104"/>
    <mergeCell ref="O104:O105"/>
    <mergeCell ref="P104:P105"/>
    <mergeCell ref="Q104:Q105"/>
    <mergeCell ref="R104:R105"/>
    <mergeCell ref="S104:S105"/>
    <mergeCell ref="T104:T105"/>
    <mergeCell ref="U104:U105"/>
    <mergeCell ref="V104:V105"/>
    <mergeCell ref="AN102:AN103"/>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O102:Q103"/>
    <mergeCell ref="AQ108:AQ109"/>
    <mergeCell ref="AR108:AR109"/>
    <mergeCell ref="V108:V109"/>
    <mergeCell ref="W108:W109"/>
    <mergeCell ref="X108:X109"/>
    <mergeCell ref="J106:J109"/>
    <mergeCell ref="K106:K109"/>
    <mergeCell ref="L106:L109"/>
    <mergeCell ref="AP106:AP107"/>
    <mergeCell ref="AU108:AU109"/>
    <mergeCell ref="AI104:AI105"/>
    <mergeCell ref="AJ104:AJ105"/>
    <mergeCell ref="AK104:AK105"/>
    <mergeCell ref="AL104:AL105"/>
    <mergeCell ref="AM104:AM105"/>
    <mergeCell ref="AN104:AN105"/>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AI106:AI107"/>
    <mergeCell ref="X106:X107"/>
    <mergeCell ref="Y106:Y107"/>
    <mergeCell ref="Z106:Z107"/>
    <mergeCell ref="A106:A109"/>
    <mergeCell ref="B106:F109"/>
    <mergeCell ref="G106:G109"/>
    <mergeCell ref="H106:H109"/>
    <mergeCell ref="I106:I109"/>
    <mergeCell ref="AQ106:AQ107"/>
    <mergeCell ref="AR106:AR107"/>
    <mergeCell ref="AU106:AU107"/>
    <mergeCell ref="M107:M108"/>
    <mergeCell ref="O108:O109"/>
    <mergeCell ref="P108:P109"/>
    <mergeCell ref="Q108:Q109"/>
    <mergeCell ref="R108:R109"/>
    <mergeCell ref="AJ106:AJ107"/>
    <mergeCell ref="AK106:AK107"/>
    <mergeCell ref="AL106:AL107"/>
    <mergeCell ref="AM106:AM107"/>
    <mergeCell ref="AN106:AN107"/>
    <mergeCell ref="AO106:AO107"/>
    <mergeCell ref="AD106:AD107"/>
    <mergeCell ref="AE106:AE107"/>
    <mergeCell ref="AF106:AF107"/>
    <mergeCell ref="AG106:AG107"/>
    <mergeCell ref="AH106:AH107"/>
    <mergeCell ref="R106:R107"/>
    <mergeCell ref="S106:S107"/>
    <mergeCell ref="T106:T107"/>
    <mergeCell ref="U106:U107"/>
    <mergeCell ref="V106:V107"/>
    <mergeCell ref="W106:W107"/>
    <mergeCell ref="N106:N109"/>
    <mergeCell ref="O106:Q107"/>
    <mergeCell ref="N110:N113"/>
    <mergeCell ref="O110:Q111"/>
    <mergeCell ref="R110:R111"/>
    <mergeCell ref="S110:S111"/>
    <mergeCell ref="A110:A113"/>
    <mergeCell ref="B110:F113"/>
    <mergeCell ref="G110:G113"/>
    <mergeCell ref="H110:H113"/>
    <mergeCell ref="I110:I113"/>
    <mergeCell ref="J110:J113"/>
    <mergeCell ref="K110:K113"/>
    <mergeCell ref="AK108:AK109"/>
    <mergeCell ref="AL108:AL109"/>
    <mergeCell ref="AM108:AM109"/>
    <mergeCell ref="AN108:AN109"/>
    <mergeCell ref="AO108:AO109"/>
    <mergeCell ref="AP108:AP109"/>
    <mergeCell ref="AE108:AE109"/>
    <mergeCell ref="AF108:AF109"/>
    <mergeCell ref="AG108:AG109"/>
    <mergeCell ref="AH108:AH109"/>
    <mergeCell ref="AI108:AI109"/>
    <mergeCell ref="AJ108:AJ109"/>
    <mergeCell ref="Y108:Y109"/>
    <mergeCell ref="Z108:Z109"/>
    <mergeCell ref="AA108:AA109"/>
    <mergeCell ref="AB108:AB109"/>
    <mergeCell ref="AC108:AC109"/>
    <mergeCell ref="AD108:AD109"/>
    <mergeCell ref="S108:S109"/>
    <mergeCell ref="T108:T109"/>
    <mergeCell ref="U108:U109"/>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V112:V113"/>
    <mergeCell ref="W112:W113"/>
    <mergeCell ref="X112:X113"/>
    <mergeCell ref="Y112:Y113"/>
    <mergeCell ref="Z112:Z113"/>
    <mergeCell ref="L110:L113"/>
    <mergeCell ref="AO116:AO117"/>
    <mergeCell ref="AP116:AP117"/>
    <mergeCell ref="AQ116:AQ117"/>
    <mergeCell ref="AR116:AR117"/>
    <mergeCell ref="AU116:AU117"/>
    <mergeCell ref="AO114:AO115"/>
    <mergeCell ref="AP114:AP115"/>
    <mergeCell ref="AQ114:AQ115"/>
    <mergeCell ref="AR114:AR115"/>
    <mergeCell ref="AU114:AU115"/>
    <mergeCell ref="AR110:AR111"/>
    <mergeCell ref="AU110:AU111"/>
    <mergeCell ref="M111:M112"/>
    <mergeCell ref="O112:O113"/>
    <mergeCell ref="P112:P113"/>
    <mergeCell ref="Q112:Q113"/>
    <mergeCell ref="R112:R113"/>
    <mergeCell ref="S112:S113"/>
    <mergeCell ref="T112:T113"/>
    <mergeCell ref="AL110:AL111"/>
    <mergeCell ref="AM110:AM111"/>
    <mergeCell ref="AN110:AN111"/>
    <mergeCell ref="N114:N117"/>
    <mergeCell ref="AO110:AO111"/>
    <mergeCell ref="AP110:AP111"/>
    <mergeCell ref="AQ110:AQ111"/>
    <mergeCell ref="R114:R115"/>
    <mergeCell ref="S114:S115"/>
    <mergeCell ref="T114:T115"/>
    <mergeCell ref="U114:U115"/>
    <mergeCell ref="AU112:AU113"/>
    <mergeCell ref="A114:A117"/>
    <mergeCell ref="B114:F117"/>
    <mergeCell ref="G114:G117"/>
    <mergeCell ref="H114:H117"/>
    <mergeCell ref="I114:I117"/>
    <mergeCell ref="J114:J117"/>
    <mergeCell ref="K114:K117"/>
    <mergeCell ref="L114:L117"/>
    <mergeCell ref="AM112:AM113"/>
    <mergeCell ref="AN112:AN113"/>
    <mergeCell ref="AO112:AO113"/>
    <mergeCell ref="AP112:AP113"/>
    <mergeCell ref="AQ112:AQ113"/>
    <mergeCell ref="AR112:AR113"/>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AA118:AA119"/>
    <mergeCell ref="AB118:AB119"/>
    <mergeCell ref="AC118:AC119"/>
    <mergeCell ref="M115:M116"/>
    <mergeCell ref="O116:O117"/>
    <mergeCell ref="P116:P117"/>
    <mergeCell ref="Q116:Q117"/>
    <mergeCell ref="R116:R117"/>
    <mergeCell ref="S116:S117"/>
    <mergeCell ref="T116:T117"/>
    <mergeCell ref="U116:U117"/>
    <mergeCell ref="V116:V117"/>
    <mergeCell ref="AN114:AN115"/>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O114:Q115"/>
    <mergeCell ref="AQ120:AQ121"/>
    <mergeCell ref="AR120:AR121"/>
    <mergeCell ref="V120:V121"/>
    <mergeCell ref="W120:W121"/>
    <mergeCell ref="X120:X121"/>
    <mergeCell ref="J118:J121"/>
    <mergeCell ref="K118:K121"/>
    <mergeCell ref="L118:L121"/>
    <mergeCell ref="AP118:AP119"/>
    <mergeCell ref="AU120:AU121"/>
    <mergeCell ref="AI116:AI117"/>
    <mergeCell ref="AJ116:AJ117"/>
    <mergeCell ref="AK116:AK117"/>
    <mergeCell ref="AL116:AL117"/>
    <mergeCell ref="AM116:AM117"/>
    <mergeCell ref="AN116:AN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AI118:AI119"/>
    <mergeCell ref="X118:X119"/>
    <mergeCell ref="Y118:Y119"/>
    <mergeCell ref="Z118:Z119"/>
    <mergeCell ref="A118:A121"/>
    <mergeCell ref="B118:F121"/>
    <mergeCell ref="G118:G121"/>
    <mergeCell ref="H118:H121"/>
    <mergeCell ref="I118:I121"/>
    <mergeCell ref="AQ118:AQ119"/>
    <mergeCell ref="AR118:AR119"/>
    <mergeCell ref="AU118:AU119"/>
    <mergeCell ref="M119:M120"/>
    <mergeCell ref="O120:O121"/>
    <mergeCell ref="P120:P121"/>
    <mergeCell ref="Q120:Q121"/>
    <mergeCell ref="R120:R121"/>
    <mergeCell ref="AJ118:AJ119"/>
    <mergeCell ref="AK118:AK119"/>
    <mergeCell ref="AL118:AL119"/>
    <mergeCell ref="AM118:AM119"/>
    <mergeCell ref="AN118:AN119"/>
    <mergeCell ref="AO118:AO119"/>
    <mergeCell ref="AD118:AD119"/>
    <mergeCell ref="AE118:AE119"/>
    <mergeCell ref="AF118:AF119"/>
    <mergeCell ref="AG118:AG119"/>
    <mergeCell ref="AH118:AH119"/>
    <mergeCell ref="R118:R119"/>
    <mergeCell ref="S118:S119"/>
    <mergeCell ref="T118:T119"/>
    <mergeCell ref="U118:U119"/>
    <mergeCell ref="V118:V119"/>
    <mergeCell ref="W118:W119"/>
    <mergeCell ref="N118:N121"/>
    <mergeCell ref="O118:Q119"/>
    <mergeCell ref="N122:N125"/>
    <mergeCell ref="O122:Q123"/>
    <mergeCell ref="R122:R123"/>
    <mergeCell ref="S122:S123"/>
    <mergeCell ref="A122:A125"/>
    <mergeCell ref="B122:F125"/>
    <mergeCell ref="G122:G125"/>
    <mergeCell ref="H122:H125"/>
    <mergeCell ref="I122:I125"/>
    <mergeCell ref="J122:J125"/>
    <mergeCell ref="K122:K125"/>
    <mergeCell ref="AK120:AK121"/>
    <mergeCell ref="AL120:AL121"/>
    <mergeCell ref="AM120:AM121"/>
    <mergeCell ref="AN120:AN121"/>
    <mergeCell ref="AO120:AO121"/>
    <mergeCell ref="AP120:AP121"/>
    <mergeCell ref="AE120:AE121"/>
    <mergeCell ref="AF120:AF121"/>
    <mergeCell ref="AG120:AG121"/>
    <mergeCell ref="AH120:AH121"/>
    <mergeCell ref="AI120:AI121"/>
    <mergeCell ref="AJ120:AJ121"/>
    <mergeCell ref="Y120:Y121"/>
    <mergeCell ref="Z120:Z121"/>
    <mergeCell ref="AA120:AA121"/>
    <mergeCell ref="AB120:AB121"/>
    <mergeCell ref="AC120:AC121"/>
    <mergeCell ref="AD120:AD121"/>
    <mergeCell ref="S120:S121"/>
    <mergeCell ref="T120:T121"/>
    <mergeCell ref="U120:U121"/>
    <mergeCell ref="AQ122:AQ123"/>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U124:U125"/>
    <mergeCell ref="V124:V125"/>
    <mergeCell ref="W124:W125"/>
    <mergeCell ref="X124:X125"/>
    <mergeCell ref="Y124:Y125"/>
    <mergeCell ref="Z124:Z125"/>
    <mergeCell ref="L122:L125"/>
    <mergeCell ref="AO128:AO129"/>
    <mergeCell ref="AP128:AP129"/>
    <mergeCell ref="AQ128:AQ129"/>
    <mergeCell ref="AR128:AR129"/>
    <mergeCell ref="AU128:AU129"/>
    <mergeCell ref="AO126:AO127"/>
    <mergeCell ref="AP126:AP127"/>
    <mergeCell ref="AQ126:AQ127"/>
    <mergeCell ref="AR126:AR127"/>
    <mergeCell ref="AU126:AU127"/>
    <mergeCell ref="AR122:AR123"/>
    <mergeCell ref="AU122:AU123"/>
    <mergeCell ref="M123:M124"/>
    <mergeCell ref="O124:O125"/>
    <mergeCell ref="P124:P125"/>
    <mergeCell ref="Q124:Q125"/>
    <mergeCell ref="R124:R125"/>
    <mergeCell ref="S124:S125"/>
    <mergeCell ref="T124:T125"/>
    <mergeCell ref="AL122:AL123"/>
    <mergeCell ref="AM122:AM123"/>
    <mergeCell ref="AA126:AA127"/>
    <mergeCell ref="AN122:AN123"/>
    <mergeCell ref="AO122:AO123"/>
    <mergeCell ref="AP122:AP123"/>
    <mergeCell ref="O126:Q127"/>
    <mergeCell ref="R126:R127"/>
    <mergeCell ref="S126:S127"/>
    <mergeCell ref="T126:T127"/>
    <mergeCell ref="U126:U127"/>
    <mergeCell ref="AU124:AU125"/>
    <mergeCell ref="A126:A129"/>
    <mergeCell ref="B126:F129"/>
    <mergeCell ref="G126:G129"/>
    <mergeCell ref="H126:H129"/>
    <mergeCell ref="I126:I129"/>
    <mergeCell ref="J126:J129"/>
    <mergeCell ref="K126:K129"/>
    <mergeCell ref="L126:L129"/>
    <mergeCell ref="AM124:AM125"/>
    <mergeCell ref="AN124:AN125"/>
    <mergeCell ref="AO124:AO125"/>
    <mergeCell ref="AP124:AP125"/>
    <mergeCell ref="AQ124:AQ125"/>
    <mergeCell ref="AR124:AR125"/>
    <mergeCell ref="AG124:AG125"/>
    <mergeCell ref="AH124:AH125"/>
    <mergeCell ref="AI124:AI125"/>
    <mergeCell ref="AJ124:AJ125"/>
    <mergeCell ref="AK124:AK125"/>
    <mergeCell ref="AL124:AL125"/>
    <mergeCell ref="AA124:AA125"/>
    <mergeCell ref="AB124:AB125"/>
    <mergeCell ref="AC124:AC125"/>
    <mergeCell ref="AD124:AD125"/>
    <mergeCell ref="AE124:AE125"/>
    <mergeCell ref="AF124:AF125"/>
    <mergeCell ref="Z130:Z131"/>
    <mergeCell ref="AA130:AA131"/>
    <mergeCell ref="AB130:AB131"/>
    <mergeCell ref="AC130:AC131"/>
    <mergeCell ref="M127:M128"/>
    <mergeCell ref="O128:O129"/>
    <mergeCell ref="P128:P129"/>
    <mergeCell ref="Q128:Q129"/>
    <mergeCell ref="R128:R129"/>
    <mergeCell ref="S128:S129"/>
    <mergeCell ref="T128:T129"/>
    <mergeCell ref="U128:U129"/>
    <mergeCell ref="V128:V129"/>
    <mergeCell ref="AN126:AN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V126:V127"/>
    <mergeCell ref="W126:W127"/>
    <mergeCell ref="X126:X127"/>
    <mergeCell ref="Y126:Y127"/>
    <mergeCell ref="Z126:Z127"/>
    <mergeCell ref="N126:N129"/>
    <mergeCell ref="AQ132:AQ133"/>
    <mergeCell ref="AR132:AR133"/>
    <mergeCell ref="V132:V133"/>
    <mergeCell ref="W132:W133"/>
    <mergeCell ref="X132:X133"/>
    <mergeCell ref="J130:J133"/>
    <mergeCell ref="K130:K133"/>
    <mergeCell ref="L130:L133"/>
    <mergeCell ref="AP130:AP131"/>
    <mergeCell ref="AU132:AU133"/>
    <mergeCell ref="AI128:AI129"/>
    <mergeCell ref="AJ128:AJ129"/>
    <mergeCell ref="AK128:AK129"/>
    <mergeCell ref="AL128:AL129"/>
    <mergeCell ref="AM128:AM129"/>
    <mergeCell ref="AN128:AN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AS131:AS132"/>
    <mergeCell ref="AI130:AI131"/>
    <mergeCell ref="X130:X131"/>
    <mergeCell ref="Y130:Y131"/>
    <mergeCell ref="A130:A133"/>
    <mergeCell ref="B130:F133"/>
    <mergeCell ref="G130:G133"/>
    <mergeCell ref="H130:H133"/>
    <mergeCell ref="I130:I133"/>
    <mergeCell ref="AQ130:AQ131"/>
    <mergeCell ref="AR130:AR131"/>
    <mergeCell ref="AU130:AU131"/>
    <mergeCell ref="M131:M132"/>
    <mergeCell ref="O132:O133"/>
    <mergeCell ref="P132:P133"/>
    <mergeCell ref="Q132:Q133"/>
    <mergeCell ref="R132:R133"/>
    <mergeCell ref="AJ130:AJ131"/>
    <mergeCell ref="AK130:AK131"/>
    <mergeCell ref="AL130:AL131"/>
    <mergeCell ref="AM130:AM131"/>
    <mergeCell ref="AN130:AN131"/>
    <mergeCell ref="AO130:AO131"/>
    <mergeCell ref="AD130:AD131"/>
    <mergeCell ref="AE130:AE131"/>
    <mergeCell ref="AF130:AF131"/>
    <mergeCell ref="AG130:AG131"/>
    <mergeCell ref="AH130:AH131"/>
    <mergeCell ref="R130:R131"/>
    <mergeCell ref="S130:S131"/>
    <mergeCell ref="T130:T131"/>
    <mergeCell ref="U130:U131"/>
    <mergeCell ref="V130:V131"/>
    <mergeCell ref="W130:W131"/>
    <mergeCell ref="N130:N133"/>
    <mergeCell ref="O130:Q131"/>
    <mergeCell ref="N134:N137"/>
    <mergeCell ref="O134:Q135"/>
    <mergeCell ref="R134:R135"/>
    <mergeCell ref="S134:S135"/>
    <mergeCell ref="A134:A137"/>
    <mergeCell ref="B134:F137"/>
    <mergeCell ref="G134:G137"/>
    <mergeCell ref="H134:H137"/>
    <mergeCell ref="I134:I137"/>
    <mergeCell ref="J134:J137"/>
    <mergeCell ref="K134:K137"/>
    <mergeCell ref="AK132:AK133"/>
    <mergeCell ref="AL132:AL133"/>
    <mergeCell ref="AM132:AM133"/>
    <mergeCell ref="AN132:AN133"/>
    <mergeCell ref="AO132:AO133"/>
    <mergeCell ref="AP132:AP133"/>
    <mergeCell ref="AE132:AE133"/>
    <mergeCell ref="AF132:AF133"/>
    <mergeCell ref="AG132:AG133"/>
    <mergeCell ref="AH132:AH133"/>
    <mergeCell ref="AI132:AI133"/>
    <mergeCell ref="AJ132:AJ133"/>
    <mergeCell ref="Y132:Y133"/>
    <mergeCell ref="Z132:Z133"/>
    <mergeCell ref="AA132:AA133"/>
    <mergeCell ref="AB132:AB133"/>
    <mergeCell ref="AC132:AC133"/>
    <mergeCell ref="AD132:AD133"/>
    <mergeCell ref="S132:S133"/>
    <mergeCell ref="T132:T133"/>
    <mergeCell ref="U132:U133"/>
    <mergeCell ref="AF134:AF135"/>
    <mergeCell ref="AG134:AG135"/>
    <mergeCell ref="AH134:AH135"/>
    <mergeCell ref="AI134:AI135"/>
    <mergeCell ref="AJ134:AJ135"/>
    <mergeCell ref="AK134:AK135"/>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V136:V137"/>
    <mergeCell ref="W136:W137"/>
    <mergeCell ref="X136:X137"/>
    <mergeCell ref="Y136:Y137"/>
    <mergeCell ref="Z136:Z137"/>
    <mergeCell ref="L134:L137"/>
    <mergeCell ref="AO140:AO141"/>
    <mergeCell ref="AP140:AP141"/>
    <mergeCell ref="AQ140:AQ141"/>
    <mergeCell ref="AR140:AR141"/>
    <mergeCell ref="AU140:AU141"/>
    <mergeCell ref="AO138:AO139"/>
    <mergeCell ref="AP138:AP139"/>
    <mergeCell ref="AQ138:AQ139"/>
    <mergeCell ref="AR138:AR139"/>
    <mergeCell ref="AU138:AU139"/>
    <mergeCell ref="AR134:AR135"/>
    <mergeCell ref="AU134:AU135"/>
    <mergeCell ref="M135:M136"/>
    <mergeCell ref="O136:O137"/>
    <mergeCell ref="P136:P137"/>
    <mergeCell ref="Q136:Q137"/>
    <mergeCell ref="R136:R137"/>
    <mergeCell ref="S136:S137"/>
    <mergeCell ref="T136:T137"/>
    <mergeCell ref="AL134:AL135"/>
    <mergeCell ref="AM134:AM135"/>
    <mergeCell ref="AN134:AN135"/>
    <mergeCell ref="N138:N141"/>
    <mergeCell ref="AO134:AO135"/>
    <mergeCell ref="AP134:AP135"/>
    <mergeCell ref="AQ134:AQ135"/>
    <mergeCell ref="R138:R139"/>
    <mergeCell ref="S138:S139"/>
    <mergeCell ref="T138:T139"/>
    <mergeCell ref="U138:U139"/>
    <mergeCell ref="AU136:AU137"/>
    <mergeCell ref="A138:A141"/>
    <mergeCell ref="B138:F141"/>
    <mergeCell ref="G138:G141"/>
    <mergeCell ref="H138:H141"/>
    <mergeCell ref="I138:I141"/>
    <mergeCell ref="J138:J141"/>
    <mergeCell ref="K138:K141"/>
    <mergeCell ref="L138:L141"/>
    <mergeCell ref="AM136:AM137"/>
    <mergeCell ref="AN136:AN137"/>
    <mergeCell ref="AO136:AO137"/>
    <mergeCell ref="AP136:AP137"/>
    <mergeCell ref="AQ136:AQ137"/>
    <mergeCell ref="AR136:AR137"/>
    <mergeCell ref="AG136:AG137"/>
    <mergeCell ref="AH136:AH137"/>
    <mergeCell ref="AI136:AI137"/>
    <mergeCell ref="AJ136:AJ137"/>
    <mergeCell ref="AK136:AK137"/>
    <mergeCell ref="AL136:AL137"/>
    <mergeCell ref="AA136:AA137"/>
    <mergeCell ref="AB136:AB137"/>
    <mergeCell ref="AC136:AC137"/>
    <mergeCell ref="AD136:AD137"/>
    <mergeCell ref="AE136:AE137"/>
    <mergeCell ref="AF136:AF137"/>
    <mergeCell ref="U136:U137"/>
    <mergeCell ref="AA142:AA143"/>
    <mergeCell ref="AB142:AB143"/>
    <mergeCell ref="AC142:AC143"/>
    <mergeCell ref="M139:M140"/>
    <mergeCell ref="O140:O141"/>
    <mergeCell ref="P140:P141"/>
    <mergeCell ref="Q140:Q141"/>
    <mergeCell ref="R140:R141"/>
    <mergeCell ref="S140:S141"/>
    <mergeCell ref="T140:T141"/>
    <mergeCell ref="U140:U141"/>
    <mergeCell ref="V140:V141"/>
    <mergeCell ref="AN138:AN139"/>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O138:Q139"/>
    <mergeCell ref="AQ144:AQ145"/>
    <mergeCell ref="AR144:AR145"/>
    <mergeCell ref="V144:V145"/>
    <mergeCell ref="W144:W145"/>
    <mergeCell ref="X144:X145"/>
    <mergeCell ref="J142:J145"/>
    <mergeCell ref="K142:K145"/>
    <mergeCell ref="L142:L145"/>
    <mergeCell ref="AP142:AP143"/>
    <mergeCell ref="AU144:AU145"/>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AI142:AI143"/>
    <mergeCell ref="X142:X143"/>
    <mergeCell ref="Y142:Y143"/>
    <mergeCell ref="Z142:Z143"/>
    <mergeCell ref="A142:A145"/>
    <mergeCell ref="B142:F145"/>
    <mergeCell ref="G142:G145"/>
    <mergeCell ref="H142:H145"/>
    <mergeCell ref="I142:I145"/>
    <mergeCell ref="AQ142:AQ143"/>
    <mergeCell ref="AR142:AR143"/>
    <mergeCell ref="AU142:AU143"/>
    <mergeCell ref="M143:M144"/>
    <mergeCell ref="O144:O145"/>
    <mergeCell ref="P144:P145"/>
    <mergeCell ref="Q144:Q145"/>
    <mergeCell ref="R144:R145"/>
    <mergeCell ref="AJ142:AJ143"/>
    <mergeCell ref="AK142:AK143"/>
    <mergeCell ref="AL142:AL143"/>
    <mergeCell ref="AM142:AM143"/>
    <mergeCell ref="AN142:AN143"/>
    <mergeCell ref="AO142:AO143"/>
    <mergeCell ref="AD142:AD143"/>
    <mergeCell ref="AE142:AE143"/>
    <mergeCell ref="AF142:AF143"/>
    <mergeCell ref="AG142:AG143"/>
    <mergeCell ref="AH142:AH143"/>
    <mergeCell ref="R142:R143"/>
    <mergeCell ref="S142:S143"/>
    <mergeCell ref="T142:T143"/>
    <mergeCell ref="U142:U143"/>
    <mergeCell ref="V142:V143"/>
    <mergeCell ref="W142:W143"/>
    <mergeCell ref="N142:N145"/>
    <mergeCell ref="O142:Q143"/>
    <mergeCell ref="N146:N149"/>
    <mergeCell ref="O146:Q147"/>
    <mergeCell ref="R146:R147"/>
    <mergeCell ref="S146:S147"/>
    <mergeCell ref="A146:A149"/>
    <mergeCell ref="B146:F149"/>
    <mergeCell ref="G146:G149"/>
    <mergeCell ref="H146:H149"/>
    <mergeCell ref="I146:I149"/>
    <mergeCell ref="J146:J149"/>
    <mergeCell ref="K146:K149"/>
    <mergeCell ref="AK144:AK145"/>
    <mergeCell ref="AL144:AL145"/>
    <mergeCell ref="AM144:AM145"/>
    <mergeCell ref="AN144:AN145"/>
    <mergeCell ref="AO144:AO145"/>
    <mergeCell ref="AP144:AP145"/>
    <mergeCell ref="AE144:AE145"/>
    <mergeCell ref="AF144:AF145"/>
    <mergeCell ref="AG144:AG145"/>
    <mergeCell ref="AH144:AH145"/>
    <mergeCell ref="AI144:AI145"/>
    <mergeCell ref="AJ144:AJ145"/>
    <mergeCell ref="Y144:Y145"/>
    <mergeCell ref="Z144:Z145"/>
    <mergeCell ref="AA144:AA145"/>
    <mergeCell ref="AB144:AB145"/>
    <mergeCell ref="AC144:AC145"/>
    <mergeCell ref="AD144:AD145"/>
    <mergeCell ref="S144:S145"/>
    <mergeCell ref="T144:T145"/>
    <mergeCell ref="U144:U145"/>
    <mergeCell ref="AF146:AF147"/>
    <mergeCell ref="AG146:AG147"/>
    <mergeCell ref="AH146:AH147"/>
    <mergeCell ref="AI146:AI147"/>
    <mergeCell ref="AJ146:AJ147"/>
    <mergeCell ref="AK146:AK147"/>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V148:V149"/>
    <mergeCell ref="W148:W149"/>
    <mergeCell ref="X148:X149"/>
    <mergeCell ref="Y148:Y149"/>
    <mergeCell ref="Z148:Z149"/>
    <mergeCell ref="L146:L149"/>
    <mergeCell ref="AO152:AO153"/>
    <mergeCell ref="AP152:AP153"/>
    <mergeCell ref="AQ152:AQ153"/>
    <mergeCell ref="AR152:AR153"/>
    <mergeCell ref="AU152:AU153"/>
    <mergeCell ref="AO150:AO151"/>
    <mergeCell ref="AP150:AP151"/>
    <mergeCell ref="AQ150:AQ151"/>
    <mergeCell ref="AR150:AR151"/>
    <mergeCell ref="AU150:AU151"/>
    <mergeCell ref="AR146:AR147"/>
    <mergeCell ref="AU146:AU147"/>
    <mergeCell ref="M147:M148"/>
    <mergeCell ref="O148:O149"/>
    <mergeCell ref="P148:P149"/>
    <mergeCell ref="Q148:Q149"/>
    <mergeCell ref="R148:R149"/>
    <mergeCell ref="S148:S149"/>
    <mergeCell ref="T148:T149"/>
    <mergeCell ref="AL146:AL147"/>
    <mergeCell ref="AM146:AM147"/>
    <mergeCell ref="AN146:AN147"/>
    <mergeCell ref="N150:N153"/>
    <mergeCell ref="AO146:AO147"/>
    <mergeCell ref="AP146:AP147"/>
    <mergeCell ref="AQ146:AQ147"/>
    <mergeCell ref="R150:R151"/>
    <mergeCell ref="S150:S151"/>
    <mergeCell ref="T150:T151"/>
    <mergeCell ref="U150:U151"/>
    <mergeCell ref="AU148:AU149"/>
    <mergeCell ref="A150:A153"/>
    <mergeCell ref="B150:F153"/>
    <mergeCell ref="G150:G153"/>
    <mergeCell ref="H150:H153"/>
    <mergeCell ref="I150:I153"/>
    <mergeCell ref="J150:J153"/>
    <mergeCell ref="K150:K153"/>
    <mergeCell ref="L150:L153"/>
    <mergeCell ref="AM148:AM149"/>
    <mergeCell ref="AN148:AN149"/>
    <mergeCell ref="AO148:AO149"/>
    <mergeCell ref="AP148:AP149"/>
    <mergeCell ref="AQ148:AQ149"/>
    <mergeCell ref="AR148:AR149"/>
    <mergeCell ref="AG148:AG149"/>
    <mergeCell ref="AH148:AH149"/>
    <mergeCell ref="AI148:AI149"/>
    <mergeCell ref="AJ148:AJ149"/>
    <mergeCell ref="AK148:AK149"/>
    <mergeCell ref="AL148:AL149"/>
    <mergeCell ref="AA148:AA149"/>
    <mergeCell ref="AB148:AB149"/>
    <mergeCell ref="AC148:AC149"/>
    <mergeCell ref="AD148:AD149"/>
    <mergeCell ref="AE148:AE149"/>
    <mergeCell ref="AF148:AF149"/>
    <mergeCell ref="U148:U149"/>
    <mergeCell ref="AA154:AA155"/>
    <mergeCell ref="AB154:AB155"/>
    <mergeCell ref="AC154:AC155"/>
    <mergeCell ref="M151:M152"/>
    <mergeCell ref="O152:O153"/>
    <mergeCell ref="P152:P153"/>
    <mergeCell ref="Q152:Q153"/>
    <mergeCell ref="R152:R153"/>
    <mergeCell ref="S152:S153"/>
    <mergeCell ref="T152:T153"/>
    <mergeCell ref="U152:U153"/>
    <mergeCell ref="V152:V153"/>
    <mergeCell ref="AN150:AN151"/>
    <mergeCell ref="AH150:AH151"/>
    <mergeCell ref="AI150:AI151"/>
    <mergeCell ref="AJ150:AJ151"/>
    <mergeCell ref="AK150:AK151"/>
    <mergeCell ref="AL150:AL151"/>
    <mergeCell ref="AM150:AM151"/>
    <mergeCell ref="AB150:AB151"/>
    <mergeCell ref="AC150:AC151"/>
    <mergeCell ref="AD150:AD151"/>
    <mergeCell ref="AE150:AE151"/>
    <mergeCell ref="AF150:AF151"/>
    <mergeCell ref="AG150:AG151"/>
    <mergeCell ref="V150:V151"/>
    <mergeCell ref="W150:W151"/>
    <mergeCell ref="X150:X151"/>
    <mergeCell ref="Y150:Y151"/>
    <mergeCell ref="Z150:Z151"/>
    <mergeCell ref="AA150:AA151"/>
    <mergeCell ref="O150:Q151"/>
    <mergeCell ref="AQ156:AQ157"/>
    <mergeCell ref="AR156:AR157"/>
    <mergeCell ref="V156:V157"/>
    <mergeCell ref="W156:W157"/>
    <mergeCell ref="X156:X157"/>
    <mergeCell ref="J154:J157"/>
    <mergeCell ref="K154:K157"/>
    <mergeCell ref="L154:L157"/>
    <mergeCell ref="AP154:AP155"/>
    <mergeCell ref="AU156:AU157"/>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AI154:AI155"/>
    <mergeCell ref="X154:X155"/>
    <mergeCell ref="Y154:Y155"/>
    <mergeCell ref="Z154:Z155"/>
    <mergeCell ref="A154:A157"/>
    <mergeCell ref="B154:F157"/>
    <mergeCell ref="G154:G157"/>
    <mergeCell ref="H154:H157"/>
    <mergeCell ref="I154:I157"/>
    <mergeCell ref="AQ154:AQ155"/>
    <mergeCell ref="AR154:AR155"/>
    <mergeCell ref="AU154:AU155"/>
    <mergeCell ref="M155:M156"/>
    <mergeCell ref="O156:O157"/>
    <mergeCell ref="P156:P157"/>
    <mergeCell ref="Q156:Q157"/>
    <mergeCell ref="R156:R157"/>
    <mergeCell ref="AJ154:AJ155"/>
    <mergeCell ref="AK154:AK155"/>
    <mergeCell ref="AL154:AL155"/>
    <mergeCell ref="AM154:AM155"/>
    <mergeCell ref="AN154:AN155"/>
    <mergeCell ref="AO154:AO155"/>
    <mergeCell ref="AD154:AD155"/>
    <mergeCell ref="AE154:AE155"/>
    <mergeCell ref="AF154:AF155"/>
    <mergeCell ref="AG154:AG155"/>
    <mergeCell ref="AH154:AH155"/>
    <mergeCell ref="R154:R155"/>
    <mergeCell ref="S154:S155"/>
    <mergeCell ref="T154:T155"/>
    <mergeCell ref="U154:U155"/>
    <mergeCell ref="V154:V155"/>
    <mergeCell ref="W154:W155"/>
    <mergeCell ref="N154:N157"/>
    <mergeCell ref="O154:Q155"/>
    <mergeCell ref="N158:N161"/>
    <mergeCell ref="O158:Q159"/>
    <mergeCell ref="R158:R159"/>
    <mergeCell ref="S158:S159"/>
    <mergeCell ref="A158:A161"/>
    <mergeCell ref="B158:F161"/>
    <mergeCell ref="G158:G161"/>
    <mergeCell ref="H158:H161"/>
    <mergeCell ref="I158:I161"/>
    <mergeCell ref="J158:J161"/>
    <mergeCell ref="K158:K161"/>
    <mergeCell ref="AK156:AK157"/>
    <mergeCell ref="AL156:AL157"/>
    <mergeCell ref="AM156:AM157"/>
    <mergeCell ref="AN156:AN157"/>
    <mergeCell ref="AO156:AO157"/>
    <mergeCell ref="AP156:AP157"/>
    <mergeCell ref="AE156:AE157"/>
    <mergeCell ref="AF156:AF157"/>
    <mergeCell ref="AG156:AG157"/>
    <mergeCell ref="AH156:AH157"/>
    <mergeCell ref="AI156:AI157"/>
    <mergeCell ref="AJ156:AJ157"/>
    <mergeCell ref="Y156:Y157"/>
    <mergeCell ref="Z156:Z157"/>
    <mergeCell ref="AA156:AA157"/>
    <mergeCell ref="AB156:AB157"/>
    <mergeCell ref="AC156:AC157"/>
    <mergeCell ref="AD156:AD157"/>
    <mergeCell ref="S156:S157"/>
    <mergeCell ref="T156:T157"/>
    <mergeCell ref="U156:U157"/>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V160:V161"/>
    <mergeCell ref="W160:W161"/>
    <mergeCell ref="X160:X161"/>
    <mergeCell ref="Y160:Y161"/>
    <mergeCell ref="Z160:Z161"/>
    <mergeCell ref="L158:L161"/>
    <mergeCell ref="AO164:AO165"/>
    <mergeCell ref="AP164:AP165"/>
    <mergeCell ref="AQ164:AQ165"/>
    <mergeCell ref="AR164:AR165"/>
    <mergeCell ref="AU164:AU165"/>
    <mergeCell ref="AO162:AO163"/>
    <mergeCell ref="AP162:AP163"/>
    <mergeCell ref="AQ162:AQ163"/>
    <mergeCell ref="AR162:AR163"/>
    <mergeCell ref="AU162:AU163"/>
    <mergeCell ref="AR158:AR159"/>
    <mergeCell ref="AU158:AU159"/>
    <mergeCell ref="M159:M160"/>
    <mergeCell ref="O160:O161"/>
    <mergeCell ref="P160:P161"/>
    <mergeCell ref="Q160:Q161"/>
    <mergeCell ref="R160:R161"/>
    <mergeCell ref="S160:S161"/>
    <mergeCell ref="T160:T161"/>
    <mergeCell ref="AL158:AL159"/>
    <mergeCell ref="AM158:AM159"/>
    <mergeCell ref="AN158:AN159"/>
    <mergeCell ref="N162:N165"/>
    <mergeCell ref="AO158:AO159"/>
    <mergeCell ref="AP158:AP159"/>
    <mergeCell ref="AQ158:AQ159"/>
    <mergeCell ref="R162:R163"/>
    <mergeCell ref="S162:S163"/>
    <mergeCell ref="T162:T163"/>
    <mergeCell ref="U162:U163"/>
    <mergeCell ref="AU160:AU161"/>
    <mergeCell ref="A162:A165"/>
    <mergeCell ref="B162:F165"/>
    <mergeCell ref="G162:G165"/>
    <mergeCell ref="H162:H165"/>
    <mergeCell ref="I162:I165"/>
    <mergeCell ref="J162:J165"/>
    <mergeCell ref="K162:K165"/>
    <mergeCell ref="L162:L165"/>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AA160:AA161"/>
    <mergeCell ref="AB160:AB161"/>
    <mergeCell ref="AC160:AC161"/>
    <mergeCell ref="AD160:AD161"/>
    <mergeCell ref="AE160:AE161"/>
    <mergeCell ref="AF160:AF161"/>
    <mergeCell ref="U160:U161"/>
    <mergeCell ref="AA166:AA167"/>
    <mergeCell ref="AB166:AB167"/>
    <mergeCell ref="AC166:AC167"/>
    <mergeCell ref="M163:M164"/>
    <mergeCell ref="O164:O165"/>
    <mergeCell ref="P164:P165"/>
    <mergeCell ref="Q164:Q165"/>
    <mergeCell ref="R164:R165"/>
    <mergeCell ref="S164:S165"/>
    <mergeCell ref="T164:T165"/>
    <mergeCell ref="U164:U165"/>
    <mergeCell ref="V164:V165"/>
    <mergeCell ref="AN162:AN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V162:V163"/>
    <mergeCell ref="W162:W163"/>
    <mergeCell ref="X162:X163"/>
    <mergeCell ref="Y162:Y163"/>
    <mergeCell ref="Z162:Z163"/>
    <mergeCell ref="AA162:AA163"/>
    <mergeCell ref="O162:Q163"/>
    <mergeCell ref="AQ168:AQ169"/>
    <mergeCell ref="AR168:AR169"/>
    <mergeCell ref="V168:V169"/>
    <mergeCell ref="W168:W169"/>
    <mergeCell ref="X168:X169"/>
    <mergeCell ref="J166:J169"/>
    <mergeCell ref="K166:K169"/>
    <mergeCell ref="L166:L169"/>
    <mergeCell ref="AP166:AP167"/>
    <mergeCell ref="AU168:AU169"/>
    <mergeCell ref="AI164:AI165"/>
    <mergeCell ref="AJ164:AJ165"/>
    <mergeCell ref="AK164:AK165"/>
    <mergeCell ref="AL164:AL165"/>
    <mergeCell ref="AM164:AM165"/>
    <mergeCell ref="AN164:AN165"/>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AI166:AI167"/>
    <mergeCell ref="X166:X167"/>
    <mergeCell ref="Y166:Y167"/>
    <mergeCell ref="Z166:Z167"/>
    <mergeCell ref="A166:A169"/>
    <mergeCell ref="B166:F169"/>
    <mergeCell ref="G166:G169"/>
    <mergeCell ref="H166:H169"/>
    <mergeCell ref="I166:I169"/>
    <mergeCell ref="AQ166:AQ167"/>
    <mergeCell ref="AR166:AR167"/>
    <mergeCell ref="AU166:AU167"/>
    <mergeCell ref="M167:M168"/>
    <mergeCell ref="O168:O169"/>
    <mergeCell ref="P168:P169"/>
    <mergeCell ref="Q168:Q169"/>
    <mergeCell ref="R168:R169"/>
    <mergeCell ref="AJ166:AJ167"/>
    <mergeCell ref="AK166:AK167"/>
    <mergeCell ref="AL166:AL167"/>
    <mergeCell ref="AM166:AM167"/>
    <mergeCell ref="AN166:AN167"/>
    <mergeCell ref="AO166:AO167"/>
    <mergeCell ref="AD166:AD167"/>
    <mergeCell ref="AE166:AE167"/>
    <mergeCell ref="AF166:AF167"/>
    <mergeCell ref="AG166:AG167"/>
    <mergeCell ref="AH166:AH167"/>
    <mergeCell ref="R166:R167"/>
    <mergeCell ref="S166:S167"/>
    <mergeCell ref="T166:T167"/>
    <mergeCell ref="U166:U167"/>
    <mergeCell ref="V166:V167"/>
    <mergeCell ref="W166:W167"/>
    <mergeCell ref="N166:N169"/>
    <mergeCell ref="O166:Q167"/>
    <mergeCell ref="N170:N173"/>
    <mergeCell ref="O170:Q171"/>
    <mergeCell ref="R170:R171"/>
    <mergeCell ref="S170:S171"/>
    <mergeCell ref="A170:A173"/>
    <mergeCell ref="B170:F173"/>
    <mergeCell ref="G170:G173"/>
    <mergeCell ref="H170:H173"/>
    <mergeCell ref="I170:I173"/>
    <mergeCell ref="J170:J173"/>
    <mergeCell ref="K170:K173"/>
    <mergeCell ref="AK168:AK169"/>
    <mergeCell ref="AL168:AL169"/>
    <mergeCell ref="AM168:AM169"/>
    <mergeCell ref="AN168:AN169"/>
    <mergeCell ref="AO168:AO169"/>
    <mergeCell ref="AP168:AP169"/>
    <mergeCell ref="AE168:AE169"/>
    <mergeCell ref="AF168:AF169"/>
    <mergeCell ref="AG168:AG169"/>
    <mergeCell ref="AH168:AH169"/>
    <mergeCell ref="AI168:AI169"/>
    <mergeCell ref="AJ168:AJ169"/>
    <mergeCell ref="Y168:Y169"/>
    <mergeCell ref="Z168:Z169"/>
    <mergeCell ref="AA168:AA169"/>
    <mergeCell ref="AB168:AB169"/>
    <mergeCell ref="AC168:AC169"/>
    <mergeCell ref="AD168:AD169"/>
    <mergeCell ref="S168:S169"/>
    <mergeCell ref="T168:T169"/>
    <mergeCell ref="U168:U169"/>
    <mergeCell ref="AF170:AF171"/>
    <mergeCell ref="AG170:AG171"/>
    <mergeCell ref="AH170:AH171"/>
    <mergeCell ref="AI170:AI171"/>
    <mergeCell ref="AJ170:AJ171"/>
    <mergeCell ref="AK170:AK171"/>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V172:V173"/>
    <mergeCell ref="W172:W173"/>
    <mergeCell ref="X172:X173"/>
    <mergeCell ref="Y172:Y173"/>
    <mergeCell ref="Z172:Z173"/>
    <mergeCell ref="L170:L173"/>
    <mergeCell ref="AO176:AO177"/>
    <mergeCell ref="AP176:AP177"/>
    <mergeCell ref="AQ176:AQ177"/>
    <mergeCell ref="AR176:AR177"/>
    <mergeCell ref="AU176:AU177"/>
    <mergeCell ref="AO174:AO175"/>
    <mergeCell ref="AP174:AP175"/>
    <mergeCell ref="AQ174:AQ175"/>
    <mergeCell ref="AR174:AR175"/>
    <mergeCell ref="AU174:AU175"/>
    <mergeCell ref="AR170:AR171"/>
    <mergeCell ref="AU170:AU171"/>
    <mergeCell ref="M171:M172"/>
    <mergeCell ref="O172:O173"/>
    <mergeCell ref="P172:P173"/>
    <mergeCell ref="Q172:Q173"/>
    <mergeCell ref="R172:R173"/>
    <mergeCell ref="S172:S173"/>
    <mergeCell ref="T172:T173"/>
    <mergeCell ref="AL170:AL171"/>
    <mergeCell ref="AM170:AM171"/>
    <mergeCell ref="AN170:AN171"/>
    <mergeCell ref="N174:N177"/>
    <mergeCell ref="AO170:AO171"/>
    <mergeCell ref="AP170:AP171"/>
    <mergeCell ref="AQ170:AQ171"/>
    <mergeCell ref="R174:R175"/>
    <mergeCell ref="S174:S175"/>
    <mergeCell ref="T174:T175"/>
    <mergeCell ref="U174:U175"/>
    <mergeCell ref="AU172:AU173"/>
    <mergeCell ref="A174:A177"/>
    <mergeCell ref="B174:F177"/>
    <mergeCell ref="G174:G177"/>
    <mergeCell ref="H174:H177"/>
    <mergeCell ref="I174:I177"/>
    <mergeCell ref="J174:J177"/>
    <mergeCell ref="K174:K177"/>
    <mergeCell ref="L174:L177"/>
    <mergeCell ref="AM172:AM173"/>
    <mergeCell ref="AN172:AN173"/>
    <mergeCell ref="AO172:AO173"/>
    <mergeCell ref="AP172:AP173"/>
    <mergeCell ref="AQ172:AQ173"/>
    <mergeCell ref="AR172:AR173"/>
    <mergeCell ref="AG172:AG173"/>
    <mergeCell ref="AH172:AH173"/>
    <mergeCell ref="AI172:AI173"/>
    <mergeCell ref="AJ172:AJ173"/>
    <mergeCell ref="AK172:AK173"/>
    <mergeCell ref="AL172:AL173"/>
    <mergeCell ref="AA172:AA173"/>
    <mergeCell ref="AB172:AB173"/>
    <mergeCell ref="AC172:AC173"/>
    <mergeCell ref="AD172:AD173"/>
    <mergeCell ref="AE172:AE173"/>
    <mergeCell ref="AF172:AF173"/>
    <mergeCell ref="U172:U173"/>
    <mergeCell ref="AA178:AA179"/>
    <mergeCell ref="AB178:AB179"/>
    <mergeCell ref="AC178:AC179"/>
    <mergeCell ref="M175:M176"/>
    <mergeCell ref="O176:O177"/>
    <mergeCell ref="P176:P177"/>
    <mergeCell ref="Q176:Q177"/>
    <mergeCell ref="R176:R177"/>
    <mergeCell ref="S176:S177"/>
    <mergeCell ref="T176:T177"/>
    <mergeCell ref="U176:U177"/>
    <mergeCell ref="V176:V177"/>
    <mergeCell ref="AN174:AN175"/>
    <mergeCell ref="AH174:AH175"/>
    <mergeCell ref="AI174:AI175"/>
    <mergeCell ref="AJ174:AJ175"/>
    <mergeCell ref="AK174:AK175"/>
    <mergeCell ref="AL174:AL175"/>
    <mergeCell ref="AM174:AM175"/>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O174:Q175"/>
    <mergeCell ref="AQ180:AQ181"/>
    <mergeCell ref="AR180:AR181"/>
    <mergeCell ref="V180:V181"/>
    <mergeCell ref="W180:W181"/>
    <mergeCell ref="X180:X181"/>
    <mergeCell ref="J178:J181"/>
    <mergeCell ref="K178:K181"/>
    <mergeCell ref="L178:L181"/>
    <mergeCell ref="AP178:AP179"/>
    <mergeCell ref="AU180:AU181"/>
    <mergeCell ref="AI176:AI177"/>
    <mergeCell ref="AJ176:AJ177"/>
    <mergeCell ref="AK176:AK177"/>
    <mergeCell ref="AL176:AL177"/>
    <mergeCell ref="AM176:AM177"/>
    <mergeCell ref="AN176:AN177"/>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AI178:AI179"/>
    <mergeCell ref="X178:X179"/>
    <mergeCell ref="Y178:Y179"/>
    <mergeCell ref="Z178:Z179"/>
    <mergeCell ref="A178:A181"/>
    <mergeCell ref="B178:F181"/>
    <mergeCell ref="G178:G181"/>
    <mergeCell ref="H178:H181"/>
    <mergeCell ref="I178:I181"/>
    <mergeCell ref="AQ178:AQ179"/>
    <mergeCell ref="AR178:AR179"/>
    <mergeCell ref="AU178:AU179"/>
    <mergeCell ref="M179:M180"/>
    <mergeCell ref="O180:O181"/>
    <mergeCell ref="P180:P181"/>
    <mergeCell ref="Q180:Q181"/>
    <mergeCell ref="R180:R181"/>
    <mergeCell ref="AJ178:AJ179"/>
    <mergeCell ref="AK178:AK179"/>
    <mergeCell ref="AL178:AL179"/>
    <mergeCell ref="AM178:AM179"/>
    <mergeCell ref="AN178:AN179"/>
    <mergeCell ref="AO178:AO179"/>
    <mergeCell ref="AD178:AD179"/>
    <mergeCell ref="AE178:AE179"/>
    <mergeCell ref="AF178:AF179"/>
    <mergeCell ref="AG178:AG179"/>
    <mergeCell ref="AH178:AH179"/>
    <mergeCell ref="R178:R179"/>
    <mergeCell ref="S178:S179"/>
    <mergeCell ref="T178:T179"/>
    <mergeCell ref="U178:U179"/>
    <mergeCell ref="V178:V179"/>
    <mergeCell ref="W178:W179"/>
    <mergeCell ref="N178:N181"/>
    <mergeCell ref="O178:Q179"/>
    <mergeCell ref="N182:N185"/>
    <mergeCell ref="O182:Q183"/>
    <mergeCell ref="R182:R183"/>
    <mergeCell ref="S182:S183"/>
    <mergeCell ref="A182:A185"/>
    <mergeCell ref="B182:F185"/>
    <mergeCell ref="G182:G185"/>
    <mergeCell ref="H182:H185"/>
    <mergeCell ref="I182:I185"/>
    <mergeCell ref="J182:J185"/>
    <mergeCell ref="K182:K185"/>
    <mergeCell ref="AK180:AK181"/>
    <mergeCell ref="AL180:AL181"/>
    <mergeCell ref="AM180:AM181"/>
    <mergeCell ref="AN180:AN181"/>
    <mergeCell ref="AO180:AO181"/>
    <mergeCell ref="AP180:AP181"/>
    <mergeCell ref="AE180:AE181"/>
    <mergeCell ref="AF180:AF181"/>
    <mergeCell ref="AG180:AG181"/>
    <mergeCell ref="AH180:AH181"/>
    <mergeCell ref="AI180:AI181"/>
    <mergeCell ref="AJ180:AJ181"/>
    <mergeCell ref="Y180:Y181"/>
    <mergeCell ref="Z180:Z181"/>
    <mergeCell ref="AA180:AA181"/>
    <mergeCell ref="AB180:AB181"/>
    <mergeCell ref="AC180:AC181"/>
    <mergeCell ref="AD180:AD181"/>
    <mergeCell ref="S180:S181"/>
    <mergeCell ref="T180:T181"/>
    <mergeCell ref="U180:U181"/>
    <mergeCell ref="AF182:AF183"/>
    <mergeCell ref="AG182:AG183"/>
    <mergeCell ref="AH182:AH183"/>
    <mergeCell ref="AI182:AI183"/>
    <mergeCell ref="AJ182:AJ183"/>
    <mergeCell ref="AK182:AK18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V184:V185"/>
    <mergeCell ref="W184:W185"/>
    <mergeCell ref="X184:X185"/>
    <mergeCell ref="Y184:Y185"/>
    <mergeCell ref="Z184:Z185"/>
    <mergeCell ref="L182:L185"/>
    <mergeCell ref="AO188:AO189"/>
    <mergeCell ref="AP188:AP189"/>
    <mergeCell ref="AQ188:AQ189"/>
    <mergeCell ref="AR188:AR189"/>
    <mergeCell ref="AU188:AU189"/>
    <mergeCell ref="AO186:AO187"/>
    <mergeCell ref="AP186:AP187"/>
    <mergeCell ref="AQ186:AQ187"/>
    <mergeCell ref="AR186:AR187"/>
    <mergeCell ref="AU186:AU187"/>
    <mergeCell ref="AR182:AR183"/>
    <mergeCell ref="AU182:AU183"/>
    <mergeCell ref="M183:M184"/>
    <mergeCell ref="O184:O185"/>
    <mergeCell ref="P184:P185"/>
    <mergeCell ref="Q184:Q185"/>
    <mergeCell ref="R184:R185"/>
    <mergeCell ref="S184:S185"/>
    <mergeCell ref="T184:T185"/>
    <mergeCell ref="AL182:AL183"/>
    <mergeCell ref="AM182:AM183"/>
    <mergeCell ref="AN182:AN183"/>
    <mergeCell ref="N186:N189"/>
    <mergeCell ref="AO182:AO183"/>
    <mergeCell ref="AP182:AP183"/>
    <mergeCell ref="AQ182:AQ183"/>
    <mergeCell ref="R186:R187"/>
    <mergeCell ref="S186:S187"/>
    <mergeCell ref="T186:T187"/>
    <mergeCell ref="U186:U187"/>
    <mergeCell ref="AU184:AU185"/>
    <mergeCell ref="A186:A189"/>
    <mergeCell ref="B186:F189"/>
    <mergeCell ref="G186:G189"/>
    <mergeCell ref="H186:H189"/>
    <mergeCell ref="I186:I189"/>
    <mergeCell ref="J186:J189"/>
    <mergeCell ref="K186:K189"/>
    <mergeCell ref="L186:L189"/>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A184:AA185"/>
    <mergeCell ref="AB184:AB185"/>
    <mergeCell ref="AC184:AC185"/>
    <mergeCell ref="AD184:AD185"/>
    <mergeCell ref="AE184:AE185"/>
    <mergeCell ref="AF184:AF185"/>
    <mergeCell ref="U184:U185"/>
    <mergeCell ref="AA190:AA191"/>
    <mergeCell ref="AB190:AB191"/>
    <mergeCell ref="AC190:AC191"/>
    <mergeCell ref="M187:M188"/>
    <mergeCell ref="O188:O189"/>
    <mergeCell ref="P188:P189"/>
    <mergeCell ref="Q188:Q189"/>
    <mergeCell ref="R188:R189"/>
    <mergeCell ref="S188:S189"/>
    <mergeCell ref="T188:T189"/>
    <mergeCell ref="U188:U189"/>
    <mergeCell ref="V188:V189"/>
    <mergeCell ref="AN186:AN187"/>
    <mergeCell ref="AH186:AH187"/>
    <mergeCell ref="AI186:AI187"/>
    <mergeCell ref="AJ186:AJ187"/>
    <mergeCell ref="AK186:AK187"/>
    <mergeCell ref="AL186:AL187"/>
    <mergeCell ref="AM186:AM187"/>
    <mergeCell ref="AB186:AB187"/>
    <mergeCell ref="AC186:AC187"/>
    <mergeCell ref="AD186:AD187"/>
    <mergeCell ref="AE186:AE187"/>
    <mergeCell ref="AF186:AF187"/>
    <mergeCell ref="AG186:AG187"/>
    <mergeCell ref="V186:V187"/>
    <mergeCell ref="W186:W187"/>
    <mergeCell ref="X186:X187"/>
    <mergeCell ref="Y186:Y187"/>
    <mergeCell ref="Z186:Z187"/>
    <mergeCell ref="AA186:AA187"/>
    <mergeCell ref="O186:Q187"/>
    <mergeCell ref="AQ192:AQ193"/>
    <mergeCell ref="AR192:AR193"/>
    <mergeCell ref="V192:V193"/>
    <mergeCell ref="W192:W193"/>
    <mergeCell ref="X192:X193"/>
    <mergeCell ref="J190:J193"/>
    <mergeCell ref="K190:K193"/>
    <mergeCell ref="L190:L193"/>
    <mergeCell ref="AP190:AP191"/>
    <mergeCell ref="AU192:AU193"/>
    <mergeCell ref="AI188:AI189"/>
    <mergeCell ref="AJ188:AJ189"/>
    <mergeCell ref="AK188:AK189"/>
    <mergeCell ref="AL188:AL189"/>
    <mergeCell ref="AM188:AM189"/>
    <mergeCell ref="AN188:AN189"/>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AI190:AI191"/>
    <mergeCell ref="X190:X191"/>
    <mergeCell ref="Y190:Y191"/>
    <mergeCell ref="Z190:Z191"/>
    <mergeCell ref="A190:A193"/>
    <mergeCell ref="B190:F193"/>
    <mergeCell ref="G190:G193"/>
    <mergeCell ref="H190:H193"/>
    <mergeCell ref="I190:I193"/>
    <mergeCell ref="AQ190:AQ191"/>
    <mergeCell ref="AR190:AR191"/>
    <mergeCell ref="AU190:AU191"/>
    <mergeCell ref="M191:M192"/>
    <mergeCell ref="O192:O193"/>
    <mergeCell ref="P192:P193"/>
    <mergeCell ref="Q192:Q193"/>
    <mergeCell ref="R192:R193"/>
    <mergeCell ref="AJ190:AJ191"/>
    <mergeCell ref="AK190:AK191"/>
    <mergeCell ref="AL190:AL191"/>
    <mergeCell ref="AM190:AM191"/>
    <mergeCell ref="AN190:AN191"/>
    <mergeCell ref="AO190:AO191"/>
    <mergeCell ref="AD190:AD191"/>
    <mergeCell ref="AE190:AE191"/>
    <mergeCell ref="AF190:AF191"/>
    <mergeCell ref="AG190:AG191"/>
    <mergeCell ref="AH190:AH191"/>
    <mergeCell ref="R190:R191"/>
    <mergeCell ref="S190:S191"/>
    <mergeCell ref="T190:T191"/>
    <mergeCell ref="U190:U191"/>
    <mergeCell ref="V190:V191"/>
    <mergeCell ref="W190:W191"/>
    <mergeCell ref="N190:N193"/>
    <mergeCell ref="O190:Q191"/>
    <mergeCell ref="N194:N197"/>
    <mergeCell ref="O194:Q195"/>
    <mergeCell ref="R194:R195"/>
    <mergeCell ref="S194:S195"/>
    <mergeCell ref="A194:A197"/>
    <mergeCell ref="B194:F197"/>
    <mergeCell ref="G194:G197"/>
    <mergeCell ref="H194:H197"/>
    <mergeCell ref="I194:I197"/>
    <mergeCell ref="J194:J197"/>
    <mergeCell ref="K194:K197"/>
    <mergeCell ref="AK192:AK193"/>
    <mergeCell ref="AL192:AL193"/>
    <mergeCell ref="AM192:AM193"/>
    <mergeCell ref="AN192:AN193"/>
    <mergeCell ref="AO192:AO193"/>
    <mergeCell ref="AP192:AP193"/>
    <mergeCell ref="AE192:AE193"/>
    <mergeCell ref="AF192:AF193"/>
    <mergeCell ref="AG192:AG193"/>
    <mergeCell ref="AH192:AH193"/>
    <mergeCell ref="AI192:AI193"/>
    <mergeCell ref="AJ192:AJ193"/>
    <mergeCell ref="Y192:Y193"/>
    <mergeCell ref="Z192:Z193"/>
    <mergeCell ref="AA192:AA193"/>
    <mergeCell ref="AB192:AB193"/>
    <mergeCell ref="AC192:AC193"/>
    <mergeCell ref="AD192:AD193"/>
    <mergeCell ref="S192:S193"/>
    <mergeCell ref="T192:T193"/>
    <mergeCell ref="U192:U193"/>
    <mergeCell ref="AF194:AF195"/>
    <mergeCell ref="AG194:AG195"/>
    <mergeCell ref="AH194:AH195"/>
    <mergeCell ref="AI194:AI195"/>
    <mergeCell ref="AJ194:AJ195"/>
    <mergeCell ref="AK194:AK195"/>
    <mergeCell ref="Z194:Z195"/>
    <mergeCell ref="AA194:AA195"/>
    <mergeCell ref="AB194:AB195"/>
    <mergeCell ref="AC194:AC195"/>
    <mergeCell ref="AD194:AD195"/>
    <mergeCell ref="AE194:AE195"/>
    <mergeCell ref="T194:T195"/>
    <mergeCell ref="U194:U195"/>
    <mergeCell ref="V194:V195"/>
    <mergeCell ref="W194:W195"/>
    <mergeCell ref="X194:X195"/>
    <mergeCell ref="Y194:Y195"/>
    <mergeCell ref="V196:V197"/>
    <mergeCell ref="W196:W197"/>
    <mergeCell ref="X196:X197"/>
    <mergeCell ref="Y196:Y197"/>
    <mergeCell ref="Z196:Z197"/>
    <mergeCell ref="L194:L197"/>
    <mergeCell ref="AO200:AO201"/>
    <mergeCell ref="AP200:AP201"/>
    <mergeCell ref="AQ200:AQ201"/>
    <mergeCell ref="AR200:AR201"/>
    <mergeCell ref="AU200:AU201"/>
    <mergeCell ref="AO198:AO199"/>
    <mergeCell ref="AP198:AP199"/>
    <mergeCell ref="AQ198:AQ199"/>
    <mergeCell ref="AR198:AR199"/>
    <mergeCell ref="AU198:AU199"/>
    <mergeCell ref="AR194:AR195"/>
    <mergeCell ref="AU194:AU195"/>
    <mergeCell ref="M195:M196"/>
    <mergeCell ref="O196:O197"/>
    <mergeCell ref="P196:P197"/>
    <mergeCell ref="Q196:Q197"/>
    <mergeCell ref="R196:R197"/>
    <mergeCell ref="S196:S197"/>
    <mergeCell ref="T196:T197"/>
    <mergeCell ref="AL194:AL195"/>
    <mergeCell ref="AM194:AM195"/>
    <mergeCell ref="AN194:AN195"/>
    <mergeCell ref="N198:N201"/>
    <mergeCell ref="AO194:AO195"/>
    <mergeCell ref="AP194:AP195"/>
    <mergeCell ref="AQ194:AQ195"/>
    <mergeCell ref="R198:R199"/>
    <mergeCell ref="S198:S199"/>
    <mergeCell ref="T198:T199"/>
    <mergeCell ref="U198:U199"/>
    <mergeCell ref="AU196:AU197"/>
    <mergeCell ref="A198:A201"/>
    <mergeCell ref="B198:F201"/>
    <mergeCell ref="G198:G201"/>
    <mergeCell ref="H198:H201"/>
    <mergeCell ref="I198:I201"/>
    <mergeCell ref="J198:J201"/>
    <mergeCell ref="K198:K201"/>
    <mergeCell ref="L198:L201"/>
    <mergeCell ref="AM196:AM197"/>
    <mergeCell ref="AN196:AN197"/>
    <mergeCell ref="AO196:AO197"/>
    <mergeCell ref="AP196:AP197"/>
    <mergeCell ref="AQ196:AQ197"/>
    <mergeCell ref="AR196:AR197"/>
    <mergeCell ref="AG196:AG197"/>
    <mergeCell ref="AH196:AH197"/>
    <mergeCell ref="AI196:AI197"/>
    <mergeCell ref="AJ196:AJ197"/>
    <mergeCell ref="AK196:AK197"/>
    <mergeCell ref="AL196:AL197"/>
    <mergeCell ref="AA196:AA197"/>
    <mergeCell ref="AB196:AB197"/>
    <mergeCell ref="AC196:AC197"/>
    <mergeCell ref="AD196:AD197"/>
    <mergeCell ref="AE196:AE197"/>
    <mergeCell ref="AF196:AF197"/>
    <mergeCell ref="U196:U197"/>
    <mergeCell ref="AA202:AA203"/>
    <mergeCell ref="AB202:AB203"/>
    <mergeCell ref="AC202:AC203"/>
    <mergeCell ref="M199:M200"/>
    <mergeCell ref="O200:O201"/>
    <mergeCell ref="P200:P201"/>
    <mergeCell ref="Q200:Q201"/>
    <mergeCell ref="R200:R201"/>
    <mergeCell ref="S200:S201"/>
    <mergeCell ref="T200:T201"/>
    <mergeCell ref="U200:U201"/>
    <mergeCell ref="V200:V201"/>
    <mergeCell ref="AN198:AN199"/>
    <mergeCell ref="AH198:AH199"/>
    <mergeCell ref="AI198:AI199"/>
    <mergeCell ref="AJ198:AJ199"/>
    <mergeCell ref="AK198:AK199"/>
    <mergeCell ref="AL198:AL199"/>
    <mergeCell ref="AM198:AM199"/>
    <mergeCell ref="AB198:AB199"/>
    <mergeCell ref="AC198:AC199"/>
    <mergeCell ref="AD198:AD199"/>
    <mergeCell ref="AE198:AE199"/>
    <mergeCell ref="AF198:AF199"/>
    <mergeCell ref="AG198:AG199"/>
    <mergeCell ref="V198:V199"/>
    <mergeCell ref="W198:W199"/>
    <mergeCell ref="X198:X199"/>
    <mergeCell ref="Y198:Y199"/>
    <mergeCell ref="Z198:Z199"/>
    <mergeCell ref="AA198:AA199"/>
    <mergeCell ref="O198:Q199"/>
    <mergeCell ref="AQ204:AQ205"/>
    <mergeCell ref="AR204:AR205"/>
    <mergeCell ref="V204:V205"/>
    <mergeCell ref="W204:W205"/>
    <mergeCell ref="X204:X205"/>
    <mergeCell ref="J202:J205"/>
    <mergeCell ref="K202:K205"/>
    <mergeCell ref="L202:L205"/>
    <mergeCell ref="AP202:AP203"/>
    <mergeCell ref="AU204:AU205"/>
    <mergeCell ref="AI200:AI201"/>
    <mergeCell ref="AJ200:AJ201"/>
    <mergeCell ref="AK200:AK201"/>
    <mergeCell ref="AL200:AL201"/>
    <mergeCell ref="AM200:AM201"/>
    <mergeCell ref="AN200:AN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AI202:AI203"/>
    <mergeCell ref="X202:X203"/>
    <mergeCell ref="Y202:Y203"/>
    <mergeCell ref="Z202:Z203"/>
    <mergeCell ref="A202:A205"/>
    <mergeCell ref="B202:F205"/>
    <mergeCell ref="G202:G205"/>
    <mergeCell ref="H202:H205"/>
    <mergeCell ref="I202:I205"/>
    <mergeCell ref="AQ202:AQ203"/>
    <mergeCell ref="AR202:AR203"/>
    <mergeCell ref="AU202:AU203"/>
    <mergeCell ref="M203:M204"/>
    <mergeCell ref="O204:O205"/>
    <mergeCell ref="P204:P205"/>
    <mergeCell ref="Q204:Q205"/>
    <mergeCell ref="R204:R205"/>
    <mergeCell ref="AJ202:AJ203"/>
    <mergeCell ref="AK202:AK203"/>
    <mergeCell ref="AL202:AL203"/>
    <mergeCell ref="AM202:AM203"/>
    <mergeCell ref="AN202:AN203"/>
    <mergeCell ref="AO202:AO203"/>
    <mergeCell ref="AD202:AD203"/>
    <mergeCell ref="AE202:AE203"/>
    <mergeCell ref="AF202:AF203"/>
    <mergeCell ref="AG202:AG203"/>
    <mergeCell ref="AH202:AH203"/>
    <mergeCell ref="R202:R203"/>
    <mergeCell ref="S202:S203"/>
    <mergeCell ref="T202:T203"/>
    <mergeCell ref="U202:U203"/>
    <mergeCell ref="V202:V203"/>
    <mergeCell ref="W202:W203"/>
    <mergeCell ref="N202:N205"/>
    <mergeCell ref="O202:Q203"/>
    <mergeCell ref="N206:N209"/>
    <mergeCell ref="O206:Q207"/>
    <mergeCell ref="R206:R207"/>
    <mergeCell ref="S206:S207"/>
    <mergeCell ref="A206:A209"/>
    <mergeCell ref="B206:F209"/>
    <mergeCell ref="G206:G209"/>
    <mergeCell ref="H206:H209"/>
    <mergeCell ref="I206:I209"/>
    <mergeCell ref="J206:J209"/>
    <mergeCell ref="K206:K209"/>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V208:V209"/>
    <mergeCell ref="W208:W209"/>
    <mergeCell ref="X208:X209"/>
    <mergeCell ref="Y208:Y209"/>
    <mergeCell ref="Z208:Z209"/>
    <mergeCell ref="L206:L209"/>
    <mergeCell ref="AO212:AO213"/>
    <mergeCell ref="AP212:AP213"/>
    <mergeCell ref="AQ212:AQ213"/>
    <mergeCell ref="AR212:AR213"/>
    <mergeCell ref="AU212:AU213"/>
    <mergeCell ref="AO210:AO211"/>
    <mergeCell ref="AP210:AP211"/>
    <mergeCell ref="AQ210:AQ211"/>
    <mergeCell ref="AR210:AR211"/>
    <mergeCell ref="AU210:AU211"/>
    <mergeCell ref="AR206:AR207"/>
    <mergeCell ref="AU206:AU207"/>
    <mergeCell ref="M207:M208"/>
    <mergeCell ref="O208:O209"/>
    <mergeCell ref="P208:P209"/>
    <mergeCell ref="Q208:Q209"/>
    <mergeCell ref="R208:R209"/>
    <mergeCell ref="S208:S209"/>
    <mergeCell ref="T208:T209"/>
    <mergeCell ref="AL206:AL207"/>
    <mergeCell ref="AM206:AM207"/>
    <mergeCell ref="AN206:AN207"/>
    <mergeCell ref="N210:N213"/>
    <mergeCell ref="AO206:AO207"/>
    <mergeCell ref="AP206:AP207"/>
    <mergeCell ref="AQ206:AQ207"/>
    <mergeCell ref="R210:R211"/>
    <mergeCell ref="S210:S211"/>
    <mergeCell ref="T210:T211"/>
    <mergeCell ref="U210:U211"/>
    <mergeCell ref="AU208:AU209"/>
    <mergeCell ref="A210:A213"/>
    <mergeCell ref="B210:F213"/>
    <mergeCell ref="G210:G213"/>
    <mergeCell ref="H210:H213"/>
    <mergeCell ref="I210:I213"/>
    <mergeCell ref="J210:J213"/>
    <mergeCell ref="K210:K213"/>
    <mergeCell ref="L210:L213"/>
    <mergeCell ref="AM208:AM209"/>
    <mergeCell ref="AN208:AN209"/>
    <mergeCell ref="AO208:AO209"/>
    <mergeCell ref="AP208:AP209"/>
    <mergeCell ref="AQ208:AQ209"/>
    <mergeCell ref="AR208:AR209"/>
    <mergeCell ref="AG208:AG209"/>
    <mergeCell ref="AH208:AH209"/>
    <mergeCell ref="AI208:AI209"/>
    <mergeCell ref="AJ208:AJ209"/>
    <mergeCell ref="AK208:AK209"/>
    <mergeCell ref="AL208:AL209"/>
    <mergeCell ref="AA208:AA209"/>
    <mergeCell ref="AB208:AB209"/>
    <mergeCell ref="AC208:AC209"/>
    <mergeCell ref="AD208:AD209"/>
    <mergeCell ref="AE208:AE209"/>
    <mergeCell ref="AF208:AF209"/>
    <mergeCell ref="U208:U209"/>
    <mergeCell ref="AA214:AA215"/>
    <mergeCell ref="AB214:AB215"/>
    <mergeCell ref="AC214:AC215"/>
    <mergeCell ref="M211:M212"/>
    <mergeCell ref="O212:O213"/>
    <mergeCell ref="P212:P213"/>
    <mergeCell ref="Q212:Q213"/>
    <mergeCell ref="R212:R213"/>
    <mergeCell ref="S212:S213"/>
    <mergeCell ref="T212:T213"/>
    <mergeCell ref="U212:U213"/>
    <mergeCell ref="V212:V213"/>
    <mergeCell ref="AN210:AN211"/>
    <mergeCell ref="AH210:AH211"/>
    <mergeCell ref="AI210:AI211"/>
    <mergeCell ref="AJ210:AJ211"/>
    <mergeCell ref="AK210:AK211"/>
    <mergeCell ref="AL210:AL211"/>
    <mergeCell ref="AM210:AM211"/>
    <mergeCell ref="AB210:AB211"/>
    <mergeCell ref="AC210:AC211"/>
    <mergeCell ref="AD210:AD211"/>
    <mergeCell ref="AE210:AE211"/>
    <mergeCell ref="AF210:AF211"/>
    <mergeCell ref="AG210:AG211"/>
    <mergeCell ref="V210:V211"/>
    <mergeCell ref="W210:W211"/>
    <mergeCell ref="X210:X211"/>
    <mergeCell ref="Y210:Y211"/>
    <mergeCell ref="Z210:Z211"/>
    <mergeCell ref="AA210:AA211"/>
    <mergeCell ref="O210:Q211"/>
    <mergeCell ref="AQ216:AQ217"/>
    <mergeCell ref="AR216:AR217"/>
    <mergeCell ref="V216:V217"/>
    <mergeCell ref="W216:W217"/>
    <mergeCell ref="X216:X217"/>
    <mergeCell ref="J214:J217"/>
    <mergeCell ref="K214:K217"/>
    <mergeCell ref="L214:L217"/>
    <mergeCell ref="AP214:AP215"/>
    <mergeCell ref="AU216:AU217"/>
    <mergeCell ref="AI212:AI213"/>
    <mergeCell ref="AJ212:AJ213"/>
    <mergeCell ref="AK212:AK213"/>
    <mergeCell ref="AL212:AL213"/>
    <mergeCell ref="AM212:AM213"/>
    <mergeCell ref="AN212:AN213"/>
    <mergeCell ref="AC212:AC213"/>
    <mergeCell ref="AD212:AD213"/>
    <mergeCell ref="AE212:AE213"/>
    <mergeCell ref="AF212:AF213"/>
    <mergeCell ref="AG212:AG213"/>
    <mergeCell ref="AH212:AH213"/>
    <mergeCell ref="W212:W213"/>
    <mergeCell ref="X212:X213"/>
    <mergeCell ref="Y212:Y213"/>
    <mergeCell ref="Z212:Z213"/>
    <mergeCell ref="AA212:AA213"/>
    <mergeCell ref="AB212:AB213"/>
    <mergeCell ref="AI214:AI215"/>
    <mergeCell ref="X214:X215"/>
    <mergeCell ref="Y214:Y215"/>
    <mergeCell ref="Z214:Z215"/>
    <mergeCell ref="A214:A217"/>
    <mergeCell ref="B214:F217"/>
    <mergeCell ref="G214:G217"/>
    <mergeCell ref="H214:H217"/>
    <mergeCell ref="I214:I217"/>
    <mergeCell ref="AQ214:AQ215"/>
    <mergeCell ref="AR214:AR215"/>
    <mergeCell ref="AU214:AU215"/>
    <mergeCell ref="M215:M216"/>
    <mergeCell ref="O216:O217"/>
    <mergeCell ref="P216:P217"/>
    <mergeCell ref="Q216:Q217"/>
    <mergeCell ref="R216:R217"/>
    <mergeCell ref="AJ214:AJ215"/>
    <mergeCell ref="AK214:AK215"/>
    <mergeCell ref="AL214:AL215"/>
    <mergeCell ref="AM214:AM215"/>
    <mergeCell ref="AN214:AN215"/>
    <mergeCell ref="AO214:AO215"/>
    <mergeCell ref="AD214:AD215"/>
    <mergeCell ref="AE214:AE215"/>
    <mergeCell ref="AF214:AF215"/>
    <mergeCell ref="AG214:AG215"/>
    <mergeCell ref="AH214:AH215"/>
    <mergeCell ref="R214:R215"/>
    <mergeCell ref="S214:S215"/>
    <mergeCell ref="T214:T215"/>
    <mergeCell ref="U214:U215"/>
    <mergeCell ref="V214:V215"/>
    <mergeCell ref="W214:W215"/>
    <mergeCell ref="N214:N217"/>
    <mergeCell ref="O214:Q215"/>
    <mergeCell ref="N218:N221"/>
    <mergeCell ref="O218:Q219"/>
    <mergeCell ref="R218:R219"/>
    <mergeCell ref="S218:S219"/>
    <mergeCell ref="A218:A221"/>
    <mergeCell ref="B218:F221"/>
    <mergeCell ref="G218:G221"/>
    <mergeCell ref="H218:H221"/>
    <mergeCell ref="I218:I221"/>
    <mergeCell ref="J218:J221"/>
    <mergeCell ref="K218:K221"/>
    <mergeCell ref="AK216:AK217"/>
    <mergeCell ref="AL216:AL217"/>
    <mergeCell ref="AM216:AM217"/>
    <mergeCell ref="AN216:AN217"/>
    <mergeCell ref="AO216:AO217"/>
    <mergeCell ref="AP216:AP217"/>
    <mergeCell ref="AE216:AE217"/>
    <mergeCell ref="AF216:AF217"/>
    <mergeCell ref="AG216:AG217"/>
    <mergeCell ref="AH216:AH217"/>
    <mergeCell ref="AI216:AI217"/>
    <mergeCell ref="AJ216:AJ217"/>
    <mergeCell ref="Y216:Y217"/>
    <mergeCell ref="Z216:Z217"/>
    <mergeCell ref="AA216:AA217"/>
    <mergeCell ref="AB216:AB217"/>
    <mergeCell ref="AC216:AC217"/>
    <mergeCell ref="AD216:AD217"/>
    <mergeCell ref="S216:S217"/>
    <mergeCell ref="T216:T217"/>
    <mergeCell ref="U216:U217"/>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V220:V221"/>
    <mergeCell ref="W220:W221"/>
    <mergeCell ref="X220:X221"/>
    <mergeCell ref="Y220:Y221"/>
    <mergeCell ref="Z220:Z221"/>
    <mergeCell ref="L218:L221"/>
    <mergeCell ref="AO224:AO225"/>
    <mergeCell ref="AP224:AP225"/>
    <mergeCell ref="AQ224:AQ225"/>
    <mergeCell ref="AR224:AR225"/>
    <mergeCell ref="AU224:AU225"/>
    <mergeCell ref="AO222:AO223"/>
    <mergeCell ref="AP222:AP223"/>
    <mergeCell ref="AQ222:AQ223"/>
    <mergeCell ref="AR222:AR223"/>
    <mergeCell ref="AU222:AU223"/>
    <mergeCell ref="AR218:AR219"/>
    <mergeCell ref="AU218:AU219"/>
    <mergeCell ref="M219:M220"/>
    <mergeCell ref="O220:O221"/>
    <mergeCell ref="P220:P221"/>
    <mergeCell ref="Q220:Q221"/>
    <mergeCell ref="R220:R221"/>
    <mergeCell ref="S220:S221"/>
    <mergeCell ref="T220:T221"/>
    <mergeCell ref="AL218:AL219"/>
    <mergeCell ref="AM218:AM219"/>
    <mergeCell ref="AN218:AN219"/>
    <mergeCell ref="N222:N225"/>
    <mergeCell ref="AO218:AO219"/>
    <mergeCell ref="AP218:AP219"/>
    <mergeCell ref="AQ218:AQ219"/>
    <mergeCell ref="R222:R223"/>
    <mergeCell ref="S222:S223"/>
    <mergeCell ref="T222:T223"/>
    <mergeCell ref="U222:U223"/>
    <mergeCell ref="AU220:AU221"/>
    <mergeCell ref="A222:A225"/>
    <mergeCell ref="B222:F225"/>
    <mergeCell ref="G222:G225"/>
    <mergeCell ref="H222:H225"/>
    <mergeCell ref="I222:I225"/>
    <mergeCell ref="J222:J225"/>
    <mergeCell ref="K222:K225"/>
    <mergeCell ref="L222:L225"/>
    <mergeCell ref="AM220:AM221"/>
    <mergeCell ref="AN220:AN221"/>
    <mergeCell ref="AO220:AO221"/>
    <mergeCell ref="AP220:AP221"/>
    <mergeCell ref="AQ220:AQ221"/>
    <mergeCell ref="AR220:AR221"/>
    <mergeCell ref="AG220:AG221"/>
    <mergeCell ref="AH220:AH221"/>
    <mergeCell ref="AI220:AI221"/>
    <mergeCell ref="AJ220:AJ221"/>
    <mergeCell ref="AK220:AK221"/>
    <mergeCell ref="AL220:AL221"/>
    <mergeCell ref="AA220:AA221"/>
    <mergeCell ref="AB220:AB221"/>
    <mergeCell ref="AC220:AC221"/>
    <mergeCell ref="AD220:AD221"/>
    <mergeCell ref="AE220:AE221"/>
    <mergeCell ref="AF220:AF221"/>
    <mergeCell ref="U220:U221"/>
    <mergeCell ref="AA226:AA227"/>
    <mergeCell ref="AB226:AB227"/>
    <mergeCell ref="AC226:AC227"/>
    <mergeCell ref="M223:M224"/>
    <mergeCell ref="O224:O225"/>
    <mergeCell ref="P224:P225"/>
    <mergeCell ref="Q224:Q225"/>
    <mergeCell ref="R224:R225"/>
    <mergeCell ref="S224:S225"/>
    <mergeCell ref="T224:T225"/>
    <mergeCell ref="U224:U225"/>
    <mergeCell ref="V224:V225"/>
    <mergeCell ref="AN222:AN223"/>
    <mergeCell ref="AH222:AH223"/>
    <mergeCell ref="AI222:AI223"/>
    <mergeCell ref="AJ222:AJ223"/>
    <mergeCell ref="AK222:AK223"/>
    <mergeCell ref="AL222:AL223"/>
    <mergeCell ref="AM222:AM223"/>
    <mergeCell ref="AB222:AB223"/>
    <mergeCell ref="AC222:AC223"/>
    <mergeCell ref="AD222:AD223"/>
    <mergeCell ref="AE222:AE223"/>
    <mergeCell ref="AF222:AF223"/>
    <mergeCell ref="AG222:AG223"/>
    <mergeCell ref="V222:V223"/>
    <mergeCell ref="W222:W223"/>
    <mergeCell ref="X222:X223"/>
    <mergeCell ref="Y222:Y223"/>
    <mergeCell ref="Z222:Z223"/>
    <mergeCell ref="AA222:AA223"/>
    <mergeCell ref="O222:Q223"/>
    <mergeCell ref="AQ228:AQ229"/>
    <mergeCell ref="AR228:AR229"/>
    <mergeCell ref="V228:V229"/>
    <mergeCell ref="W228:W229"/>
    <mergeCell ref="X228:X229"/>
    <mergeCell ref="J226:J229"/>
    <mergeCell ref="K226:K229"/>
    <mergeCell ref="L226:L229"/>
    <mergeCell ref="AP226:AP227"/>
    <mergeCell ref="AU228:AU229"/>
    <mergeCell ref="AI224:AI225"/>
    <mergeCell ref="AJ224:AJ225"/>
    <mergeCell ref="AK224:AK225"/>
    <mergeCell ref="AL224:AL225"/>
    <mergeCell ref="AM224:AM225"/>
    <mergeCell ref="AN224:AN225"/>
    <mergeCell ref="AC224:AC225"/>
    <mergeCell ref="AD224:AD225"/>
    <mergeCell ref="AE224:AE225"/>
    <mergeCell ref="AF224:AF225"/>
    <mergeCell ref="AG224:AG225"/>
    <mergeCell ref="AH224:AH225"/>
    <mergeCell ref="W224:W225"/>
    <mergeCell ref="X224:X225"/>
    <mergeCell ref="Y224:Y225"/>
    <mergeCell ref="Z224:Z225"/>
    <mergeCell ref="AA224:AA225"/>
    <mergeCell ref="AB224:AB225"/>
    <mergeCell ref="AI226:AI227"/>
    <mergeCell ref="X226:X227"/>
    <mergeCell ref="Y226:Y227"/>
    <mergeCell ref="Z226:Z227"/>
    <mergeCell ref="A226:A229"/>
    <mergeCell ref="B226:F229"/>
    <mergeCell ref="G226:G229"/>
    <mergeCell ref="H226:H229"/>
    <mergeCell ref="I226:I229"/>
    <mergeCell ref="AQ226:AQ227"/>
    <mergeCell ref="AR226:AR227"/>
    <mergeCell ref="AU226:AU227"/>
    <mergeCell ref="M227:M228"/>
    <mergeCell ref="O228:O229"/>
    <mergeCell ref="P228:P229"/>
    <mergeCell ref="Q228:Q229"/>
    <mergeCell ref="R228:R229"/>
    <mergeCell ref="AJ226:AJ227"/>
    <mergeCell ref="AK226:AK227"/>
    <mergeCell ref="AL226:AL227"/>
    <mergeCell ref="AM226:AM227"/>
    <mergeCell ref="AN226:AN227"/>
    <mergeCell ref="AO226:AO227"/>
    <mergeCell ref="AD226:AD227"/>
    <mergeCell ref="AE226:AE227"/>
    <mergeCell ref="AF226:AF227"/>
    <mergeCell ref="AG226:AG227"/>
    <mergeCell ref="AH226:AH227"/>
    <mergeCell ref="R226:R227"/>
    <mergeCell ref="S226:S227"/>
    <mergeCell ref="T226:T227"/>
    <mergeCell ref="U226:U227"/>
    <mergeCell ref="V226:V227"/>
    <mergeCell ref="W226:W227"/>
    <mergeCell ref="N226:N229"/>
    <mergeCell ref="O226:Q227"/>
    <mergeCell ref="N230:N233"/>
    <mergeCell ref="O230:Q231"/>
    <mergeCell ref="R230:R231"/>
    <mergeCell ref="S230:S231"/>
    <mergeCell ref="A230:A233"/>
    <mergeCell ref="B230:F233"/>
    <mergeCell ref="G230:G233"/>
    <mergeCell ref="H230:H233"/>
    <mergeCell ref="I230:I233"/>
    <mergeCell ref="J230:J233"/>
    <mergeCell ref="K230:K233"/>
    <mergeCell ref="AK228:AK229"/>
    <mergeCell ref="AL228:AL229"/>
    <mergeCell ref="AM228:AM229"/>
    <mergeCell ref="AN228:AN229"/>
    <mergeCell ref="AO228:AO229"/>
    <mergeCell ref="AP228:AP229"/>
    <mergeCell ref="AE228:AE229"/>
    <mergeCell ref="AF228:AF229"/>
    <mergeCell ref="AG228:AG229"/>
    <mergeCell ref="AH228:AH229"/>
    <mergeCell ref="AI228:AI229"/>
    <mergeCell ref="AJ228:AJ229"/>
    <mergeCell ref="Y228:Y229"/>
    <mergeCell ref="Z228:Z229"/>
    <mergeCell ref="AA228:AA229"/>
    <mergeCell ref="AB228:AB229"/>
    <mergeCell ref="AC228:AC229"/>
    <mergeCell ref="AD228:AD229"/>
    <mergeCell ref="S228:S229"/>
    <mergeCell ref="T228:T229"/>
    <mergeCell ref="U228:U229"/>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V232:V233"/>
    <mergeCell ref="W232:W233"/>
    <mergeCell ref="X232:X233"/>
    <mergeCell ref="Y232:Y233"/>
    <mergeCell ref="Z232:Z233"/>
    <mergeCell ref="L230:L233"/>
    <mergeCell ref="AO236:AO237"/>
    <mergeCell ref="AP236:AP237"/>
    <mergeCell ref="AQ236:AQ237"/>
    <mergeCell ref="AR236:AR237"/>
    <mergeCell ref="AU236:AU237"/>
    <mergeCell ref="AO234:AO235"/>
    <mergeCell ref="AP234:AP235"/>
    <mergeCell ref="AQ234:AQ235"/>
    <mergeCell ref="AR234:AR235"/>
    <mergeCell ref="AU234:AU235"/>
    <mergeCell ref="AR230:AR231"/>
    <mergeCell ref="AU230:AU231"/>
    <mergeCell ref="M231:M232"/>
    <mergeCell ref="O232:O233"/>
    <mergeCell ref="P232:P233"/>
    <mergeCell ref="Q232:Q233"/>
    <mergeCell ref="R232:R233"/>
    <mergeCell ref="S232:S233"/>
    <mergeCell ref="T232:T233"/>
    <mergeCell ref="AL230:AL231"/>
    <mergeCell ref="AM230:AM231"/>
    <mergeCell ref="AN230:AN231"/>
    <mergeCell ref="N234:N237"/>
    <mergeCell ref="AO230:AO231"/>
    <mergeCell ref="AP230:AP231"/>
    <mergeCell ref="AQ230:AQ231"/>
    <mergeCell ref="R234:R235"/>
    <mergeCell ref="S234:S235"/>
    <mergeCell ref="T234:T235"/>
    <mergeCell ref="U234:U235"/>
    <mergeCell ref="AU232:AU233"/>
    <mergeCell ref="A234:A237"/>
    <mergeCell ref="B234:F237"/>
    <mergeCell ref="G234:G237"/>
    <mergeCell ref="H234:H237"/>
    <mergeCell ref="I234:I237"/>
    <mergeCell ref="J234:J237"/>
    <mergeCell ref="K234:K237"/>
    <mergeCell ref="L234:L237"/>
    <mergeCell ref="AM232:AM233"/>
    <mergeCell ref="AN232:AN233"/>
    <mergeCell ref="AO232:AO233"/>
    <mergeCell ref="AP232:AP233"/>
    <mergeCell ref="AQ232:AQ233"/>
    <mergeCell ref="AR232:AR233"/>
    <mergeCell ref="AG232:AG233"/>
    <mergeCell ref="AH232:AH233"/>
    <mergeCell ref="AI232:AI233"/>
    <mergeCell ref="AJ232:AJ233"/>
    <mergeCell ref="AK232:AK233"/>
    <mergeCell ref="AL232:AL233"/>
    <mergeCell ref="AA232:AA233"/>
    <mergeCell ref="AB232:AB233"/>
    <mergeCell ref="AC232:AC233"/>
    <mergeCell ref="AD232:AD233"/>
    <mergeCell ref="AE232:AE233"/>
    <mergeCell ref="AF232:AF233"/>
    <mergeCell ref="U232:U233"/>
    <mergeCell ref="AA238:AA239"/>
    <mergeCell ref="AB238:AB239"/>
    <mergeCell ref="AC238:AC239"/>
    <mergeCell ref="M235:M236"/>
    <mergeCell ref="O236:O237"/>
    <mergeCell ref="P236:P237"/>
    <mergeCell ref="Q236:Q237"/>
    <mergeCell ref="R236:R237"/>
    <mergeCell ref="S236:S237"/>
    <mergeCell ref="T236:T237"/>
    <mergeCell ref="U236:U237"/>
    <mergeCell ref="V236:V237"/>
    <mergeCell ref="AN234:AN235"/>
    <mergeCell ref="AH234:AH235"/>
    <mergeCell ref="AI234:AI235"/>
    <mergeCell ref="AJ234:AJ235"/>
    <mergeCell ref="AK234:AK235"/>
    <mergeCell ref="AL234:AL235"/>
    <mergeCell ref="AM234:AM235"/>
    <mergeCell ref="AB234:AB235"/>
    <mergeCell ref="AC234:AC235"/>
    <mergeCell ref="AD234:AD235"/>
    <mergeCell ref="AE234:AE235"/>
    <mergeCell ref="AF234:AF235"/>
    <mergeCell ref="AG234:AG235"/>
    <mergeCell ref="V234:V235"/>
    <mergeCell ref="W234:W235"/>
    <mergeCell ref="X234:X235"/>
    <mergeCell ref="Y234:Y235"/>
    <mergeCell ref="Z234:Z235"/>
    <mergeCell ref="AA234:AA235"/>
    <mergeCell ref="O234:Q235"/>
    <mergeCell ref="AQ240:AQ241"/>
    <mergeCell ref="AR240:AR241"/>
    <mergeCell ref="V240:V241"/>
    <mergeCell ref="W240:W241"/>
    <mergeCell ref="X240:X241"/>
    <mergeCell ref="J238:J241"/>
    <mergeCell ref="K238:K241"/>
    <mergeCell ref="L238:L241"/>
    <mergeCell ref="AP238:AP239"/>
    <mergeCell ref="AU240:AU241"/>
    <mergeCell ref="AI236:AI237"/>
    <mergeCell ref="AJ236:AJ237"/>
    <mergeCell ref="AK236:AK237"/>
    <mergeCell ref="AL236:AL237"/>
    <mergeCell ref="AM236:AM237"/>
    <mergeCell ref="AN236:AN237"/>
    <mergeCell ref="AC236:AC237"/>
    <mergeCell ref="AD236:AD237"/>
    <mergeCell ref="AE236:AE237"/>
    <mergeCell ref="AF236:AF237"/>
    <mergeCell ref="AG236:AG237"/>
    <mergeCell ref="AH236:AH237"/>
    <mergeCell ref="W236:W237"/>
    <mergeCell ref="X236:X237"/>
    <mergeCell ref="Y236:Y237"/>
    <mergeCell ref="Z236:Z237"/>
    <mergeCell ref="AA236:AA237"/>
    <mergeCell ref="AB236:AB237"/>
    <mergeCell ref="AI238:AI239"/>
    <mergeCell ref="X238:X239"/>
    <mergeCell ref="Y238:Y239"/>
    <mergeCell ref="Z238:Z239"/>
    <mergeCell ref="A238:A241"/>
    <mergeCell ref="B238:F241"/>
    <mergeCell ref="G238:G241"/>
    <mergeCell ref="H238:H241"/>
    <mergeCell ref="I238:I241"/>
    <mergeCell ref="AQ238:AQ239"/>
    <mergeCell ref="AR238:AR239"/>
    <mergeCell ref="AU238:AU239"/>
    <mergeCell ref="M239:M240"/>
    <mergeCell ref="O240:O241"/>
    <mergeCell ref="P240:P241"/>
    <mergeCell ref="Q240:Q241"/>
    <mergeCell ref="R240:R241"/>
    <mergeCell ref="AJ238:AJ239"/>
    <mergeCell ref="AK238:AK239"/>
    <mergeCell ref="AL238:AL239"/>
    <mergeCell ref="AM238:AM239"/>
    <mergeCell ref="AN238:AN239"/>
    <mergeCell ref="AO238:AO239"/>
    <mergeCell ref="AD238:AD239"/>
    <mergeCell ref="AE238:AE239"/>
    <mergeCell ref="AF238:AF239"/>
    <mergeCell ref="AG238:AG239"/>
    <mergeCell ref="AH238:AH239"/>
    <mergeCell ref="R238:R239"/>
    <mergeCell ref="S238:S239"/>
    <mergeCell ref="T238:T239"/>
    <mergeCell ref="U238:U239"/>
    <mergeCell ref="V238:V239"/>
    <mergeCell ref="W238:W239"/>
    <mergeCell ref="N238:N241"/>
    <mergeCell ref="O238:Q239"/>
    <mergeCell ref="N242:N245"/>
    <mergeCell ref="O242:Q243"/>
    <mergeCell ref="R242:R243"/>
    <mergeCell ref="S242:S243"/>
    <mergeCell ref="A242:A245"/>
    <mergeCell ref="B242:F245"/>
    <mergeCell ref="G242:G245"/>
    <mergeCell ref="H242:H245"/>
    <mergeCell ref="I242:I245"/>
    <mergeCell ref="J242:J245"/>
    <mergeCell ref="K242:K245"/>
    <mergeCell ref="AK240:AK241"/>
    <mergeCell ref="AL240:AL241"/>
    <mergeCell ref="AM240:AM241"/>
    <mergeCell ref="AN240:AN241"/>
    <mergeCell ref="AO240:AO241"/>
    <mergeCell ref="AP240:AP241"/>
    <mergeCell ref="AE240:AE241"/>
    <mergeCell ref="AF240:AF241"/>
    <mergeCell ref="AG240:AG241"/>
    <mergeCell ref="AH240:AH241"/>
    <mergeCell ref="AI240:AI241"/>
    <mergeCell ref="AJ240:AJ241"/>
    <mergeCell ref="Y240:Y241"/>
    <mergeCell ref="Z240:Z241"/>
    <mergeCell ref="AA240:AA241"/>
    <mergeCell ref="AB240:AB241"/>
    <mergeCell ref="AC240:AC241"/>
    <mergeCell ref="AD240:AD241"/>
    <mergeCell ref="S240:S241"/>
    <mergeCell ref="T240:T241"/>
    <mergeCell ref="U240:U241"/>
    <mergeCell ref="AF242:AF243"/>
    <mergeCell ref="AG242:AG243"/>
    <mergeCell ref="AH242:AH243"/>
    <mergeCell ref="AI242:AI243"/>
    <mergeCell ref="AJ242:AJ243"/>
    <mergeCell ref="AK242:AK243"/>
    <mergeCell ref="Z242:Z243"/>
    <mergeCell ref="AA242:AA243"/>
    <mergeCell ref="AB242:AB243"/>
    <mergeCell ref="AC242:AC243"/>
    <mergeCell ref="AD242:AD243"/>
    <mergeCell ref="AE242:AE243"/>
    <mergeCell ref="T242:T243"/>
    <mergeCell ref="U242:U243"/>
    <mergeCell ref="V242:V243"/>
    <mergeCell ref="W242:W243"/>
    <mergeCell ref="X242:X243"/>
    <mergeCell ref="Y242:Y243"/>
    <mergeCell ref="V244:V245"/>
    <mergeCell ref="W244:W245"/>
    <mergeCell ref="X244:X245"/>
    <mergeCell ref="Y244:Y245"/>
    <mergeCell ref="Z244:Z245"/>
    <mergeCell ref="L242:L245"/>
    <mergeCell ref="AO248:AO249"/>
    <mergeCell ref="AP248:AP249"/>
    <mergeCell ref="AQ248:AQ249"/>
    <mergeCell ref="AR248:AR249"/>
    <mergeCell ref="AU248:AU249"/>
    <mergeCell ref="AO246:AO247"/>
    <mergeCell ref="AP246:AP247"/>
    <mergeCell ref="AQ246:AQ247"/>
    <mergeCell ref="AR246:AR247"/>
    <mergeCell ref="AU246:AU247"/>
    <mergeCell ref="AR242:AR243"/>
    <mergeCell ref="AU242:AU243"/>
    <mergeCell ref="M243:M244"/>
    <mergeCell ref="O244:O245"/>
    <mergeCell ref="P244:P245"/>
    <mergeCell ref="Q244:Q245"/>
    <mergeCell ref="R244:R245"/>
    <mergeCell ref="S244:S245"/>
    <mergeCell ref="T244:T245"/>
    <mergeCell ref="AL242:AL243"/>
    <mergeCell ref="AM242:AM243"/>
    <mergeCell ref="AN242:AN243"/>
    <mergeCell ref="N246:N249"/>
    <mergeCell ref="AO242:AO243"/>
    <mergeCell ref="AP242:AP243"/>
    <mergeCell ref="AQ242:AQ243"/>
    <mergeCell ref="R246:R247"/>
    <mergeCell ref="S246:S247"/>
    <mergeCell ref="T246:T247"/>
    <mergeCell ref="U246:U247"/>
    <mergeCell ref="AU244:AU245"/>
    <mergeCell ref="A246:A249"/>
    <mergeCell ref="B246:F249"/>
    <mergeCell ref="G246:G249"/>
    <mergeCell ref="H246:H249"/>
    <mergeCell ref="I246:I249"/>
    <mergeCell ref="J246:J249"/>
    <mergeCell ref="K246:K249"/>
    <mergeCell ref="L246:L249"/>
    <mergeCell ref="AM244:AM245"/>
    <mergeCell ref="AN244:AN245"/>
    <mergeCell ref="AO244:AO245"/>
    <mergeCell ref="AP244:AP245"/>
    <mergeCell ref="AQ244:AQ245"/>
    <mergeCell ref="AR244:AR245"/>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AA250:AA251"/>
    <mergeCell ref="AB250:AB251"/>
    <mergeCell ref="AC250:AC251"/>
    <mergeCell ref="M247:M248"/>
    <mergeCell ref="O248:O249"/>
    <mergeCell ref="P248:P249"/>
    <mergeCell ref="Q248:Q249"/>
    <mergeCell ref="R248:R249"/>
    <mergeCell ref="S248:S249"/>
    <mergeCell ref="T248:T249"/>
    <mergeCell ref="U248:U249"/>
    <mergeCell ref="V248:V249"/>
    <mergeCell ref="AN246:AN247"/>
    <mergeCell ref="AH246:AH247"/>
    <mergeCell ref="AI246:AI247"/>
    <mergeCell ref="AJ246:AJ247"/>
    <mergeCell ref="AK246:AK247"/>
    <mergeCell ref="AL246:AL247"/>
    <mergeCell ref="AM246:AM247"/>
    <mergeCell ref="AB246:AB247"/>
    <mergeCell ref="AC246:AC247"/>
    <mergeCell ref="AD246:AD247"/>
    <mergeCell ref="AE246:AE247"/>
    <mergeCell ref="AF246:AF247"/>
    <mergeCell ref="AG246:AG247"/>
    <mergeCell ref="V246:V247"/>
    <mergeCell ref="W246:W247"/>
    <mergeCell ref="X246:X247"/>
    <mergeCell ref="Y246:Y247"/>
    <mergeCell ref="Z246:Z247"/>
    <mergeCell ref="AA246:AA247"/>
    <mergeCell ref="O246:Q247"/>
    <mergeCell ref="AQ252:AQ253"/>
    <mergeCell ref="AR252:AR253"/>
    <mergeCell ref="V252:V253"/>
    <mergeCell ref="W252:W253"/>
    <mergeCell ref="X252:X253"/>
    <mergeCell ref="J250:J253"/>
    <mergeCell ref="K250:K253"/>
    <mergeCell ref="L250:L253"/>
    <mergeCell ref="AP250:AP251"/>
    <mergeCell ref="AU252:AU253"/>
    <mergeCell ref="AI248:AI249"/>
    <mergeCell ref="AJ248:AJ249"/>
    <mergeCell ref="AK248:AK249"/>
    <mergeCell ref="AL248:AL249"/>
    <mergeCell ref="AM248:AM249"/>
    <mergeCell ref="AN248:AN249"/>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AI250:AI251"/>
    <mergeCell ref="X250:X251"/>
    <mergeCell ref="Y250:Y251"/>
    <mergeCell ref="Z250:Z251"/>
    <mergeCell ref="A250:A253"/>
    <mergeCell ref="B250:F253"/>
    <mergeCell ref="G250:G253"/>
    <mergeCell ref="H250:H253"/>
    <mergeCell ref="I250:I253"/>
    <mergeCell ref="AQ250:AQ251"/>
    <mergeCell ref="AR250:AR251"/>
    <mergeCell ref="AU250:AU251"/>
    <mergeCell ref="M251:M252"/>
    <mergeCell ref="O252:O253"/>
    <mergeCell ref="P252:P253"/>
    <mergeCell ref="Q252:Q253"/>
    <mergeCell ref="R252:R253"/>
    <mergeCell ref="AJ250:AJ251"/>
    <mergeCell ref="AK250:AK251"/>
    <mergeCell ref="AL250:AL251"/>
    <mergeCell ref="AM250:AM251"/>
    <mergeCell ref="AN250:AN251"/>
    <mergeCell ref="AO250:AO251"/>
    <mergeCell ref="AD250:AD251"/>
    <mergeCell ref="AE250:AE251"/>
    <mergeCell ref="AF250:AF251"/>
    <mergeCell ref="AG250:AG251"/>
    <mergeCell ref="AH250:AH251"/>
    <mergeCell ref="R250:R251"/>
    <mergeCell ref="S250:S251"/>
    <mergeCell ref="T250:T251"/>
    <mergeCell ref="U250:U251"/>
    <mergeCell ref="V250:V251"/>
    <mergeCell ref="W250:W251"/>
    <mergeCell ref="N250:N253"/>
    <mergeCell ref="O250:Q251"/>
    <mergeCell ref="N254:N257"/>
    <mergeCell ref="O254:Q255"/>
    <mergeCell ref="R254:R255"/>
    <mergeCell ref="S254:S255"/>
    <mergeCell ref="A254:A257"/>
    <mergeCell ref="B254:F257"/>
    <mergeCell ref="G254:G257"/>
    <mergeCell ref="H254:H257"/>
    <mergeCell ref="I254:I257"/>
    <mergeCell ref="J254:J257"/>
    <mergeCell ref="K254:K257"/>
    <mergeCell ref="AK252:AK253"/>
    <mergeCell ref="AL252:AL253"/>
    <mergeCell ref="AM252:AM253"/>
    <mergeCell ref="AN252:AN253"/>
    <mergeCell ref="AO252:AO253"/>
    <mergeCell ref="AP252:AP253"/>
    <mergeCell ref="AE252:AE253"/>
    <mergeCell ref="AF252:AF253"/>
    <mergeCell ref="AG252:AG253"/>
    <mergeCell ref="AH252:AH253"/>
    <mergeCell ref="AI252:AI253"/>
    <mergeCell ref="AJ252:AJ253"/>
    <mergeCell ref="Y252:Y253"/>
    <mergeCell ref="Z252:Z253"/>
    <mergeCell ref="AA252:AA253"/>
    <mergeCell ref="AB252:AB253"/>
    <mergeCell ref="AC252:AC253"/>
    <mergeCell ref="AD252:AD253"/>
    <mergeCell ref="S252:S253"/>
    <mergeCell ref="T252:T253"/>
    <mergeCell ref="U252:U253"/>
    <mergeCell ref="AF254:AF255"/>
    <mergeCell ref="AG254:AG255"/>
    <mergeCell ref="AH254:AH255"/>
    <mergeCell ref="AI254:AI255"/>
    <mergeCell ref="AJ254:AJ255"/>
    <mergeCell ref="AK254:AK255"/>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V256:V257"/>
    <mergeCell ref="W256:W257"/>
    <mergeCell ref="X256:X257"/>
    <mergeCell ref="Y256:Y257"/>
    <mergeCell ref="Z256:Z257"/>
    <mergeCell ref="L254:L257"/>
    <mergeCell ref="AO260:AO261"/>
    <mergeCell ref="AP260:AP261"/>
    <mergeCell ref="AQ260:AQ261"/>
    <mergeCell ref="AR260:AR261"/>
    <mergeCell ref="AU260:AU261"/>
    <mergeCell ref="AO258:AO259"/>
    <mergeCell ref="AP258:AP259"/>
    <mergeCell ref="AQ258:AQ259"/>
    <mergeCell ref="AR258:AR259"/>
    <mergeCell ref="AU258:AU259"/>
    <mergeCell ref="AR254:AR255"/>
    <mergeCell ref="AU254:AU255"/>
    <mergeCell ref="M255:M256"/>
    <mergeCell ref="O256:O257"/>
    <mergeCell ref="P256:P257"/>
    <mergeCell ref="Q256:Q257"/>
    <mergeCell ref="R256:R257"/>
    <mergeCell ref="S256:S257"/>
    <mergeCell ref="T256:T257"/>
    <mergeCell ref="AL254:AL255"/>
    <mergeCell ref="AM254:AM255"/>
    <mergeCell ref="AN254:AN255"/>
    <mergeCell ref="N258:N261"/>
    <mergeCell ref="AO254:AO255"/>
    <mergeCell ref="AP254:AP255"/>
    <mergeCell ref="AQ254:AQ255"/>
    <mergeCell ref="R258:R259"/>
    <mergeCell ref="S258:S259"/>
    <mergeCell ref="T258:T259"/>
    <mergeCell ref="U258:U259"/>
    <mergeCell ref="AU256:AU257"/>
    <mergeCell ref="A258:A261"/>
    <mergeCell ref="B258:F261"/>
    <mergeCell ref="G258:G261"/>
    <mergeCell ref="H258:H261"/>
    <mergeCell ref="I258:I261"/>
    <mergeCell ref="J258:J261"/>
    <mergeCell ref="K258:K261"/>
    <mergeCell ref="L258:L261"/>
    <mergeCell ref="AM256:AM257"/>
    <mergeCell ref="AN256:AN257"/>
    <mergeCell ref="AO256:AO257"/>
    <mergeCell ref="AP256:AP257"/>
    <mergeCell ref="AQ256:AQ257"/>
    <mergeCell ref="AR256:AR257"/>
    <mergeCell ref="AG256:AG257"/>
    <mergeCell ref="AH256:AH257"/>
    <mergeCell ref="AI256:AI257"/>
    <mergeCell ref="AJ256:AJ257"/>
    <mergeCell ref="AK256:AK257"/>
    <mergeCell ref="AL256:AL257"/>
    <mergeCell ref="AA256:AA257"/>
    <mergeCell ref="AB256:AB257"/>
    <mergeCell ref="AC256:AC257"/>
    <mergeCell ref="AD256:AD257"/>
    <mergeCell ref="AE256:AE257"/>
    <mergeCell ref="AF256:AF257"/>
    <mergeCell ref="U256:U257"/>
    <mergeCell ref="AA262:AA263"/>
    <mergeCell ref="AB262:AB263"/>
    <mergeCell ref="AC262:AC263"/>
    <mergeCell ref="M259:M260"/>
    <mergeCell ref="O260:O261"/>
    <mergeCell ref="P260:P261"/>
    <mergeCell ref="Q260:Q261"/>
    <mergeCell ref="R260:R261"/>
    <mergeCell ref="S260:S261"/>
    <mergeCell ref="T260:T261"/>
    <mergeCell ref="U260:U261"/>
    <mergeCell ref="V260:V261"/>
    <mergeCell ref="AN258:AN259"/>
    <mergeCell ref="AH258:AH259"/>
    <mergeCell ref="AI258:AI259"/>
    <mergeCell ref="AJ258:AJ259"/>
    <mergeCell ref="AK258:AK259"/>
    <mergeCell ref="AL258:AL259"/>
    <mergeCell ref="AM258:AM259"/>
    <mergeCell ref="AB258:AB259"/>
    <mergeCell ref="AC258:AC259"/>
    <mergeCell ref="AD258:AD259"/>
    <mergeCell ref="AE258:AE259"/>
    <mergeCell ref="AF258:AF259"/>
    <mergeCell ref="AG258:AG259"/>
    <mergeCell ref="V258:V259"/>
    <mergeCell ref="W258:W259"/>
    <mergeCell ref="X258:X259"/>
    <mergeCell ref="Y258:Y259"/>
    <mergeCell ref="Z258:Z259"/>
    <mergeCell ref="AA258:AA259"/>
    <mergeCell ref="O258:Q259"/>
    <mergeCell ref="AQ264:AQ265"/>
    <mergeCell ref="AR264:AR265"/>
    <mergeCell ref="V264:V265"/>
    <mergeCell ref="W264:W265"/>
    <mergeCell ref="X264:X265"/>
    <mergeCell ref="J262:J265"/>
    <mergeCell ref="K262:K265"/>
    <mergeCell ref="L262:L265"/>
    <mergeCell ref="AP262:AP263"/>
    <mergeCell ref="AU264:AU265"/>
    <mergeCell ref="AI260:AI261"/>
    <mergeCell ref="AJ260:AJ261"/>
    <mergeCell ref="AK260:AK261"/>
    <mergeCell ref="AL260:AL261"/>
    <mergeCell ref="AM260:AM261"/>
    <mergeCell ref="AN260:AN261"/>
    <mergeCell ref="AC260:AC261"/>
    <mergeCell ref="AD260:AD261"/>
    <mergeCell ref="AE260:AE261"/>
    <mergeCell ref="AF260:AF261"/>
    <mergeCell ref="AG260:AG261"/>
    <mergeCell ref="AH260:AH261"/>
    <mergeCell ref="W260:W261"/>
    <mergeCell ref="X260:X261"/>
    <mergeCell ref="Y260:Y261"/>
    <mergeCell ref="Z260:Z261"/>
    <mergeCell ref="AA260:AA261"/>
    <mergeCell ref="AB260:AB261"/>
    <mergeCell ref="AI262:AI263"/>
    <mergeCell ref="X262:X263"/>
    <mergeCell ref="Y262:Y263"/>
    <mergeCell ref="Z262:Z263"/>
    <mergeCell ref="A262:A265"/>
    <mergeCell ref="B262:F265"/>
    <mergeCell ref="G262:G265"/>
    <mergeCell ref="H262:H265"/>
    <mergeCell ref="I262:I265"/>
    <mergeCell ref="AQ262:AQ263"/>
    <mergeCell ref="AR262:AR263"/>
    <mergeCell ref="AU262:AU263"/>
    <mergeCell ref="M263:M264"/>
    <mergeCell ref="O264:O265"/>
    <mergeCell ref="P264:P265"/>
    <mergeCell ref="Q264:Q265"/>
    <mergeCell ref="R264:R265"/>
    <mergeCell ref="AJ262:AJ263"/>
    <mergeCell ref="AK262:AK263"/>
    <mergeCell ref="AL262:AL263"/>
    <mergeCell ref="AM262:AM263"/>
    <mergeCell ref="AN262:AN263"/>
    <mergeCell ref="AO262:AO263"/>
    <mergeCell ref="AD262:AD263"/>
    <mergeCell ref="AE262:AE263"/>
    <mergeCell ref="AF262:AF263"/>
    <mergeCell ref="AG262:AG263"/>
    <mergeCell ref="AH262:AH263"/>
    <mergeCell ref="R262:R263"/>
    <mergeCell ref="S262:S263"/>
    <mergeCell ref="T262:T263"/>
    <mergeCell ref="U262:U263"/>
    <mergeCell ref="V262:V263"/>
    <mergeCell ref="W262:W263"/>
    <mergeCell ref="N262:N265"/>
    <mergeCell ref="O262:Q263"/>
    <mergeCell ref="N266:N269"/>
    <mergeCell ref="O266:Q267"/>
    <mergeCell ref="R266:R267"/>
    <mergeCell ref="S266:S267"/>
    <mergeCell ref="A266:A269"/>
    <mergeCell ref="B266:F269"/>
    <mergeCell ref="G266:G269"/>
    <mergeCell ref="H266:H269"/>
    <mergeCell ref="I266:I269"/>
    <mergeCell ref="J266:J269"/>
    <mergeCell ref="K266:K269"/>
    <mergeCell ref="AK264:AK265"/>
    <mergeCell ref="AL264:AL265"/>
    <mergeCell ref="AM264:AM265"/>
    <mergeCell ref="AN264:AN265"/>
    <mergeCell ref="AO264:AO265"/>
    <mergeCell ref="AP264:AP265"/>
    <mergeCell ref="AE264:AE265"/>
    <mergeCell ref="AF264:AF265"/>
    <mergeCell ref="AG264:AG265"/>
    <mergeCell ref="AH264:AH265"/>
    <mergeCell ref="AI264:AI265"/>
    <mergeCell ref="AJ264:AJ265"/>
    <mergeCell ref="Y264:Y265"/>
    <mergeCell ref="Z264:Z265"/>
    <mergeCell ref="AA264:AA265"/>
    <mergeCell ref="AB264:AB265"/>
    <mergeCell ref="AC264:AC265"/>
    <mergeCell ref="AD264:AD265"/>
    <mergeCell ref="S264:S265"/>
    <mergeCell ref="T264:T265"/>
    <mergeCell ref="U264:U265"/>
    <mergeCell ref="AQ266:AQ267"/>
    <mergeCell ref="AF266:AF267"/>
    <mergeCell ref="AG266:AG267"/>
    <mergeCell ref="AH266:AH267"/>
    <mergeCell ref="AI266:AI267"/>
    <mergeCell ref="AJ266:AJ267"/>
    <mergeCell ref="AK266:AK267"/>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U268:U269"/>
    <mergeCell ref="V268:V269"/>
    <mergeCell ref="W268:W269"/>
    <mergeCell ref="X268:X269"/>
    <mergeCell ref="Y268:Y269"/>
    <mergeCell ref="Z268:Z269"/>
    <mergeCell ref="L266:L269"/>
    <mergeCell ref="AO272:AO273"/>
    <mergeCell ref="AP272:AP273"/>
    <mergeCell ref="AQ272:AQ273"/>
    <mergeCell ref="AR272:AR273"/>
    <mergeCell ref="AU272:AU273"/>
    <mergeCell ref="AO270:AO271"/>
    <mergeCell ref="AP270:AP271"/>
    <mergeCell ref="AQ270:AQ271"/>
    <mergeCell ref="AR270:AR271"/>
    <mergeCell ref="AU270:AU271"/>
    <mergeCell ref="AR266:AR267"/>
    <mergeCell ref="AU266:AU267"/>
    <mergeCell ref="M267:M268"/>
    <mergeCell ref="O268:O269"/>
    <mergeCell ref="P268:P269"/>
    <mergeCell ref="Q268:Q269"/>
    <mergeCell ref="R268:R269"/>
    <mergeCell ref="S268:S269"/>
    <mergeCell ref="T268:T269"/>
    <mergeCell ref="AL266:AL267"/>
    <mergeCell ref="AM266:AM267"/>
    <mergeCell ref="AA270:AA271"/>
    <mergeCell ref="AN266:AN267"/>
    <mergeCell ref="AO266:AO267"/>
    <mergeCell ref="AP266:AP267"/>
    <mergeCell ref="O270:Q271"/>
    <mergeCell ref="R270:R271"/>
    <mergeCell ref="S270:S271"/>
    <mergeCell ref="T270:T271"/>
    <mergeCell ref="U270:U271"/>
    <mergeCell ref="AU268:AU269"/>
    <mergeCell ref="A270:A273"/>
    <mergeCell ref="B270:F273"/>
    <mergeCell ref="G270:G273"/>
    <mergeCell ref="H270:H273"/>
    <mergeCell ref="I270:I273"/>
    <mergeCell ref="J270:J273"/>
    <mergeCell ref="K270:K273"/>
    <mergeCell ref="L270:L273"/>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Z274:Z275"/>
    <mergeCell ref="AA274:AA275"/>
    <mergeCell ref="AB274:AB275"/>
    <mergeCell ref="AC274:AC275"/>
    <mergeCell ref="M271:M272"/>
    <mergeCell ref="O272:O273"/>
    <mergeCell ref="P272:P273"/>
    <mergeCell ref="Q272:Q273"/>
    <mergeCell ref="R272:R273"/>
    <mergeCell ref="S272:S273"/>
    <mergeCell ref="T272:T273"/>
    <mergeCell ref="U272:U273"/>
    <mergeCell ref="V272:V273"/>
    <mergeCell ref="AN270:AN271"/>
    <mergeCell ref="AH270:AH271"/>
    <mergeCell ref="AI270:AI271"/>
    <mergeCell ref="AJ270:AJ271"/>
    <mergeCell ref="AK270:AK271"/>
    <mergeCell ref="AL270:AL271"/>
    <mergeCell ref="AM270:AM271"/>
    <mergeCell ref="AB270:AB271"/>
    <mergeCell ref="AC270:AC271"/>
    <mergeCell ref="AD270:AD271"/>
    <mergeCell ref="AE270:AE271"/>
    <mergeCell ref="AF270:AF271"/>
    <mergeCell ref="AG270:AG271"/>
    <mergeCell ref="V270:V271"/>
    <mergeCell ref="W270:W271"/>
    <mergeCell ref="X270:X271"/>
    <mergeCell ref="Y270:Y271"/>
    <mergeCell ref="Z270:Z271"/>
    <mergeCell ref="N270:N273"/>
    <mergeCell ref="AQ276:AQ277"/>
    <mergeCell ref="AR276:AR277"/>
    <mergeCell ref="V276:V277"/>
    <mergeCell ref="W276:W277"/>
    <mergeCell ref="X276:X277"/>
    <mergeCell ref="J274:J277"/>
    <mergeCell ref="K274:K277"/>
    <mergeCell ref="L274:L277"/>
    <mergeCell ref="AP274:AP275"/>
    <mergeCell ref="AU276:AU277"/>
    <mergeCell ref="AI272:AI273"/>
    <mergeCell ref="AJ272:AJ273"/>
    <mergeCell ref="AK272:AK273"/>
    <mergeCell ref="AL272:AL273"/>
    <mergeCell ref="AM272:AM273"/>
    <mergeCell ref="AN272:AN273"/>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AS275:AS276"/>
    <mergeCell ref="AI274:AI275"/>
    <mergeCell ref="X274:X275"/>
    <mergeCell ref="Y274:Y275"/>
    <mergeCell ref="A274:A277"/>
    <mergeCell ref="B274:F277"/>
    <mergeCell ref="G274:G277"/>
    <mergeCell ref="H274:H277"/>
    <mergeCell ref="I274:I277"/>
    <mergeCell ref="AQ274:AQ275"/>
    <mergeCell ref="AR274:AR275"/>
    <mergeCell ref="AU274:AU275"/>
    <mergeCell ref="M275:M276"/>
    <mergeCell ref="O276:O277"/>
    <mergeCell ref="P276:P277"/>
    <mergeCell ref="Q276:Q277"/>
    <mergeCell ref="R276:R277"/>
    <mergeCell ref="AJ274:AJ275"/>
    <mergeCell ref="AK274:AK275"/>
    <mergeCell ref="AL274:AL275"/>
    <mergeCell ref="AM274:AM275"/>
    <mergeCell ref="AN274:AN275"/>
    <mergeCell ref="AO274:AO275"/>
    <mergeCell ref="AD274:AD275"/>
    <mergeCell ref="AE274:AE275"/>
    <mergeCell ref="AF274:AF275"/>
    <mergeCell ref="AG274:AG275"/>
    <mergeCell ref="AH274:AH275"/>
    <mergeCell ref="R274:R275"/>
    <mergeCell ref="S274:S275"/>
    <mergeCell ref="T274:T275"/>
    <mergeCell ref="U274:U275"/>
    <mergeCell ref="V274:V275"/>
    <mergeCell ref="W274:W275"/>
    <mergeCell ref="N274:N277"/>
    <mergeCell ref="O274:Q275"/>
    <mergeCell ref="N278:N281"/>
    <mergeCell ref="O278:Q279"/>
    <mergeCell ref="R278:R279"/>
    <mergeCell ref="S278:S279"/>
    <mergeCell ref="A278:A281"/>
    <mergeCell ref="B278:F281"/>
    <mergeCell ref="G278:G281"/>
    <mergeCell ref="H278:H281"/>
    <mergeCell ref="I278:I281"/>
    <mergeCell ref="J278:J281"/>
    <mergeCell ref="K278:K281"/>
    <mergeCell ref="AK276:AK277"/>
    <mergeCell ref="AL276:AL277"/>
    <mergeCell ref="AM276:AM277"/>
    <mergeCell ref="AN276:AN277"/>
    <mergeCell ref="AO276:AO277"/>
    <mergeCell ref="AP276:AP277"/>
    <mergeCell ref="AE276:AE277"/>
    <mergeCell ref="AF276:AF277"/>
    <mergeCell ref="AG276:AG277"/>
    <mergeCell ref="AH276:AH277"/>
    <mergeCell ref="AI276:AI277"/>
    <mergeCell ref="AJ276:AJ277"/>
    <mergeCell ref="Y276:Y277"/>
    <mergeCell ref="Z276:Z277"/>
    <mergeCell ref="AA276:AA277"/>
    <mergeCell ref="AB276:AB277"/>
    <mergeCell ref="AC276:AC277"/>
    <mergeCell ref="AD276:AD277"/>
    <mergeCell ref="S276:S277"/>
    <mergeCell ref="T276:T277"/>
    <mergeCell ref="U276:U277"/>
    <mergeCell ref="AF278:AF279"/>
    <mergeCell ref="AG278:AG279"/>
    <mergeCell ref="AH278:AH279"/>
    <mergeCell ref="AI278:AI279"/>
    <mergeCell ref="AJ278:AJ279"/>
    <mergeCell ref="AK278:AK279"/>
    <mergeCell ref="Z278:Z279"/>
    <mergeCell ref="AA278:AA279"/>
    <mergeCell ref="AB278:AB279"/>
    <mergeCell ref="AC278:AC279"/>
    <mergeCell ref="AD278:AD279"/>
    <mergeCell ref="AE278:AE279"/>
    <mergeCell ref="T278:T279"/>
    <mergeCell ref="U278:U279"/>
    <mergeCell ref="V278:V279"/>
    <mergeCell ref="W278:W279"/>
    <mergeCell ref="X278:X279"/>
    <mergeCell ref="Y278:Y279"/>
    <mergeCell ref="V280:V281"/>
    <mergeCell ref="W280:W281"/>
    <mergeCell ref="X280:X281"/>
    <mergeCell ref="Y280:Y281"/>
    <mergeCell ref="Z280:Z281"/>
    <mergeCell ref="L278:L281"/>
    <mergeCell ref="AO284:AO285"/>
    <mergeCell ref="AP284:AP285"/>
    <mergeCell ref="AQ284:AQ285"/>
    <mergeCell ref="AR284:AR285"/>
    <mergeCell ref="AU284:AU285"/>
    <mergeCell ref="AO282:AO283"/>
    <mergeCell ref="AP282:AP283"/>
    <mergeCell ref="AQ282:AQ283"/>
    <mergeCell ref="AR282:AR283"/>
    <mergeCell ref="AU282:AU283"/>
    <mergeCell ref="AR278:AR279"/>
    <mergeCell ref="AU278:AU279"/>
    <mergeCell ref="M279:M280"/>
    <mergeCell ref="O280:O281"/>
    <mergeCell ref="P280:P281"/>
    <mergeCell ref="Q280:Q281"/>
    <mergeCell ref="R280:R281"/>
    <mergeCell ref="S280:S281"/>
    <mergeCell ref="T280:T281"/>
    <mergeCell ref="AL278:AL279"/>
    <mergeCell ref="AM278:AM279"/>
    <mergeCell ref="AN278:AN279"/>
    <mergeCell ref="N282:N285"/>
    <mergeCell ref="AO278:AO279"/>
    <mergeCell ref="AP278:AP279"/>
    <mergeCell ref="AQ278:AQ279"/>
    <mergeCell ref="R282:R283"/>
    <mergeCell ref="S282:S283"/>
    <mergeCell ref="T282:T283"/>
    <mergeCell ref="U282:U283"/>
    <mergeCell ref="AU280:AU281"/>
    <mergeCell ref="A282:A285"/>
    <mergeCell ref="B282:F285"/>
    <mergeCell ref="G282:G285"/>
    <mergeCell ref="H282:H285"/>
    <mergeCell ref="I282:I285"/>
    <mergeCell ref="J282:J285"/>
    <mergeCell ref="K282:K285"/>
    <mergeCell ref="L282:L285"/>
    <mergeCell ref="AM280:AM281"/>
    <mergeCell ref="AN280:AN281"/>
    <mergeCell ref="AO280:AO281"/>
    <mergeCell ref="AP280:AP281"/>
    <mergeCell ref="AQ280:AQ281"/>
    <mergeCell ref="AR280:AR281"/>
    <mergeCell ref="AG280:AG281"/>
    <mergeCell ref="AH280:AH281"/>
    <mergeCell ref="AI280:AI281"/>
    <mergeCell ref="AJ280:AJ281"/>
    <mergeCell ref="AK280:AK281"/>
    <mergeCell ref="AL280:AL281"/>
    <mergeCell ref="AA280:AA281"/>
    <mergeCell ref="AB280:AB281"/>
    <mergeCell ref="AC280:AC281"/>
    <mergeCell ref="AD280:AD281"/>
    <mergeCell ref="AE280:AE281"/>
    <mergeCell ref="AF280:AF281"/>
    <mergeCell ref="U280:U281"/>
    <mergeCell ref="AA286:AA287"/>
    <mergeCell ref="AB286:AB287"/>
    <mergeCell ref="AC286:AC287"/>
    <mergeCell ref="M283:M284"/>
    <mergeCell ref="O284:O285"/>
    <mergeCell ref="P284:P285"/>
    <mergeCell ref="Q284:Q285"/>
    <mergeCell ref="R284:R285"/>
    <mergeCell ref="S284:S285"/>
    <mergeCell ref="T284:T285"/>
    <mergeCell ref="U284:U285"/>
    <mergeCell ref="V284:V285"/>
    <mergeCell ref="AN282:AN283"/>
    <mergeCell ref="AH282:AH283"/>
    <mergeCell ref="AI282:AI283"/>
    <mergeCell ref="AJ282:AJ283"/>
    <mergeCell ref="AK282:AK283"/>
    <mergeCell ref="AL282:AL283"/>
    <mergeCell ref="AM282:AM283"/>
    <mergeCell ref="AB282:AB283"/>
    <mergeCell ref="AC282:AC283"/>
    <mergeCell ref="AD282:AD283"/>
    <mergeCell ref="AE282:AE283"/>
    <mergeCell ref="AF282:AF283"/>
    <mergeCell ref="AG282:AG283"/>
    <mergeCell ref="V282:V283"/>
    <mergeCell ref="W282:W283"/>
    <mergeCell ref="X282:X283"/>
    <mergeCell ref="Y282:Y283"/>
    <mergeCell ref="Z282:Z283"/>
    <mergeCell ref="AA282:AA283"/>
    <mergeCell ref="O282:Q283"/>
    <mergeCell ref="AQ288:AQ289"/>
    <mergeCell ref="AR288:AR289"/>
    <mergeCell ref="V288:V289"/>
    <mergeCell ref="W288:W289"/>
    <mergeCell ref="X288:X289"/>
    <mergeCell ref="J286:J289"/>
    <mergeCell ref="K286:K289"/>
    <mergeCell ref="L286:L289"/>
    <mergeCell ref="AP286:AP287"/>
    <mergeCell ref="AU288:AU289"/>
    <mergeCell ref="AI284:AI285"/>
    <mergeCell ref="AJ284:AJ285"/>
    <mergeCell ref="AK284:AK285"/>
    <mergeCell ref="AL284:AL285"/>
    <mergeCell ref="AM284:AM285"/>
    <mergeCell ref="AN284:AN285"/>
    <mergeCell ref="AC284:AC285"/>
    <mergeCell ref="AD284:AD285"/>
    <mergeCell ref="AE284:AE285"/>
    <mergeCell ref="AF284:AF285"/>
    <mergeCell ref="AG284:AG285"/>
    <mergeCell ref="AH284:AH285"/>
    <mergeCell ref="W284:W285"/>
    <mergeCell ref="X284:X285"/>
    <mergeCell ref="Y284:Y285"/>
    <mergeCell ref="Z284:Z285"/>
    <mergeCell ref="AA284:AA285"/>
    <mergeCell ref="AB284:AB285"/>
    <mergeCell ref="AI286:AI287"/>
    <mergeCell ref="X286:X287"/>
    <mergeCell ref="Y286:Y287"/>
    <mergeCell ref="Z286:Z287"/>
    <mergeCell ref="A286:A289"/>
    <mergeCell ref="B286:F289"/>
    <mergeCell ref="G286:G289"/>
    <mergeCell ref="H286:H289"/>
    <mergeCell ref="I286:I289"/>
    <mergeCell ref="AQ286:AQ287"/>
    <mergeCell ref="AR286:AR287"/>
    <mergeCell ref="AU286:AU287"/>
    <mergeCell ref="M287:M288"/>
    <mergeCell ref="O288:O289"/>
    <mergeCell ref="P288:P289"/>
    <mergeCell ref="Q288:Q289"/>
    <mergeCell ref="R288:R289"/>
    <mergeCell ref="AJ286:AJ287"/>
    <mergeCell ref="AK286:AK287"/>
    <mergeCell ref="AL286:AL287"/>
    <mergeCell ref="AM286:AM287"/>
    <mergeCell ref="AN286:AN287"/>
    <mergeCell ref="AO286:AO287"/>
    <mergeCell ref="AD286:AD287"/>
    <mergeCell ref="AE286:AE287"/>
    <mergeCell ref="AF286:AF287"/>
    <mergeCell ref="AG286:AG287"/>
    <mergeCell ref="AH286:AH287"/>
    <mergeCell ref="R286:R287"/>
    <mergeCell ref="S286:S287"/>
    <mergeCell ref="T286:T287"/>
    <mergeCell ref="U286:U287"/>
    <mergeCell ref="V286:V287"/>
    <mergeCell ref="W286:W287"/>
    <mergeCell ref="N286:N289"/>
    <mergeCell ref="O286:Q287"/>
    <mergeCell ref="N290:N293"/>
    <mergeCell ref="O290:Q291"/>
    <mergeCell ref="R290:R291"/>
    <mergeCell ref="S290:S291"/>
    <mergeCell ref="A290:A293"/>
    <mergeCell ref="B290:F293"/>
    <mergeCell ref="G290:G293"/>
    <mergeCell ref="H290:H293"/>
    <mergeCell ref="I290:I293"/>
    <mergeCell ref="J290:J293"/>
    <mergeCell ref="K290:K293"/>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Y288:Y289"/>
    <mergeCell ref="Z288:Z289"/>
    <mergeCell ref="AA288:AA289"/>
    <mergeCell ref="AB288:AB289"/>
    <mergeCell ref="AC288:AC289"/>
    <mergeCell ref="AD288:AD289"/>
    <mergeCell ref="S288:S289"/>
    <mergeCell ref="T288:T289"/>
    <mergeCell ref="U288:U289"/>
    <mergeCell ref="AF290:AF291"/>
    <mergeCell ref="AG290:AG291"/>
    <mergeCell ref="AH290:AH291"/>
    <mergeCell ref="AI290:AI291"/>
    <mergeCell ref="AJ290:AJ291"/>
    <mergeCell ref="AK290:AK291"/>
    <mergeCell ref="Z290:Z291"/>
    <mergeCell ref="AA290:AA291"/>
    <mergeCell ref="AB290:AB291"/>
    <mergeCell ref="AC290:AC291"/>
    <mergeCell ref="AD290:AD291"/>
    <mergeCell ref="AE290:AE291"/>
    <mergeCell ref="T290:T291"/>
    <mergeCell ref="U290:U291"/>
    <mergeCell ref="V290:V291"/>
    <mergeCell ref="W290:W291"/>
    <mergeCell ref="X290:X291"/>
    <mergeCell ref="Y290:Y291"/>
    <mergeCell ref="V292:V293"/>
    <mergeCell ref="W292:W293"/>
    <mergeCell ref="X292:X293"/>
    <mergeCell ref="Y292:Y293"/>
    <mergeCell ref="Z292:Z293"/>
    <mergeCell ref="L290:L293"/>
    <mergeCell ref="AO296:AO297"/>
    <mergeCell ref="AP296:AP297"/>
    <mergeCell ref="AQ296:AQ297"/>
    <mergeCell ref="AR296:AR297"/>
    <mergeCell ref="AU296:AU297"/>
    <mergeCell ref="AO294:AO295"/>
    <mergeCell ref="AP294:AP295"/>
    <mergeCell ref="AQ294:AQ295"/>
    <mergeCell ref="AR294:AR295"/>
    <mergeCell ref="AU294:AU295"/>
    <mergeCell ref="AR290:AR291"/>
    <mergeCell ref="AU290:AU291"/>
    <mergeCell ref="M291:M292"/>
    <mergeCell ref="O292:O293"/>
    <mergeCell ref="P292:P293"/>
    <mergeCell ref="Q292:Q293"/>
    <mergeCell ref="R292:R293"/>
    <mergeCell ref="S292:S293"/>
    <mergeCell ref="T292:T293"/>
    <mergeCell ref="AL290:AL291"/>
    <mergeCell ref="AM290:AM291"/>
    <mergeCell ref="AN290:AN291"/>
    <mergeCell ref="N294:N297"/>
    <mergeCell ref="AO290:AO291"/>
    <mergeCell ref="AP290:AP291"/>
    <mergeCell ref="AQ290:AQ291"/>
    <mergeCell ref="R294:R295"/>
    <mergeCell ref="S294:S295"/>
    <mergeCell ref="T294:T295"/>
    <mergeCell ref="U294:U295"/>
    <mergeCell ref="AU292:AU293"/>
    <mergeCell ref="A294:A297"/>
    <mergeCell ref="B294:F297"/>
    <mergeCell ref="G294:G297"/>
    <mergeCell ref="H294:H297"/>
    <mergeCell ref="I294:I297"/>
    <mergeCell ref="J294:J297"/>
    <mergeCell ref="K294:K297"/>
    <mergeCell ref="L294:L297"/>
    <mergeCell ref="AM292:AM293"/>
    <mergeCell ref="AN292:AN293"/>
    <mergeCell ref="AO292:AO293"/>
    <mergeCell ref="AP292:AP293"/>
    <mergeCell ref="AQ292:AQ293"/>
    <mergeCell ref="AR292:AR293"/>
    <mergeCell ref="AG292:AG293"/>
    <mergeCell ref="AH292:AH293"/>
    <mergeCell ref="AI292:AI293"/>
    <mergeCell ref="AJ292:AJ293"/>
    <mergeCell ref="AK292:AK293"/>
    <mergeCell ref="AL292:AL293"/>
    <mergeCell ref="AA292:AA293"/>
    <mergeCell ref="AB292:AB293"/>
    <mergeCell ref="AC292:AC293"/>
    <mergeCell ref="AD292:AD293"/>
    <mergeCell ref="AE292:AE293"/>
    <mergeCell ref="AF292:AF293"/>
    <mergeCell ref="U292:U293"/>
    <mergeCell ref="AA298:AA299"/>
    <mergeCell ref="AB298:AB299"/>
    <mergeCell ref="AC298:AC299"/>
    <mergeCell ref="M295:M296"/>
    <mergeCell ref="O296:O297"/>
    <mergeCell ref="P296:P297"/>
    <mergeCell ref="Q296:Q297"/>
    <mergeCell ref="R296:R297"/>
    <mergeCell ref="S296:S297"/>
    <mergeCell ref="T296:T297"/>
    <mergeCell ref="U296:U297"/>
    <mergeCell ref="V296:V297"/>
    <mergeCell ref="AN294:AN295"/>
    <mergeCell ref="AH294:AH295"/>
    <mergeCell ref="AI294:AI295"/>
    <mergeCell ref="AJ294:AJ295"/>
    <mergeCell ref="AK294:AK295"/>
    <mergeCell ref="AL294:AL295"/>
    <mergeCell ref="AM294:AM295"/>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O294:Q295"/>
    <mergeCell ref="AQ300:AQ301"/>
    <mergeCell ref="AR300:AR301"/>
    <mergeCell ref="V300:V301"/>
    <mergeCell ref="W300:W301"/>
    <mergeCell ref="X300:X301"/>
    <mergeCell ref="J298:J301"/>
    <mergeCell ref="K298:K301"/>
    <mergeCell ref="L298:L301"/>
    <mergeCell ref="AP298:AP299"/>
    <mergeCell ref="AU300:AU301"/>
    <mergeCell ref="AI296:AI297"/>
    <mergeCell ref="AJ296:AJ297"/>
    <mergeCell ref="AK296:AK297"/>
    <mergeCell ref="AL296:AL297"/>
    <mergeCell ref="AM296:AM297"/>
    <mergeCell ref="AN296:AN297"/>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AI298:AI299"/>
    <mergeCell ref="X298:X299"/>
    <mergeCell ref="Y298:Y299"/>
    <mergeCell ref="Z298:Z299"/>
    <mergeCell ref="A298:A301"/>
    <mergeCell ref="B298:F301"/>
    <mergeCell ref="G298:G301"/>
    <mergeCell ref="H298:H301"/>
    <mergeCell ref="I298:I301"/>
    <mergeCell ref="AQ298:AQ299"/>
    <mergeCell ref="AR298:AR299"/>
    <mergeCell ref="AU298:AU299"/>
    <mergeCell ref="M299:M300"/>
    <mergeCell ref="O300:O301"/>
    <mergeCell ref="P300:P301"/>
    <mergeCell ref="Q300:Q301"/>
    <mergeCell ref="R300:R301"/>
    <mergeCell ref="AJ298:AJ299"/>
    <mergeCell ref="AK298:AK299"/>
    <mergeCell ref="AL298:AL299"/>
    <mergeCell ref="AM298:AM299"/>
    <mergeCell ref="AN298:AN299"/>
    <mergeCell ref="AO298:AO299"/>
    <mergeCell ref="AD298:AD299"/>
    <mergeCell ref="AE298:AE299"/>
    <mergeCell ref="AF298:AF299"/>
    <mergeCell ref="AG298:AG299"/>
    <mergeCell ref="AH298:AH299"/>
    <mergeCell ref="R298:R299"/>
    <mergeCell ref="S298:S299"/>
    <mergeCell ref="T298:T299"/>
    <mergeCell ref="U298:U299"/>
    <mergeCell ref="V298:V299"/>
    <mergeCell ref="W298:W299"/>
    <mergeCell ref="N298:N301"/>
    <mergeCell ref="O298:Q299"/>
    <mergeCell ref="N302:N305"/>
    <mergeCell ref="O302:Q303"/>
    <mergeCell ref="R302:R303"/>
    <mergeCell ref="S302:S303"/>
    <mergeCell ref="A302:A305"/>
    <mergeCell ref="B302:F305"/>
    <mergeCell ref="G302:G305"/>
    <mergeCell ref="H302:H305"/>
    <mergeCell ref="I302:I305"/>
    <mergeCell ref="J302:J305"/>
    <mergeCell ref="K302:K305"/>
    <mergeCell ref="AK300:AK301"/>
    <mergeCell ref="AL300:AL301"/>
    <mergeCell ref="AM300:AM301"/>
    <mergeCell ref="AN300:AN301"/>
    <mergeCell ref="AO300:AO301"/>
    <mergeCell ref="AP300:AP301"/>
    <mergeCell ref="AE300:AE301"/>
    <mergeCell ref="AF300:AF301"/>
    <mergeCell ref="AG300:AG301"/>
    <mergeCell ref="AH300:AH301"/>
    <mergeCell ref="AI300:AI301"/>
    <mergeCell ref="AJ300:AJ301"/>
    <mergeCell ref="Y300:Y301"/>
    <mergeCell ref="Z300:Z301"/>
    <mergeCell ref="AA300:AA301"/>
    <mergeCell ref="AB300:AB301"/>
    <mergeCell ref="AC300:AC301"/>
    <mergeCell ref="AD300:AD301"/>
    <mergeCell ref="S300:S301"/>
    <mergeCell ref="T300:T301"/>
    <mergeCell ref="U300:U301"/>
    <mergeCell ref="AF302:AF303"/>
    <mergeCell ref="AG302:AG303"/>
    <mergeCell ref="AH302:AH303"/>
    <mergeCell ref="AI302:AI303"/>
    <mergeCell ref="AJ302:AJ303"/>
    <mergeCell ref="AK302:AK303"/>
    <mergeCell ref="Z302:Z303"/>
    <mergeCell ref="AA302:AA303"/>
    <mergeCell ref="AB302:AB303"/>
    <mergeCell ref="AC302:AC303"/>
    <mergeCell ref="AD302:AD303"/>
    <mergeCell ref="AE302:AE303"/>
    <mergeCell ref="T302:T303"/>
    <mergeCell ref="U302:U303"/>
    <mergeCell ref="V302:V303"/>
    <mergeCell ref="W302:W303"/>
    <mergeCell ref="X302:X303"/>
    <mergeCell ref="Y302:Y303"/>
    <mergeCell ref="V304:V305"/>
    <mergeCell ref="W304:W305"/>
    <mergeCell ref="X304:X305"/>
    <mergeCell ref="Y304:Y305"/>
    <mergeCell ref="Z304:Z305"/>
    <mergeCell ref="L302:L305"/>
    <mergeCell ref="AO308:AO309"/>
    <mergeCell ref="AP308:AP309"/>
    <mergeCell ref="AQ308:AQ309"/>
    <mergeCell ref="AR308:AR309"/>
    <mergeCell ref="AU308:AU309"/>
    <mergeCell ref="AO306:AO307"/>
    <mergeCell ref="AP306:AP307"/>
    <mergeCell ref="AQ306:AQ307"/>
    <mergeCell ref="AR306:AR307"/>
    <mergeCell ref="AU306:AU307"/>
    <mergeCell ref="AR302:AR303"/>
    <mergeCell ref="AU302:AU303"/>
    <mergeCell ref="M303:M304"/>
    <mergeCell ref="O304:O305"/>
    <mergeCell ref="P304:P305"/>
    <mergeCell ref="Q304:Q305"/>
    <mergeCell ref="R304:R305"/>
    <mergeCell ref="S304:S305"/>
    <mergeCell ref="T304:T305"/>
    <mergeCell ref="AL302:AL303"/>
    <mergeCell ref="AM302:AM303"/>
    <mergeCell ref="AN302:AN303"/>
    <mergeCell ref="N306:N309"/>
    <mergeCell ref="AO302:AO303"/>
    <mergeCell ref="AP302:AP303"/>
    <mergeCell ref="AQ302:AQ303"/>
    <mergeCell ref="R306:R307"/>
    <mergeCell ref="S306:S307"/>
    <mergeCell ref="T306:T307"/>
    <mergeCell ref="U306:U307"/>
    <mergeCell ref="AU304:AU305"/>
    <mergeCell ref="A306:A309"/>
    <mergeCell ref="B306:F309"/>
    <mergeCell ref="G306:G309"/>
    <mergeCell ref="H306:H309"/>
    <mergeCell ref="I306:I309"/>
    <mergeCell ref="J306:J309"/>
    <mergeCell ref="K306:K309"/>
    <mergeCell ref="L306:L309"/>
    <mergeCell ref="AM304:AM305"/>
    <mergeCell ref="AN304:AN305"/>
    <mergeCell ref="AO304:AO305"/>
    <mergeCell ref="AP304:AP305"/>
    <mergeCell ref="AQ304:AQ305"/>
    <mergeCell ref="AR304:AR305"/>
    <mergeCell ref="AG304:AG305"/>
    <mergeCell ref="AH304:AH305"/>
    <mergeCell ref="AI304:AI305"/>
    <mergeCell ref="AJ304:AJ305"/>
    <mergeCell ref="AK304:AK305"/>
    <mergeCell ref="AL304:AL305"/>
    <mergeCell ref="AA304:AA305"/>
    <mergeCell ref="AB304:AB305"/>
    <mergeCell ref="AC304:AC305"/>
    <mergeCell ref="AD304:AD305"/>
    <mergeCell ref="AE304:AE305"/>
    <mergeCell ref="AF304:AF305"/>
    <mergeCell ref="U304:U305"/>
    <mergeCell ref="AA310:AA311"/>
    <mergeCell ref="AB310:AB311"/>
    <mergeCell ref="AC310:AC311"/>
    <mergeCell ref="M307:M308"/>
    <mergeCell ref="O308:O309"/>
    <mergeCell ref="P308:P309"/>
    <mergeCell ref="Q308:Q309"/>
    <mergeCell ref="R308:R309"/>
    <mergeCell ref="S308:S309"/>
    <mergeCell ref="T308:T309"/>
    <mergeCell ref="U308:U309"/>
    <mergeCell ref="V308:V309"/>
    <mergeCell ref="AN306:AN307"/>
    <mergeCell ref="AH306:AH307"/>
    <mergeCell ref="AI306:AI307"/>
    <mergeCell ref="AJ306:AJ307"/>
    <mergeCell ref="AK306:AK307"/>
    <mergeCell ref="AL306:AL307"/>
    <mergeCell ref="AM306:AM307"/>
    <mergeCell ref="AB306:AB307"/>
    <mergeCell ref="AC306:AC307"/>
    <mergeCell ref="AD306:AD307"/>
    <mergeCell ref="AE306:AE307"/>
    <mergeCell ref="AF306:AF307"/>
    <mergeCell ref="AG306:AG307"/>
    <mergeCell ref="V306:V307"/>
    <mergeCell ref="W306:W307"/>
    <mergeCell ref="X306:X307"/>
    <mergeCell ref="Y306:Y307"/>
    <mergeCell ref="Z306:Z307"/>
    <mergeCell ref="AA306:AA307"/>
    <mergeCell ref="O306:Q307"/>
    <mergeCell ref="AQ312:AQ313"/>
    <mergeCell ref="AR312:AR313"/>
    <mergeCell ref="V312:V313"/>
    <mergeCell ref="W312:W313"/>
    <mergeCell ref="X312:X313"/>
    <mergeCell ref="J310:J313"/>
    <mergeCell ref="K310:K313"/>
    <mergeCell ref="L310:L313"/>
    <mergeCell ref="AP310:AP311"/>
    <mergeCell ref="AU312:AU313"/>
    <mergeCell ref="AI308:AI309"/>
    <mergeCell ref="AJ308:AJ309"/>
    <mergeCell ref="AK308:AK309"/>
    <mergeCell ref="AL308:AL309"/>
    <mergeCell ref="AM308:AM309"/>
    <mergeCell ref="AN308:AN309"/>
    <mergeCell ref="AC308:AC309"/>
    <mergeCell ref="AD308:AD309"/>
    <mergeCell ref="AE308:AE309"/>
    <mergeCell ref="AF308:AF309"/>
    <mergeCell ref="AG308:AG309"/>
    <mergeCell ref="AH308:AH309"/>
    <mergeCell ref="W308:W309"/>
    <mergeCell ref="X308:X309"/>
    <mergeCell ref="Y308:Y309"/>
    <mergeCell ref="Z308:Z309"/>
    <mergeCell ref="AA308:AA309"/>
    <mergeCell ref="AB308:AB309"/>
    <mergeCell ref="AI310:AI311"/>
    <mergeCell ref="X310:X311"/>
    <mergeCell ref="Y310:Y311"/>
    <mergeCell ref="Z310:Z311"/>
    <mergeCell ref="A310:A313"/>
    <mergeCell ref="B310:F313"/>
    <mergeCell ref="G310:G313"/>
    <mergeCell ref="H310:H313"/>
    <mergeCell ref="I310:I313"/>
    <mergeCell ref="AQ310:AQ311"/>
    <mergeCell ref="AR310:AR311"/>
    <mergeCell ref="AU310:AU311"/>
    <mergeCell ref="M311:M312"/>
    <mergeCell ref="O312:O313"/>
    <mergeCell ref="P312:P313"/>
    <mergeCell ref="Q312:Q313"/>
    <mergeCell ref="R312:R313"/>
    <mergeCell ref="AJ310:AJ311"/>
    <mergeCell ref="AK310:AK311"/>
    <mergeCell ref="AL310:AL311"/>
    <mergeCell ref="AM310:AM311"/>
    <mergeCell ref="AN310:AN311"/>
    <mergeCell ref="AO310:AO311"/>
    <mergeCell ref="AD310:AD311"/>
    <mergeCell ref="AE310:AE311"/>
    <mergeCell ref="AF310:AF311"/>
    <mergeCell ref="AG310:AG311"/>
    <mergeCell ref="AH310:AH311"/>
    <mergeCell ref="R310:R311"/>
    <mergeCell ref="S310:S311"/>
    <mergeCell ref="T310:T311"/>
    <mergeCell ref="U310:U311"/>
    <mergeCell ref="V310:V311"/>
    <mergeCell ref="W310:W311"/>
    <mergeCell ref="N310:N313"/>
    <mergeCell ref="O310:Q311"/>
    <mergeCell ref="N314:N317"/>
    <mergeCell ref="O314:Q315"/>
    <mergeCell ref="R314:R315"/>
    <mergeCell ref="S314:S315"/>
    <mergeCell ref="A314:A317"/>
    <mergeCell ref="B314:F317"/>
    <mergeCell ref="G314:G317"/>
    <mergeCell ref="H314:H317"/>
    <mergeCell ref="I314:I317"/>
    <mergeCell ref="J314:J317"/>
    <mergeCell ref="K314:K317"/>
    <mergeCell ref="AK312:AK313"/>
    <mergeCell ref="AL312:AL313"/>
    <mergeCell ref="AM312:AM313"/>
    <mergeCell ref="AN312:AN313"/>
    <mergeCell ref="AO312:AO313"/>
    <mergeCell ref="AP312:AP313"/>
    <mergeCell ref="AE312:AE313"/>
    <mergeCell ref="AF312:AF313"/>
    <mergeCell ref="AG312:AG313"/>
    <mergeCell ref="AH312:AH313"/>
    <mergeCell ref="AI312:AI313"/>
    <mergeCell ref="AJ312:AJ313"/>
    <mergeCell ref="Y312:Y313"/>
    <mergeCell ref="Z312:Z313"/>
    <mergeCell ref="AA312:AA313"/>
    <mergeCell ref="AB312:AB313"/>
    <mergeCell ref="AC312:AC313"/>
    <mergeCell ref="AD312:AD313"/>
    <mergeCell ref="S312:S313"/>
    <mergeCell ref="T312:T313"/>
    <mergeCell ref="U312:U313"/>
    <mergeCell ref="AG314:AG315"/>
    <mergeCell ref="AH314:AH315"/>
    <mergeCell ref="AI314:AI315"/>
    <mergeCell ref="AJ314:AJ315"/>
    <mergeCell ref="AK314:AK315"/>
    <mergeCell ref="Z314:Z315"/>
    <mergeCell ref="AA314:AA315"/>
    <mergeCell ref="AB314:AB315"/>
    <mergeCell ref="AC314:AC315"/>
    <mergeCell ref="AD314:AD315"/>
    <mergeCell ref="AE314:AE315"/>
    <mergeCell ref="T314:T315"/>
    <mergeCell ref="U314:U315"/>
    <mergeCell ref="V314:V315"/>
    <mergeCell ref="W314:W315"/>
    <mergeCell ref="X314:X315"/>
    <mergeCell ref="Y314:Y315"/>
    <mergeCell ref="W316:W317"/>
    <mergeCell ref="X316:X317"/>
    <mergeCell ref="Y316:Y317"/>
    <mergeCell ref="Z316:Z317"/>
    <mergeCell ref="L314:L317"/>
    <mergeCell ref="AO320:AO321"/>
    <mergeCell ref="AP320:AP321"/>
    <mergeCell ref="AQ320:AQ321"/>
    <mergeCell ref="AR320:AR321"/>
    <mergeCell ref="AU320:AU321"/>
    <mergeCell ref="AO318:AO319"/>
    <mergeCell ref="AP318:AP319"/>
    <mergeCell ref="AQ318:AQ319"/>
    <mergeCell ref="AR318:AR319"/>
    <mergeCell ref="AU318:AU319"/>
    <mergeCell ref="AR314:AR315"/>
    <mergeCell ref="AU314:AU315"/>
    <mergeCell ref="M315:M316"/>
    <mergeCell ref="O316:O317"/>
    <mergeCell ref="P316:P317"/>
    <mergeCell ref="Q316:Q317"/>
    <mergeCell ref="R316:R317"/>
    <mergeCell ref="S316:S317"/>
    <mergeCell ref="T316:T317"/>
    <mergeCell ref="AL314:AL315"/>
    <mergeCell ref="AM314:AM315"/>
    <mergeCell ref="AN314:AN315"/>
    <mergeCell ref="AO314:AO315"/>
    <mergeCell ref="AP314:AP315"/>
    <mergeCell ref="AQ314:AQ315"/>
    <mergeCell ref="AF314:AF315"/>
    <mergeCell ref="T318:T319"/>
    <mergeCell ref="U318:U319"/>
    <mergeCell ref="AU316:AU317"/>
    <mergeCell ref="A318:A321"/>
    <mergeCell ref="B318:F321"/>
    <mergeCell ref="G318:G321"/>
    <mergeCell ref="H318:H321"/>
    <mergeCell ref="I318:I321"/>
    <mergeCell ref="J318:J321"/>
    <mergeCell ref="K318:K321"/>
    <mergeCell ref="L318:L321"/>
    <mergeCell ref="AM316:AM317"/>
    <mergeCell ref="AN316:AN317"/>
    <mergeCell ref="AO316:AO317"/>
    <mergeCell ref="AP316:AP317"/>
    <mergeCell ref="AQ316:AQ317"/>
    <mergeCell ref="AR316:AR317"/>
    <mergeCell ref="AG316:AG317"/>
    <mergeCell ref="AH316:AH317"/>
    <mergeCell ref="AI316:AI317"/>
    <mergeCell ref="AJ316:AJ317"/>
    <mergeCell ref="AK316:AK317"/>
    <mergeCell ref="AL316:AL317"/>
    <mergeCell ref="AA316:AA317"/>
    <mergeCell ref="AB316:AB317"/>
    <mergeCell ref="AC316:AC317"/>
    <mergeCell ref="AD316:AD317"/>
    <mergeCell ref="AE316:AE317"/>
    <mergeCell ref="AF316:AF317"/>
    <mergeCell ref="U316:U317"/>
    <mergeCell ref="V316:V317"/>
    <mergeCell ref="M319:M320"/>
    <mergeCell ref="O320:O321"/>
    <mergeCell ref="W320:W321"/>
    <mergeCell ref="X320:X321"/>
    <mergeCell ref="Y320:Y321"/>
    <mergeCell ref="Z320:Z321"/>
    <mergeCell ref="AA320:AA321"/>
    <mergeCell ref="AB320:AB321"/>
    <mergeCell ref="P320:P321"/>
    <mergeCell ref="Q320:Q321"/>
    <mergeCell ref="R320:R321"/>
    <mergeCell ref="S320:S321"/>
    <mergeCell ref="T320:T321"/>
    <mergeCell ref="U320:U321"/>
    <mergeCell ref="V320:V321"/>
    <mergeCell ref="AN318:AN319"/>
    <mergeCell ref="AH318:AH319"/>
    <mergeCell ref="AI318:AI319"/>
    <mergeCell ref="AJ318:AJ319"/>
    <mergeCell ref="AK318:AK319"/>
    <mergeCell ref="AL318:AL319"/>
    <mergeCell ref="AM318:AM319"/>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AA322:AA323"/>
    <mergeCell ref="AB322:AB323"/>
    <mergeCell ref="AC322:AC323"/>
    <mergeCell ref="R322:R323"/>
    <mergeCell ref="S322:S323"/>
    <mergeCell ref="T322:T323"/>
    <mergeCell ref="U322:U323"/>
    <mergeCell ref="V322:V323"/>
    <mergeCell ref="W322:W323"/>
    <mergeCell ref="N322:N325"/>
    <mergeCell ref="O322:Q323"/>
    <mergeCell ref="AQ324:AQ325"/>
    <mergeCell ref="AR324:AR325"/>
    <mergeCell ref="V324:V325"/>
    <mergeCell ref="W324:W325"/>
    <mergeCell ref="X324:X325"/>
    <mergeCell ref="N318:N321"/>
    <mergeCell ref="O318:Q319"/>
    <mergeCell ref="R318:R319"/>
    <mergeCell ref="S318:S319"/>
    <mergeCell ref="AI320:AI321"/>
    <mergeCell ref="AJ320:AJ321"/>
    <mergeCell ref="AK320:AK321"/>
    <mergeCell ref="AL320:AL321"/>
    <mergeCell ref="AM320:AM321"/>
    <mergeCell ref="AN320:AN321"/>
    <mergeCell ref="AC320:AC321"/>
    <mergeCell ref="AD320:AD321"/>
    <mergeCell ref="AE320:AE321"/>
    <mergeCell ref="AF320:AF321"/>
    <mergeCell ref="AG320:AG321"/>
    <mergeCell ref="AH320:AH321"/>
    <mergeCell ref="J322:J325"/>
    <mergeCell ref="K322:K325"/>
    <mergeCell ref="L322:L325"/>
    <mergeCell ref="AP322:AP323"/>
    <mergeCell ref="A322:A325"/>
    <mergeCell ref="B322:F325"/>
    <mergeCell ref="G322:G325"/>
    <mergeCell ref="H322:H325"/>
    <mergeCell ref="I322:I325"/>
    <mergeCell ref="AQ322:AQ323"/>
    <mergeCell ref="AR322:AR323"/>
    <mergeCell ref="AU322:AU323"/>
    <mergeCell ref="M323:M324"/>
    <mergeCell ref="O324:O325"/>
    <mergeCell ref="P324:P325"/>
    <mergeCell ref="Q324:Q325"/>
    <mergeCell ref="R324:R325"/>
    <mergeCell ref="AJ322:AJ323"/>
    <mergeCell ref="AK322:AK323"/>
    <mergeCell ref="AL322:AL323"/>
    <mergeCell ref="AM322:AM323"/>
    <mergeCell ref="AN322:AN323"/>
    <mergeCell ref="AO322:AO323"/>
    <mergeCell ref="AD322:AD323"/>
    <mergeCell ref="AE322:AE323"/>
    <mergeCell ref="AF322:AF323"/>
    <mergeCell ref="AG322:AG323"/>
    <mergeCell ref="AH322:AH323"/>
    <mergeCell ref="AI322:AI323"/>
    <mergeCell ref="X322:X323"/>
    <mergeCell ref="Y322:Y323"/>
    <mergeCell ref="Z322:Z323"/>
    <mergeCell ref="N326:N329"/>
    <mergeCell ref="O326:Q327"/>
    <mergeCell ref="R326:R327"/>
    <mergeCell ref="S326:S327"/>
    <mergeCell ref="A326:A329"/>
    <mergeCell ref="B326:F329"/>
    <mergeCell ref="G326:G329"/>
    <mergeCell ref="H326:H329"/>
    <mergeCell ref="I326:I329"/>
    <mergeCell ref="J326:J329"/>
    <mergeCell ref="K326:K329"/>
    <mergeCell ref="AK324:AK325"/>
    <mergeCell ref="AL324:AL325"/>
    <mergeCell ref="AM324:AM325"/>
    <mergeCell ref="AN324:AN325"/>
    <mergeCell ref="AO324:AO325"/>
    <mergeCell ref="AP324:AP325"/>
    <mergeCell ref="AE324:AE325"/>
    <mergeCell ref="AF324:AF325"/>
    <mergeCell ref="AG324:AG325"/>
    <mergeCell ref="AH324:AH325"/>
    <mergeCell ref="AI324:AI325"/>
    <mergeCell ref="AJ324:AJ325"/>
    <mergeCell ref="Y324:Y325"/>
    <mergeCell ref="Z324:Z325"/>
    <mergeCell ref="AA324:AA325"/>
    <mergeCell ref="AB324:AB325"/>
    <mergeCell ref="AC324:AC325"/>
    <mergeCell ref="AD324:AD325"/>
    <mergeCell ref="S324:S325"/>
    <mergeCell ref="T324:T325"/>
    <mergeCell ref="U324:U325"/>
    <mergeCell ref="AG326:AG327"/>
    <mergeCell ref="AH326:AH327"/>
    <mergeCell ref="AI326:AI327"/>
    <mergeCell ref="AJ326:AJ327"/>
    <mergeCell ref="AK326:AK327"/>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W328:W329"/>
    <mergeCell ref="X328:X329"/>
    <mergeCell ref="Y328:Y329"/>
    <mergeCell ref="Z328:Z329"/>
    <mergeCell ref="L326:L329"/>
    <mergeCell ref="AO332:AO333"/>
    <mergeCell ref="AP332:AP333"/>
    <mergeCell ref="AQ332:AQ333"/>
    <mergeCell ref="AR332:AR333"/>
    <mergeCell ref="AU332:AU333"/>
    <mergeCell ref="AO330:AO331"/>
    <mergeCell ref="AP330:AP331"/>
    <mergeCell ref="AQ330:AQ331"/>
    <mergeCell ref="AR330:AR331"/>
    <mergeCell ref="AU330:AU331"/>
    <mergeCell ref="AR326:AR327"/>
    <mergeCell ref="AU326:AU327"/>
    <mergeCell ref="M327:M328"/>
    <mergeCell ref="O328:O329"/>
    <mergeCell ref="P328:P329"/>
    <mergeCell ref="Q328:Q329"/>
    <mergeCell ref="R328:R329"/>
    <mergeCell ref="S328:S329"/>
    <mergeCell ref="T328:T329"/>
    <mergeCell ref="AL326:AL327"/>
    <mergeCell ref="AM326:AM327"/>
    <mergeCell ref="AN326:AN327"/>
    <mergeCell ref="AO326:AO327"/>
    <mergeCell ref="AP326:AP327"/>
    <mergeCell ref="AQ326:AQ327"/>
    <mergeCell ref="AF326:AF327"/>
    <mergeCell ref="T330:T331"/>
    <mergeCell ref="U330:U331"/>
    <mergeCell ref="AU328:AU329"/>
    <mergeCell ref="A330:A333"/>
    <mergeCell ref="B330:F333"/>
    <mergeCell ref="G330:G333"/>
    <mergeCell ref="H330:H333"/>
    <mergeCell ref="I330:I333"/>
    <mergeCell ref="J330:J333"/>
    <mergeCell ref="K330:K333"/>
    <mergeCell ref="L330:L333"/>
    <mergeCell ref="AM328:AM329"/>
    <mergeCell ref="AN328:AN329"/>
    <mergeCell ref="AO328:AO329"/>
    <mergeCell ref="AP328:AP329"/>
    <mergeCell ref="AQ328:AQ329"/>
    <mergeCell ref="AR328:AR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M331:M332"/>
    <mergeCell ref="O332:O333"/>
    <mergeCell ref="W332:W333"/>
    <mergeCell ref="X332:X333"/>
    <mergeCell ref="Y332:Y333"/>
    <mergeCell ref="Z332:Z333"/>
    <mergeCell ref="AA332:AA333"/>
    <mergeCell ref="AB332:AB333"/>
    <mergeCell ref="P332:P333"/>
    <mergeCell ref="Q332:Q333"/>
    <mergeCell ref="R332:R333"/>
    <mergeCell ref="S332:S333"/>
    <mergeCell ref="T332:T333"/>
    <mergeCell ref="U332:U333"/>
    <mergeCell ref="V332:V333"/>
    <mergeCell ref="AN330:AN331"/>
    <mergeCell ref="AH330:AH331"/>
    <mergeCell ref="AI330:AI331"/>
    <mergeCell ref="AJ330:AJ331"/>
    <mergeCell ref="AK330:AK331"/>
    <mergeCell ref="AL330:AL331"/>
    <mergeCell ref="AM330:AM331"/>
    <mergeCell ref="AB330:AB331"/>
    <mergeCell ref="AC330:AC331"/>
    <mergeCell ref="AD330:AD331"/>
    <mergeCell ref="AE330:AE331"/>
    <mergeCell ref="AF330:AF331"/>
    <mergeCell ref="AG330:AG331"/>
    <mergeCell ref="V330:V331"/>
    <mergeCell ref="W330:W331"/>
    <mergeCell ref="X330:X331"/>
    <mergeCell ref="Y330:Y331"/>
    <mergeCell ref="Z330:Z331"/>
    <mergeCell ref="AA330:AA331"/>
    <mergeCell ref="AA334:AA335"/>
    <mergeCell ref="AB334:AB335"/>
    <mergeCell ref="AC334:AC335"/>
    <mergeCell ref="R334:R335"/>
    <mergeCell ref="S334:S335"/>
    <mergeCell ref="T334:T335"/>
    <mergeCell ref="U334:U335"/>
    <mergeCell ref="V334:V335"/>
    <mergeCell ref="W334:W335"/>
    <mergeCell ref="N334:N337"/>
    <mergeCell ref="O334:Q335"/>
    <mergeCell ref="AQ336:AQ337"/>
    <mergeCell ref="AR336:AR337"/>
    <mergeCell ref="V336:V337"/>
    <mergeCell ref="W336:W337"/>
    <mergeCell ref="X336:X337"/>
    <mergeCell ref="N330:N333"/>
    <mergeCell ref="O330:Q331"/>
    <mergeCell ref="R330:R331"/>
    <mergeCell ref="S330:S331"/>
    <mergeCell ref="AI332:AI333"/>
    <mergeCell ref="AJ332:AJ333"/>
    <mergeCell ref="AK332:AK333"/>
    <mergeCell ref="AL332:AL333"/>
    <mergeCell ref="AM332:AM333"/>
    <mergeCell ref="AN332:AN333"/>
    <mergeCell ref="AC332:AC333"/>
    <mergeCell ref="AD332:AD333"/>
    <mergeCell ref="AE332:AE333"/>
    <mergeCell ref="AF332:AF333"/>
    <mergeCell ref="AG332:AG333"/>
    <mergeCell ref="AH332:AH333"/>
    <mergeCell ref="J334:J337"/>
    <mergeCell ref="K334:K337"/>
    <mergeCell ref="L334:L337"/>
    <mergeCell ref="AP334:AP335"/>
    <mergeCell ref="A334:A337"/>
    <mergeCell ref="B334:F337"/>
    <mergeCell ref="G334:G337"/>
    <mergeCell ref="H334:H337"/>
    <mergeCell ref="I334:I337"/>
    <mergeCell ref="AQ334:AQ335"/>
    <mergeCell ref="AR334:AR335"/>
    <mergeCell ref="AU334:AU335"/>
    <mergeCell ref="M335:M336"/>
    <mergeCell ref="O336:O337"/>
    <mergeCell ref="P336:P337"/>
    <mergeCell ref="Q336:Q337"/>
    <mergeCell ref="R336:R337"/>
    <mergeCell ref="AJ334:AJ335"/>
    <mergeCell ref="AK334:AK335"/>
    <mergeCell ref="AL334:AL335"/>
    <mergeCell ref="AM334:AM335"/>
    <mergeCell ref="AN334:AN335"/>
    <mergeCell ref="AO334:AO335"/>
    <mergeCell ref="AD334:AD335"/>
    <mergeCell ref="AE334:AE335"/>
    <mergeCell ref="AF334:AF335"/>
    <mergeCell ref="AG334:AG335"/>
    <mergeCell ref="AH334:AH335"/>
    <mergeCell ref="AI334:AI335"/>
    <mergeCell ref="X334:X335"/>
    <mergeCell ref="Y334:Y335"/>
    <mergeCell ref="Z334:Z335"/>
    <mergeCell ref="N338:N341"/>
    <mergeCell ref="O338:Q339"/>
    <mergeCell ref="R338:R339"/>
    <mergeCell ref="S338:S339"/>
    <mergeCell ref="A338:A341"/>
    <mergeCell ref="B338:F341"/>
    <mergeCell ref="G338:G341"/>
    <mergeCell ref="H338:H341"/>
    <mergeCell ref="I338:I341"/>
    <mergeCell ref="J338:J341"/>
    <mergeCell ref="K338:K341"/>
    <mergeCell ref="AK336:AK337"/>
    <mergeCell ref="AL336:AL337"/>
    <mergeCell ref="AM336:AM337"/>
    <mergeCell ref="AN336:AN337"/>
    <mergeCell ref="AO336:AO337"/>
    <mergeCell ref="AP336:AP337"/>
    <mergeCell ref="AE336:AE337"/>
    <mergeCell ref="AF336:AF337"/>
    <mergeCell ref="AG336:AG337"/>
    <mergeCell ref="AH336:AH337"/>
    <mergeCell ref="AI336:AI337"/>
    <mergeCell ref="AJ336:AJ337"/>
    <mergeCell ref="Y336:Y337"/>
    <mergeCell ref="Z336:Z337"/>
    <mergeCell ref="AA336:AA337"/>
    <mergeCell ref="AB336:AB337"/>
    <mergeCell ref="AC336:AC337"/>
    <mergeCell ref="AD336:AD337"/>
    <mergeCell ref="S336:S337"/>
    <mergeCell ref="T336:T337"/>
    <mergeCell ref="U336:U337"/>
    <mergeCell ref="AG338:AG339"/>
    <mergeCell ref="AH338:AH339"/>
    <mergeCell ref="AI338:AI339"/>
    <mergeCell ref="AJ338:AJ339"/>
    <mergeCell ref="AK338:AK339"/>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W340:W341"/>
    <mergeCell ref="X340:X341"/>
    <mergeCell ref="Y340:Y341"/>
    <mergeCell ref="Z340:Z341"/>
    <mergeCell ref="L338:L341"/>
    <mergeCell ref="AO344:AO345"/>
    <mergeCell ref="AP344:AP345"/>
    <mergeCell ref="AQ344:AQ345"/>
    <mergeCell ref="AR344:AR345"/>
    <mergeCell ref="AU344:AU345"/>
    <mergeCell ref="AO342:AO343"/>
    <mergeCell ref="AP342:AP343"/>
    <mergeCell ref="AQ342:AQ343"/>
    <mergeCell ref="AR342:AR343"/>
    <mergeCell ref="AU342:AU343"/>
    <mergeCell ref="AR338:AR339"/>
    <mergeCell ref="AU338:AU339"/>
    <mergeCell ref="M339:M340"/>
    <mergeCell ref="O340:O341"/>
    <mergeCell ref="P340:P341"/>
    <mergeCell ref="Q340:Q341"/>
    <mergeCell ref="R340:R341"/>
    <mergeCell ref="S340:S341"/>
    <mergeCell ref="T340:T341"/>
    <mergeCell ref="AL338:AL339"/>
    <mergeCell ref="AM338:AM339"/>
    <mergeCell ref="AN338:AN339"/>
    <mergeCell ref="AO338:AO339"/>
    <mergeCell ref="AP338:AP339"/>
    <mergeCell ref="AQ338:AQ339"/>
    <mergeCell ref="AF338:AF339"/>
    <mergeCell ref="T342:T343"/>
    <mergeCell ref="U342:U343"/>
    <mergeCell ref="AU340:AU341"/>
    <mergeCell ref="A342:A345"/>
    <mergeCell ref="B342:F345"/>
    <mergeCell ref="G342:G345"/>
    <mergeCell ref="H342:H345"/>
    <mergeCell ref="I342:I345"/>
    <mergeCell ref="J342:J345"/>
    <mergeCell ref="K342:K345"/>
    <mergeCell ref="L342:L345"/>
    <mergeCell ref="AM340:AM341"/>
    <mergeCell ref="AN340:AN341"/>
    <mergeCell ref="AO340:AO341"/>
    <mergeCell ref="AP340:AP341"/>
    <mergeCell ref="AQ340:AQ341"/>
    <mergeCell ref="AR340:AR341"/>
    <mergeCell ref="AG340:AG341"/>
    <mergeCell ref="AH340:AH341"/>
    <mergeCell ref="AI340:AI341"/>
    <mergeCell ref="AJ340:AJ341"/>
    <mergeCell ref="AK340:AK341"/>
    <mergeCell ref="AL340:AL341"/>
    <mergeCell ref="AA340:AA341"/>
    <mergeCell ref="AB340:AB341"/>
    <mergeCell ref="AC340:AC341"/>
    <mergeCell ref="AD340:AD341"/>
    <mergeCell ref="AE340:AE341"/>
    <mergeCell ref="AF340:AF341"/>
    <mergeCell ref="U340:U341"/>
    <mergeCell ref="V340:V341"/>
    <mergeCell ref="M343:M344"/>
    <mergeCell ref="O344:O345"/>
    <mergeCell ref="W344:W345"/>
    <mergeCell ref="X344:X345"/>
    <mergeCell ref="Y344:Y345"/>
    <mergeCell ref="Z344:Z345"/>
    <mergeCell ref="AA344:AA345"/>
    <mergeCell ref="AB344:AB345"/>
    <mergeCell ref="P344:P345"/>
    <mergeCell ref="Q344:Q345"/>
    <mergeCell ref="R344:R345"/>
    <mergeCell ref="S344:S345"/>
    <mergeCell ref="T344:T345"/>
    <mergeCell ref="U344:U345"/>
    <mergeCell ref="V344:V345"/>
    <mergeCell ref="AN342:AN343"/>
    <mergeCell ref="AH342:AH343"/>
    <mergeCell ref="AI342:AI343"/>
    <mergeCell ref="AJ342:AJ343"/>
    <mergeCell ref="AK342:AK343"/>
    <mergeCell ref="AL342:AL343"/>
    <mergeCell ref="AM342:AM343"/>
    <mergeCell ref="AB342:AB343"/>
    <mergeCell ref="AC342:AC343"/>
    <mergeCell ref="AD342:AD343"/>
    <mergeCell ref="AE342:AE343"/>
    <mergeCell ref="AF342:AF343"/>
    <mergeCell ref="AG342:AG343"/>
    <mergeCell ref="V342:V343"/>
    <mergeCell ref="W342:W343"/>
    <mergeCell ref="X342:X343"/>
    <mergeCell ref="Y342:Y343"/>
    <mergeCell ref="Z342:Z343"/>
    <mergeCell ref="AA342:AA343"/>
    <mergeCell ref="AA346:AA347"/>
    <mergeCell ref="AB346:AB347"/>
    <mergeCell ref="AC346:AC347"/>
    <mergeCell ref="R346:R347"/>
    <mergeCell ref="S346:S347"/>
    <mergeCell ref="T346:T347"/>
    <mergeCell ref="U346:U347"/>
    <mergeCell ref="V346:V347"/>
    <mergeCell ref="W346:W347"/>
    <mergeCell ref="N346:N349"/>
    <mergeCell ref="O346:Q347"/>
    <mergeCell ref="AQ348:AQ349"/>
    <mergeCell ref="AR348:AR349"/>
    <mergeCell ref="V348:V349"/>
    <mergeCell ref="W348:W349"/>
    <mergeCell ref="X348:X349"/>
    <mergeCell ref="N342:N345"/>
    <mergeCell ref="O342:Q343"/>
    <mergeCell ref="R342:R343"/>
    <mergeCell ref="S342:S343"/>
    <mergeCell ref="AI344:AI345"/>
    <mergeCell ref="AJ344:AJ345"/>
    <mergeCell ref="AK344:AK345"/>
    <mergeCell ref="AL344:AL345"/>
    <mergeCell ref="AM344:AM345"/>
    <mergeCell ref="AN344:AN345"/>
    <mergeCell ref="AC344:AC345"/>
    <mergeCell ref="AD344:AD345"/>
    <mergeCell ref="AE344:AE345"/>
    <mergeCell ref="AF344:AF345"/>
    <mergeCell ref="AG344:AG345"/>
    <mergeCell ref="AH344:AH345"/>
    <mergeCell ref="J346:J349"/>
    <mergeCell ref="K346:K349"/>
    <mergeCell ref="L346:L349"/>
    <mergeCell ref="AP346:AP347"/>
    <mergeCell ref="A346:A349"/>
    <mergeCell ref="B346:F349"/>
    <mergeCell ref="G346:G349"/>
    <mergeCell ref="H346:H349"/>
    <mergeCell ref="I346:I349"/>
    <mergeCell ref="AQ346:AQ347"/>
    <mergeCell ref="AR346:AR347"/>
    <mergeCell ref="AU346:AU347"/>
    <mergeCell ref="M347:M348"/>
    <mergeCell ref="O348:O349"/>
    <mergeCell ref="P348:P349"/>
    <mergeCell ref="Q348:Q349"/>
    <mergeCell ref="R348:R349"/>
    <mergeCell ref="AJ346:AJ347"/>
    <mergeCell ref="AK346:AK347"/>
    <mergeCell ref="AL346:AL347"/>
    <mergeCell ref="AM346:AM347"/>
    <mergeCell ref="AN346:AN347"/>
    <mergeCell ref="AO346:AO347"/>
    <mergeCell ref="AD346:AD347"/>
    <mergeCell ref="AE346:AE347"/>
    <mergeCell ref="AF346:AF347"/>
    <mergeCell ref="AG346:AG347"/>
    <mergeCell ref="AH346:AH347"/>
    <mergeCell ref="AI346:AI347"/>
    <mergeCell ref="X346:X347"/>
    <mergeCell ref="Y346:Y347"/>
    <mergeCell ref="Z346:Z347"/>
    <mergeCell ref="N350:N353"/>
    <mergeCell ref="O350:Q351"/>
    <mergeCell ref="R350:R351"/>
    <mergeCell ref="S350:S351"/>
    <mergeCell ref="A350:A353"/>
    <mergeCell ref="B350:F353"/>
    <mergeCell ref="G350:G353"/>
    <mergeCell ref="H350:H353"/>
    <mergeCell ref="I350:I353"/>
    <mergeCell ref="J350:J353"/>
    <mergeCell ref="K350:K353"/>
    <mergeCell ref="AK348:AK349"/>
    <mergeCell ref="AL348:AL349"/>
    <mergeCell ref="AM348:AM349"/>
    <mergeCell ref="AN348:AN349"/>
    <mergeCell ref="AO348:AO349"/>
    <mergeCell ref="AP348:AP349"/>
    <mergeCell ref="AE348:AE349"/>
    <mergeCell ref="AF348:AF349"/>
    <mergeCell ref="AG348:AG349"/>
    <mergeCell ref="AH348:AH349"/>
    <mergeCell ref="AI348:AI349"/>
    <mergeCell ref="AJ348:AJ349"/>
    <mergeCell ref="Y348:Y349"/>
    <mergeCell ref="Z348:Z349"/>
    <mergeCell ref="AA348:AA349"/>
    <mergeCell ref="AB348:AB349"/>
    <mergeCell ref="AC348:AC349"/>
    <mergeCell ref="AD348:AD349"/>
    <mergeCell ref="S348:S349"/>
    <mergeCell ref="T348:T349"/>
    <mergeCell ref="U348:U349"/>
    <mergeCell ref="AG350:AG351"/>
    <mergeCell ref="AH350:AH351"/>
    <mergeCell ref="AI350:AI351"/>
    <mergeCell ref="AJ350:AJ351"/>
    <mergeCell ref="AK350:AK351"/>
    <mergeCell ref="Z350:Z351"/>
    <mergeCell ref="AA350:AA351"/>
    <mergeCell ref="AB350:AB351"/>
    <mergeCell ref="AC350:AC351"/>
    <mergeCell ref="AD350:AD351"/>
    <mergeCell ref="AE350:AE351"/>
    <mergeCell ref="T350:T351"/>
    <mergeCell ref="U350:U351"/>
    <mergeCell ref="V350:V351"/>
    <mergeCell ref="W350:W351"/>
    <mergeCell ref="X350:X351"/>
    <mergeCell ref="Y350:Y351"/>
    <mergeCell ref="W352:W353"/>
    <mergeCell ref="X352:X353"/>
    <mergeCell ref="Y352:Y353"/>
    <mergeCell ref="Z352:Z353"/>
    <mergeCell ref="L350:L353"/>
    <mergeCell ref="AO356:AO357"/>
    <mergeCell ref="AP356:AP357"/>
    <mergeCell ref="AQ356:AQ357"/>
    <mergeCell ref="AR356:AR357"/>
    <mergeCell ref="AU356:AU357"/>
    <mergeCell ref="AO354:AO355"/>
    <mergeCell ref="AP354:AP355"/>
    <mergeCell ref="AQ354:AQ355"/>
    <mergeCell ref="AR354:AR355"/>
    <mergeCell ref="AU354:AU355"/>
    <mergeCell ref="AR350:AR351"/>
    <mergeCell ref="AU350:AU351"/>
    <mergeCell ref="M351:M352"/>
    <mergeCell ref="O352:O353"/>
    <mergeCell ref="P352:P353"/>
    <mergeCell ref="Q352:Q353"/>
    <mergeCell ref="R352:R353"/>
    <mergeCell ref="S352:S353"/>
    <mergeCell ref="T352:T353"/>
    <mergeCell ref="AL350:AL351"/>
    <mergeCell ref="AM350:AM351"/>
    <mergeCell ref="AN350:AN351"/>
    <mergeCell ref="AO350:AO351"/>
    <mergeCell ref="AP350:AP351"/>
    <mergeCell ref="AQ350:AQ351"/>
    <mergeCell ref="AF350:AF351"/>
    <mergeCell ref="T354:T355"/>
    <mergeCell ref="U354:U355"/>
    <mergeCell ref="AU352:AU353"/>
    <mergeCell ref="A354:A357"/>
    <mergeCell ref="B354:F357"/>
    <mergeCell ref="G354:G357"/>
    <mergeCell ref="H354:H357"/>
    <mergeCell ref="I354:I357"/>
    <mergeCell ref="J354:J357"/>
    <mergeCell ref="K354:K357"/>
    <mergeCell ref="L354:L357"/>
    <mergeCell ref="AM352:AM353"/>
    <mergeCell ref="AN352:AN353"/>
    <mergeCell ref="AO352:AO353"/>
    <mergeCell ref="AP352:AP353"/>
    <mergeCell ref="AQ352:AQ353"/>
    <mergeCell ref="AR352:AR353"/>
    <mergeCell ref="AG352:AG353"/>
    <mergeCell ref="AH352:AH353"/>
    <mergeCell ref="AI352:AI353"/>
    <mergeCell ref="AJ352:AJ353"/>
    <mergeCell ref="AK352:AK353"/>
    <mergeCell ref="AL352:AL353"/>
    <mergeCell ref="AA352:AA353"/>
    <mergeCell ref="AB352:AB353"/>
    <mergeCell ref="AC352:AC353"/>
    <mergeCell ref="AD352:AD353"/>
    <mergeCell ref="AE352:AE353"/>
    <mergeCell ref="AF352:AF353"/>
    <mergeCell ref="U352:U353"/>
    <mergeCell ref="V352:V353"/>
    <mergeCell ref="M355:M356"/>
    <mergeCell ref="O356:O357"/>
    <mergeCell ref="W356:W357"/>
    <mergeCell ref="X356:X357"/>
    <mergeCell ref="Y356:Y357"/>
    <mergeCell ref="Z356:Z357"/>
    <mergeCell ref="AA356:AA357"/>
    <mergeCell ref="AB356:AB357"/>
    <mergeCell ref="P356:P357"/>
    <mergeCell ref="Q356:Q357"/>
    <mergeCell ref="R356:R357"/>
    <mergeCell ref="S356:S357"/>
    <mergeCell ref="T356:T357"/>
    <mergeCell ref="U356:U357"/>
    <mergeCell ref="V356:V357"/>
    <mergeCell ref="AN354:AN355"/>
    <mergeCell ref="AH354:AH355"/>
    <mergeCell ref="AI354:AI355"/>
    <mergeCell ref="AJ354:AJ355"/>
    <mergeCell ref="AK354:AK355"/>
    <mergeCell ref="AL354:AL355"/>
    <mergeCell ref="AM354:AM355"/>
    <mergeCell ref="AB354:AB355"/>
    <mergeCell ref="AC354:AC355"/>
    <mergeCell ref="AD354:AD355"/>
    <mergeCell ref="AE354:AE355"/>
    <mergeCell ref="AF354:AF355"/>
    <mergeCell ref="AG354:AG355"/>
    <mergeCell ref="V354:V355"/>
    <mergeCell ref="W354:W355"/>
    <mergeCell ref="X354:X355"/>
    <mergeCell ref="Y354:Y355"/>
    <mergeCell ref="Z354:Z355"/>
    <mergeCell ref="AA354:AA355"/>
    <mergeCell ref="AA358:AA359"/>
    <mergeCell ref="AB358:AB359"/>
    <mergeCell ref="AC358:AC359"/>
    <mergeCell ref="R358:R359"/>
    <mergeCell ref="S358:S359"/>
    <mergeCell ref="T358:T359"/>
    <mergeCell ref="U358:U359"/>
    <mergeCell ref="V358:V359"/>
    <mergeCell ref="W358:W359"/>
    <mergeCell ref="N358:N361"/>
    <mergeCell ref="O358:Q359"/>
    <mergeCell ref="AQ360:AQ361"/>
    <mergeCell ref="AR360:AR361"/>
    <mergeCell ref="V360:V361"/>
    <mergeCell ref="W360:W361"/>
    <mergeCell ref="X360:X361"/>
    <mergeCell ref="N354:N357"/>
    <mergeCell ref="O354:Q355"/>
    <mergeCell ref="R354:R355"/>
    <mergeCell ref="S354:S355"/>
    <mergeCell ref="AI356:AI357"/>
    <mergeCell ref="AJ356:AJ357"/>
    <mergeCell ref="AK356:AK357"/>
    <mergeCell ref="AL356:AL357"/>
    <mergeCell ref="AM356:AM357"/>
    <mergeCell ref="AN356:AN357"/>
    <mergeCell ref="AC356:AC357"/>
    <mergeCell ref="AD356:AD357"/>
    <mergeCell ref="AE356:AE357"/>
    <mergeCell ref="AF356:AF357"/>
    <mergeCell ref="AG356:AG357"/>
    <mergeCell ref="AH356:AH357"/>
    <mergeCell ref="J358:J361"/>
    <mergeCell ref="K358:K361"/>
    <mergeCell ref="L358:L361"/>
    <mergeCell ref="AP358:AP359"/>
    <mergeCell ref="A358:A361"/>
    <mergeCell ref="B358:F361"/>
    <mergeCell ref="G358:G361"/>
    <mergeCell ref="H358:H361"/>
    <mergeCell ref="I358:I361"/>
    <mergeCell ref="AQ358:AQ359"/>
    <mergeCell ref="AR358:AR359"/>
    <mergeCell ref="AU358:AU359"/>
    <mergeCell ref="M359:M360"/>
    <mergeCell ref="O360:O361"/>
    <mergeCell ref="P360:P361"/>
    <mergeCell ref="Q360:Q361"/>
    <mergeCell ref="R360:R361"/>
    <mergeCell ref="AJ358:AJ359"/>
    <mergeCell ref="AK358:AK359"/>
    <mergeCell ref="AL358:AL359"/>
    <mergeCell ref="AM358:AM359"/>
    <mergeCell ref="AN358:AN359"/>
    <mergeCell ref="AO358:AO359"/>
    <mergeCell ref="AD358:AD359"/>
    <mergeCell ref="AE358:AE359"/>
    <mergeCell ref="AF358:AF359"/>
    <mergeCell ref="AG358:AG359"/>
    <mergeCell ref="AH358:AH359"/>
    <mergeCell ref="AI358:AI359"/>
    <mergeCell ref="X358:X359"/>
    <mergeCell ref="Y358:Y359"/>
    <mergeCell ref="Z358:Z359"/>
    <mergeCell ref="N362:N365"/>
    <mergeCell ref="O362:Q363"/>
    <mergeCell ref="R362:R363"/>
    <mergeCell ref="S362:S363"/>
    <mergeCell ref="A362:A365"/>
    <mergeCell ref="B362:F365"/>
    <mergeCell ref="G362:G365"/>
    <mergeCell ref="H362:H365"/>
    <mergeCell ref="I362:I365"/>
    <mergeCell ref="J362:J365"/>
    <mergeCell ref="K362:K365"/>
    <mergeCell ref="AK360:AK361"/>
    <mergeCell ref="AL360:AL361"/>
    <mergeCell ref="AM360:AM361"/>
    <mergeCell ref="AN360:AN361"/>
    <mergeCell ref="AO360:AO361"/>
    <mergeCell ref="AP360:AP361"/>
    <mergeCell ref="AE360:AE361"/>
    <mergeCell ref="AF360:AF361"/>
    <mergeCell ref="AG360:AG361"/>
    <mergeCell ref="AH360:AH361"/>
    <mergeCell ref="AI360:AI361"/>
    <mergeCell ref="AJ360:AJ361"/>
    <mergeCell ref="Y360:Y361"/>
    <mergeCell ref="Z360:Z361"/>
    <mergeCell ref="AA360:AA361"/>
    <mergeCell ref="AB360:AB361"/>
    <mergeCell ref="AC360:AC361"/>
    <mergeCell ref="AD360:AD361"/>
    <mergeCell ref="S360:S361"/>
    <mergeCell ref="T360:T361"/>
    <mergeCell ref="U360:U361"/>
    <mergeCell ref="AG362:AG363"/>
    <mergeCell ref="AH362:AH363"/>
    <mergeCell ref="AI362:AI363"/>
    <mergeCell ref="AJ362:AJ363"/>
    <mergeCell ref="AK362:AK363"/>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W364:W365"/>
    <mergeCell ref="X364:X365"/>
    <mergeCell ref="Y364:Y365"/>
    <mergeCell ref="Z364:Z365"/>
    <mergeCell ref="L362:L365"/>
    <mergeCell ref="AO368:AO369"/>
    <mergeCell ref="AP368:AP369"/>
    <mergeCell ref="AQ368:AQ369"/>
    <mergeCell ref="AR368:AR369"/>
    <mergeCell ref="AU368:AU369"/>
    <mergeCell ref="AO366:AO367"/>
    <mergeCell ref="AP366:AP367"/>
    <mergeCell ref="AQ366:AQ367"/>
    <mergeCell ref="AR366:AR367"/>
    <mergeCell ref="AU366:AU367"/>
    <mergeCell ref="AR362:AR363"/>
    <mergeCell ref="AU362:AU363"/>
    <mergeCell ref="M363:M364"/>
    <mergeCell ref="O364:O365"/>
    <mergeCell ref="P364:P365"/>
    <mergeCell ref="Q364:Q365"/>
    <mergeCell ref="R364:R365"/>
    <mergeCell ref="S364:S365"/>
    <mergeCell ref="T364:T365"/>
    <mergeCell ref="AL362:AL363"/>
    <mergeCell ref="AM362:AM363"/>
    <mergeCell ref="AN362:AN363"/>
    <mergeCell ref="AO362:AO363"/>
    <mergeCell ref="AP362:AP363"/>
    <mergeCell ref="AQ362:AQ363"/>
    <mergeCell ref="AF362:AF363"/>
    <mergeCell ref="T366:T367"/>
    <mergeCell ref="U366:U367"/>
    <mergeCell ref="AU364:AU365"/>
    <mergeCell ref="A366:A369"/>
    <mergeCell ref="B366:F369"/>
    <mergeCell ref="G366:G369"/>
    <mergeCell ref="H366:H369"/>
    <mergeCell ref="I366:I369"/>
    <mergeCell ref="J366:J369"/>
    <mergeCell ref="K366:K369"/>
    <mergeCell ref="L366:L369"/>
    <mergeCell ref="AM364:AM365"/>
    <mergeCell ref="AN364:AN365"/>
    <mergeCell ref="AO364:AO365"/>
    <mergeCell ref="AP364:AP365"/>
    <mergeCell ref="AQ364:AQ365"/>
    <mergeCell ref="AR364:AR365"/>
    <mergeCell ref="AG364:AG365"/>
    <mergeCell ref="AH364:AH365"/>
    <mergeCell ref="AI364:AI365"/>
    <mergeCell ref="AJ364:AJ365"/>
    <mergeCell ref="AK364:AK365"/>
    <mergeCell ref="AL364:AL365"/>
    <mergeCell ref="AA364:AA365"/>
    <mergeCell ref="AB364:AB365"/>
    <mergeCell ref="AC364:AC365"/>
    <mergeCell ref="AD364:AD365"/>
    <mergeCell ref="AE364:AE365"/>
    <mergeCell ref="AF364:AF365"/>
    <mergeCell ref="U364:U365"/>
    <mergeCell ref="V364:V365"/>
    <mergeCell ref="M367:M368"/>
    <mergeCell ref="O368:O369"/>
    <mergeCell ref="W368:W369"/>
    <mergeCell ref="X368:X369"/>
    <mergeCell ref="Y368:Y369"/>
    <mergeCell ref="Z368:Z369"/>
    <mergeCell ref="AA368:AA369"/>
    <mergeCell ref="AB368:AB369"/>
    <mergeCell ref="P368:P369"/>
    <mergeCell ref="Q368:Q369"/>
    <mergeCell ref="R368:R369"/>
    <mergeCell ref="S368:S369"/>
    <mergeCell ref="T368:T369"/>
    <mergeCell ref="U368:U369"/>
    <mergeCell ref="V368:V369"/>
    <mergeCell ref="AN366:AN367"/>
    <mergeCell ref="AH366:AH367"/>
    <mergeCell ref="AI366:AI367"/>
    <mergeCell ref="AJ366:AJ367"/>
    <mergeCell ref="AK366:AK367"/>
    <mergeCell ref="AL366:AL367"/>
    <mergeCell ref="AM366:AM367"/>
    <mergeCell ref="AB366:AB367"/>
    <mergeCell ref="AC366:AC367"/>
    <mergeCell ref="AD366:AD367"/>
    <mergeCell ref="AE366:AE367"/>
    <mergeCell ref="AF366:AF367"/>
    <mergeCell ref="AG366:AG367"/>
    <mergeCell ref="V366:V367"/>
    <mergeCell ref="W366:W367"/>
    <mergeCell ref="X366:X367"/>
    <mergeCell ref="Y366:Y367"/>
    <mergeCell ref="Z366:Z367"/>
    <mergeCell ref="AA366:AA367"/>
    <mergeCell ref="AA370:AA371"/>
    <mergeCell ref="AB370:AB371"/>
    <mergeCell ref="AC370:AC371"/>
    <mergeCell ref="R370:R371"/>
    <mergeCell ref="S370:S371"/>
    <mergeCell ref="T370:T371"/>
    <mergeCell ref="U370:U371"/>
    <mergeCell ref="V370:V371"/>
    <mergeCell ref="W370:W371"/>
    <mergeCell ref="N370:N373"/>
    <mergeCell ref="O370:Q371"/>
    <mergeCell ref="AQ372:AQ373"/>
    <mergeCell ref="AR372:AR373"/>
    <mergeCell ref="V372:V373"/>
    <mergeCell ref="W372:W373"/>
    <mergeCell ref="X372:X373"/>
    <mergeCell ref="N366:N369"/>
    <mergeCell ref="O366:Q367"/>
    <mergeCell ref="R366:R367"/>
    <mergeCell ref="S366:S367"/>
    <mergeCell ref="AI368:AI369"/>
    <mergeCell ref="AJ368:AJ369"/>
    <mergeCell ref="AK368:AK369"/>
    <mergeCell ref="AL368:AL369"/>
    <mergeCell ref="AM368:AM369"/>
    <mergeCell ref="AN368:AN369"/>
    <mergeCell ref="AC368:AC369"/>
    <mergeCell ref="AD368:AD369"/>
    <mergeCell ref="AE368:AE369"/>
    <mergeCell ref="AF368:AF369"/>
    <mergeCell ref="AG368:AG369"/>
    <mergeCell ref="AH368:AH369"/>
    <mergeCell ref="J370:J373"/>
    <mergeCell ref="K370:K373"/>
    <mergeCell ref="L370:L373"/>
    <mergeCell ref="AP370:AP371"/>
    <mergeCell ref="A370:A373"/>
    <mergeCell ref="B370:F373"/>
    <mergeCell ref="G370:G373"/>
    <mergeCell ref="H370:H373"/>
    <mergeCell ref="I370:I373"/>
    <mergeCell ref="AQ370:AQ371"/>
    <mergeCell ref="AR370:AR371"/>
    <mergeCell ref="AU370:AU371"/>
    <mergeCell ref="M371:M372"/>
    <mergeCell ref="O372:O373"/>
    <mergeCell ref="P372:P373"/>
    <mergeCell ref="Q372:Q373"/>
    <mergeCell ref="R372:R373"/>
    <mergeCell ref="AJ370:AJ371"/>
    <mergeCell ref="AK370:AK371"/>
    <mergeCell ref="AL370:AL371"/>
    <mergeCell ref="AM370:AM371"/>
    <mergeCell ref="AN370:AN371"/>
    <mergeCell ref="AO370:AO371"/>
    <mergeCell ref="AD370:AD371"/>
    <mergeCell ref="AE370:AE371"/>
    <mergeCell ref="AF370:AF371"/>
    <mergeCell ref="AG370:AG371"/>
    <mergeCell ref="AH370:AH371"/>
    <mergeCell ref="AI370:AI371"/>
    <mergeCell ref="X370:X371"/>
    <mergeCell ref="Y370:Y371"/>
    <mergeCell ref="Z370:Z371"/>
    <mergeCell ref="N374:N377"/>
    <mergeCell ref="O374:Q375"/>
    <mergeCell ref="R374:R375"/>
    <mergeCell ref="S374:S375"/>
    <mergeCell ref="A374:A377"/>
    <mergeCell ref="B374:F377"/>
    <mergeCell ref="G374:G377"/>
    <mergeCell ref="H374:H377"/>
    <mergeCell ref="I374:I377"/>
    <mergeCell ref="J374:J377"/>
    <mergeCell ref="K374:K377"/>
    <mergeCell ref="AK372:AK373"/>
    <mergeCell ref="AL372:AL373"/>
    <mergeCell ref="AM372:AM373"/>
    <mergeCell ref="AN372:AN373"/>
    <mergeCell ref="AO372:AO373"/>
    <mergeCell ref="AP372:AP373"/>
    <mergeCell ref="AE372:AE373"/>
    <mergeCell ref="AF372:AF373"/>
    <mergeCell ref="AG372:AG373"/>
    <mergeCell ref="AH372:AH373"/>
    <mergeCell ref="AI372:AI373"/>
    <mergeCell ref="AJ372:AJ373"/>
    <mergeCell ref="Y372:Y373"/>
    <mergeCell ref="Z372:Z373"/>
    <mergeCell ref="AA372:AA373"/>
    <mergeCell ref="AB372:AB373"/>
    <mergeCell ref="AC372:AC373"/>
    <mergeCell ref="AD372:AD373"/>
    <mergeCell ref="S372:S373"/>
    <mergeCell ref="T372:T373"/>
    <mergeCell ref="U372:U373"/>
    <mergeCell ref="AG374:AG375"/>
    <mergeCell ref="AH374:AH375"/>
    <mergeCell ref="AI374:AI375"/>
    <mergeCell ref="AJ374:AJ375"/>
    <mergeCell ref="AK374:AK375"/>
    <mergeCell ref="Z374:Z375"/>
    <mergeCell ref="AA374:AA375"/>
    <mergeCell ref="AB374:AB375"/>
    <mergeCell ref="AC374:AC375"/>
    <mergeCell ref="AD374:AD375"/>
    <mergeCell ref="AE374:AE375"/>
    <mergeCell ref="T374:T375"/>
    <mergeCell ref="U374:U375"/>
    <mergeCell ref="V374:V375"/>
    <mergeCell ref="W374:W375"/>
    <mergeCell ref="X374:X375"/>
    <mergeCell ref="Y374:Y375"/>
    <mergeCell ref="W376:W377"/>
    <mergeCell ref="X376:X377"/>
    <mergeCell ref="Y376:Y377"/>
    <mergeCell ref="Z376:Z377"/>
    <mergeCell ref="L374:L377"/>
    <mergeCell ref="AO380:AO381"/>
    <mergeCell ref="AP380:AP381"/>
    <mergeCell ref="AQ380:AQ381"/>
    <mergeCell ref="AR380:AR381"/>
    <mergeCell ref="AU380:AU381"/>
    <mergeCell ref="AO378:AO379"/>
    <mergeCell ref="AP378:AP379"/>
    <mergeCell ref="AQ378:AQ379"/>
    <mergeCell ref="AR378:AR379"/>
    <mergeCell ref="AU378:AU379"/>
    <mergeCell ref="AR374:AR375"/>
    <mergeCell ref="AU374:AU375"/>
    <mergeCell ref="M375:M376"/>
    <mergeCell ref="O376:O377"/>
    <mergeCell ref="P376:P377"/>
    <mergeCell ref="Q376:Q377"/>
    <mergeCell ref="R376:R377"/>
    <mergeCell ref="S376:S377"/>
    <mergeCell ref="T376:T377"/>
    <mergeCell ref="AL374:AL375"/>
    <mergeCell ref="AM374:AM375"/>
    <mergeCell ref="AN374:AN375"/>
    <mergeCell ref="AO374:AO375"/>
    <mergeCell ref="AP374:AP375"/>
    <mergeCell ref="AQ374:AQ375"/>
    <mergeCell ref="AF374:AF375"/>
    <mergeCell ref="T378:T379"/>
    <mergeCell ref="U378:U379"/>
    <mergeCell ref="AU376:AU377"/>
    <mergeCell ref="A378:A381"/>
    <mergeCell ref="B378:F381"/>
    <mergeCell ref="G378:G381"/>
    <mergeCell ref="H378:H381"/>
    <mergeCell ref="I378:I381"/>
    <mergeCell ref="J378:J381"/>
    <mergeCell ref="K378:K381"/>
    <mergeCell ref="L378:L381"/>
    <mergeCell ref="AM376:AM377"/>
    <mergeCell ref="AN376:AN377"/>
    <mergeCell ref="AO376:AO377"/>
    <mergeCell ref="AP376:AP377"/>
    <mergeCell ref="AQ376:AQ377"/>
    <mergeCell ref="AR376:AR377"/>
    <mergeCell ref="AG376:AG377"/>
    <mergeCell ref="AH376:AH377"/>
    <mergeCell ref="AI376:AI377"/>
    <mergeCell ref="AJ376:AJ377"/>
    <mergeCell ref="AK376:AK377"/>
    <mergeCell ref="AL376:AL377"/>
    <mergeCell ref="AA376:AA377"/>
    <mergeCell ref="AB376:AB377"/>
    <mergeCell ref="AC376:AC377"/>
    <mergeCell ref="AD376:AD377"/>
    <mergeCell ref="AE376:AE377"/>
    <mergeCell ref="AF376:AF377"/>
    <mergeCell ref="U376:U377"/>
    <mergeCell ref="V376:V377"/>
    <mergeCell ref="M379:M380"/>
    <mergeCell ref="O380:O381"/>
    <mergeCell ref="W380:W381"/>
    <mergeCell ref="X380:X381"/>
    <mergeCell ref="Y380:Y381"/>
    <mergeCell ref="Z380:Z381"/>
    <mergeCell ref="AA380:AA381"/>
    <mergeCell ref="AB380:AB381"/>
    <mergeCell ref="P380:P381"/>
    <mergeCell ref="Q380:Q381"/>
    <mergeCell ref="R380:R381"/>
    <mergeCell ref="S380:S381"/>
    <mergeCell ref="T380:T381"/>
    <mergeCell ref="U380:U381"/>
    <mergeCell ref="V380:V381"/>
    <mergeCell ref="AN378:AN379"/>
    <mergeCell ref="AH378:AH379"/>
    <mergeCell ref="AI378:AI379"/>
    <mergeCell ref="AJ378:AJ379"/>
    <mergeCell ref="AK378:AK379"/>
    <mergeCell ref="AL378:AL379"/>
    <mergeCell ref="AM378:AM379"/>
    <mergeCell ref="AB378:AB379"/>
    <mergeCell ref="AC378:AC379"/>
    <mergeCell ref="AD378:AD379"/>
    <mergeCell ref="AE378:AE379"/>
    <mergeCell ref="AF378:AF379"/>
    <mergeCell ref="AG378:AG379"/>
    <mergeCell ref="V378:V379"/>
    <mergeCell ref="W378:W379"/>
    <mergeCell ref="X378:X379"/>
    <mergeCell ref="Y378:Y379"/>
    <mergeCell ref="Z378:Z379"/>
    <mergeCell ref="AA378:AA379"/>
    <mergeCell ref="AA382:AA383"/>
    <mergeCell ref="AB382:AB383"/>
    <mergeCell ref="AC382:AC383"/>
    <mergeCell ref="R382:R383"/>
    <mergeCell ref="S382:S383"/>
    <mergeCell ref="T382:T383"/>
    <mergeCell ref="U382:U383"/>
    <mergeCell ref="V382:V383"/>
    <mergeCell ref="W382:W383"/>
    <mergeCell ref="N382:N385"/>
    <mergeCell ref="O382:Q383"/>
    <mergeCell ref="AQ384:AQ385"/>
    <mergeCell ref="AR384:AR385"/>
    <mergeCell ref="V384:V385"/>
    <mergeCell ref="W384:W385"/>
    <mergeCell ref="X384:X385"/>
    <mergeCell ref="N378:N381"/>
    <mergeCell ref="O378:Q379"/>
    <mergeCell ref="R378:R379"/>
    <mergeCell ref="S378:S379"/>
    <mergeCell ref="AI380:AI381"/>
    <mergeCell ref="AJ380:AJ381"/>
    <mergeCell ref="AK380:AK381"/>
    <mergeCell ref="AL380:AL381"/>
    <mergeCell ref="AM380:AM381"/>
    <mergeCell ref="AN380:AN381"/>
    <mergeCell ref="AC380:AC381"/>
    <mergeCell ref="AD380:AD381"/>
    <mergeCell ref="AE380:AE381"/>
    <mergeCell ref="AF380:AF381"/>
    <mergeCell ref="AG380:AG381"/>
    <mergeCell ref="AH380:AH381"/>
    <mergeCell ref="J382:J385"/>
    <mergeCell ref="K382:K385"/>
    <mergeCell ref="L382:L385"/>
    <mergeCell ref="AP382:AP383"/>
    <mergeCell ref="A382:A385"/>
    <mergeCell ref="B382:F385"/>
    <mergeCell ref="G382:G385"/>
    <mergeCell ref="H382:H385"/>
    <mergeCell ref="I382:I385"/>
    <mergeCell ref="AQ382:AQ383"/>
    <mergeCell ref="AR382:AR383"/>
    <mergeCell ref="AU382:AU383"/>
    <mergeCell ref="M383:M384"/>
    <mergeCell ref="O384:O385"/>
    <mergeCell ref="P384:P385"/>
    <mergeCell ref="Q384:Q385"/>
    <mergeCell ref="R384:R385"/>
    <mergeCell ref="AJ382:AJ383"/>
    <mergeCell ref="AK382:AK383"/>
    <mergeCell ref="AL382:AL383"/>
    <mergeCell ref="AM382:AM383"/>
    <mergeCell ref="AN382:AN383"/>
    <mergeCell ref="AO382:AO383"/>
    <mergeCell ref="AD382:AD383"/>
    <mergeCell ref="AE382:AE383"/>
    <mergeCell ref="AF382:AF383"/>
    <mergeCell ref="AG382:AG383"/>
    <mergeCell ref="AH382:AH383"/>
    <mergeCell ref="AI382:AI383"/>
    <mergeCell ref="X382:X383"/>
    <mergeCell ref="Y382:Y383"/>
    <mergeCell ref="Z382:Z383"/>
    <mergeCell ref="N386:N389"/>
    <mergeCell ref="O386:Q387"/>
    <mergeCell ref="R386:R387"/>
    <mergeCell ref="S386:S387"/>
    <mergeCell ref="A386:A389"/>
    <mergeCell ref="B386:F389"/>
    <mergeCell ref="G386:G389"/>
    <mergeCell ref="H386:H389"/>
    <mergeCell ref="I386:I389"/>
    <mergeCell ref="J386:J389"/>
    <mergeCell ref="K386:K389"/>
    <mergeCell ref="AK384:AK385"/>
    <mergeCell ref="AL384:AL385"/>
    <mergeCell ref="AM384:AM385"/>
    <mergeCell ref="AN384:AN385"/>
    <mergeCell ref="AO384:AO385"/>
    <mergeCell ref="AP384:AP385"/>
    <mergeCell ref="AE384:AE385"/>
    <mergeCell ref="AF384:AF385"/>
    <mergeCell ref="AG384:AG385"/>
    <mergeCell ref="AH384:AH385"/>
    <mergeCell ref="AI384:AI385"/>
    <mergeCell ref="AJ384:AJ385"/>
    <mergeCell ref="Y384:Y385"/>
    <mergeCell ref="Z384:Z385"/>
    <mergeCell ref="AA384:AA385"/>
    <mergeCell ref="AB384:AB385"/>
    <mergeCell ref="AC384:AC385"/>
    <mergeCell ref="AD384:AD385"/>
    <mergeCell ref="S384:S385"/>
    <mergeCell ref="T384:T385"/>
    <mergeCell ref="U384:U385"/>
    <mergeCell ref="AG386:AG387"/>
    <mergeCell ref="AH386:AH387"/>
    <mergeCell ref="AI386:AI387"/>
    <mergeCell ref="AJ386:AJ387"/>
    <mergeCell ref="AK386:AK387"/>
    <mergeCell ref="Z386:Z387"/>
    <mergeCell ref="AA386:AA387"/>
    <mergeCell ref="AB386:AB387"/>
    <mergeCell ref="AC386:AC387"/>
    <mergeCell ref="AD386:AD387"/>
    <mergeCell ref="AE386:AE387"/>
    <mergeCell ref="T386:T387"/>
    <mergeCell ref="U386:U387"/>
    <mergeCell ref="V386:V387"/>
    <mergeCell ref="W386:W387"/>
    <mergeCell ref="X386:X387"/>
    <mergeCell ref="Y386:Y387"/>
    <mergeCell ref="W388:W389"/>
    <mergeCell ref="X388:X389"/>
    <mergeCell ref="Y388:Y389"/>
    <mergeCell ref="Z388:Z389"/>
    <mergeCell ref="L386:L389"/>
    <mergeCell ref="AO392:AO393"/>
    <mergeCell ref="AP392:AP393"/>
    <mergeCell ref="AQ392:AQ393"/>
    <mergeCell ref="AR392:AR393"/>
    <mergeCell ref="AU392:AU393"/>
    <mergeCell ref="AO390:AO391"/>
    <mergeCell ref="AP390:AP391"/>
    <mergeCell ref="AQ390:AQ391"/>
    <mergeCell ref="AR390:AR391"/>
    <mergeCell ref="AU390:AU391"/>
    <mergeCell ref="AR386:AR387"/>
    <mergeCell ref="AU386:AU387"/>
    <mergeCell ref="M387:M388"/>
    <mergeCell ref="O388:O389"/>
    <mergeCell ref="P388:P389"/>
    <mergeCell ref="Q388:Q389"/>
    <mergeCell ref="R388:R389"/>
    <mergeCell ref="S388:S389"/>
    <mergeCell ref="T388:T389"/>
    <mergeCell ref="AL386:AL387"/>
    <mergeCell ref="AM386:AM387"/>
    <mergeCell ref="AN386:AN387"/>
    <mergeCell ref="AO386:AO387"/>
    <mergeCell ref="AP386:AP387"/>
    <mergeCell ref="AQ386:AQ387"/>
    <mergeCell ref="AF386:AF387"/>
    <mergeCell ref="T390:T391"/>
    <mergeCell ref="U390:U391"/>
    <mergeCell ref="AU388:AU389"/>
    <mergeCell ref="A390:A393"/>
    <mergeCell ref="B390:F393"/>
    <mergeCell ref="G390:G393"/>
    <mergeCell ref="H390:H393"/>
    <mergeCell ref="I390:I393"/>
    <mergeCell ref="J390:J393"/>
    <mergeCell ref="K390:K393"/>
    <mergeCell ref="L390:L393"/>
    <mergeCell ref="AM388:AM389"/>
    <mergeCell ref="AN388:AN389"/>
    <mergeCell ref="AO388:AO389"/>
    <mergeCell ref="AP388:AP389"/>
    <mergeCell ref="AQ388:AQ389"/>
    <mergeCell ref="AR388:AR389"/>
    <mergeCell ref="AG388:AG389"/>
    <mergeCell ref="AH388:AH389"/>
    <mergeCell ref="AI388:AI389"/>
    <mergeCell ref="AJ388:AJ389"/>
    <mergeCell ref="AK388:AK389"/>
    <mergeCell ref="AL388:AL389"/>
    <mergeCell ref="AA388:AA389"/>
    <mergeCell ref="AB388:AB389"/>
    <mergeCell ref="AC388:AC389"/>
    <mergeCell ref="AD388:AD389"/>
    <mergeCell ref="AE388:AE389"/>
    <mergeCell ref="AF388:AF389"/>
    <mergeCell ref="U388:U389"/>
    <mergeCell ref="V388:V389"/>
    <mergeCell ref="M391:M392"/>
    <mergeCell ref="O392:O393"/>
    <mergeCell ref="W392:W393"/>
    <mergeCell ref="X392:X393"/>
    <mergeCell ref="Y392:Y393"/>
    <mergeCell ref="Z392:Z393"/>
    <mergeCell ref="AA392:AA393"/>
    <mergeCell ref="AB392:AB393"/>
    <mergeCell ref="P392:P393"/>
    <mergeCell ref="Q392:Q393"/>
    <mergeCell ref="R392:R393"/>
    <mergeCell ref="S392:S393"/>
    <mergeCell ref="T392:T393"/>
    <mergeCell ref="U392:U393"/>
    <mergeCell ref="V392:V393"/>
    <mergeCell ref="AN390:AN391"/>
    <mergeCell ref="AH390:AH391"/>
    <mergeCell ref="AI390:AI391"/>
    <mergeCell ref="AJ390:AJ391"/>
    <mergeCell ref="AK390:AK391"/>
    <mergeCell ref="AL390:AL391"/>
    <mergeCell ref="AM390:AM391"/>
    <mergeCell ref="AB390:AB391"/>
    <mergeCell ref="AC390:AC391"/>
    <mergeCell ref="AD390:AD391"/>
    <mergeCell ref="AE390:AE391"/>
    <mergeCell ref="AF390:AF391"/>
    <mergeCell ref="AG390:AG391"/>
    <mergeCell ref="V390:V391"/>
    <mergeCell ref="W390:W391"/>
    <mergeCell ref="X390:X391"/>
    <mergeCell ref="Y390:Y391"/>
    <mergeCell ref="Z390:Z391"/>
    <mergeCell ref="AA390:AA391"/>
    <mergeCell ref="AA394:AA395"/>
    <mergeCell ref="AB394:AB395"/>
    <mergeCell ref="AC394:AC395"/>
    <mergeCell ref="R394:R395"/>
    <mergeCell ref="S394:S395"/>
    <mergeCell ref="T394:T395"/>
    <mergeCell ref="U394:U395"/>
    <mergeCell ref="V394:V395"/>
    <mergeCell ref="W394:W395"/>
    <mergeCell ref="N394:N397"/>
    <mergeCell ref="O394:Q395"/>
    <mergeCell ref="AQ396:AQ397"/>
    <mergeCell ref="AR396:AR397"/>
    <mergeCell ref="V396:V397"/>
    <mergeCell ref="W396:W397"/>
    <mergeCell ref="X396:X397"/>
    <mergeCell ref="N390:N393"/>
    <mergeCell ref="O390:Q391"/>
    <mergeCell ref="R390:R391"/>
    <mergeCell ref="S390:S391"/>
    <mergeCell ref="AI392:AI393"/>
    <mergeCell ref="AJ392:AJ393"/>
    <mergeCell ref="AK392:AK393"/>
    <mergeCell ref="AL392:AL393"/>
    <mergeCell ref="AM392:AM393"/>
    <mergeCell ref="AN392:AN393"/>
    <mergeCell ref="AC392:AC393"/>
    <mergeCell ref="AD392:AD393"/>
    <mergeCell ref="AE392:AE393"/>
    <mergeCell ref="AF392:AF393"/>
    <mergeCell ref="AG392:AG393"/>
    <mergeCell ref="AH392:AH393"/>
    <mergeCell ref="J394:J397"/>
    <mergeCell ref="K394:K397"/>
    <mergeCell ref="L394:L397"/>
    <mergeCell ref="AP394:AP395"/>
    <mergeCell ref="A394:A397"/>
    <mergeCell ref="B394:F397"/>
    <mergeCell ref="G394:G397"/>
    <mergeCell ref="H394:H397"/>
    <mergeCell ref="I394:I397"/>
    <mergeCell ref="AQ394:AQ395"/>
    <mergeCell ref="AR394:AR395"/>
    <mergeCell ref="AU394:AU395"/>
    <mergeCell ref="M395:M396"/>
    <mergeCell ref="O396:O397"/>
    <mergeCell ref="P396:P397"/>
    <mergeCell ref="Q396:Q397"/>
    <mergeCell ref="R396:R397"/>
    <mergeCell ref="AJ394:AJ395"/>
    <mergeCell ref="AK394:AK395"/>
    <mergeCell ref="AL394:AL395"/>
    <mergeCell ref="AM394:AM395"/>
    <mergeCell ref="AN394:AN395"/>
    <mergeCell ref="AO394:AO395"/>
    <mergeCell ref="AD394:AD395"/>
    <mergeCell ref="AE394:AE395"/>
    <mergeCell ref="AF394:AF395"/>
    <mergeCell ref="AG394:AG395"/>
    <mergeCell ref="AH394:AH395"/>
    <mergeCell ref="AI394:AI395"/>
    <mergeCell ref="X394:X395"/>
    <mergeCell ref="Y394:Y395"/>
    <mergeCell ref="Z394:Z395"/>
    <mergeCell ref="N398:N401"/>
    <mergeCell ref="O398:Q399"/>
    <mergeCell ref="R398:R399"/>
    <mergeCell ref="S398:S399"/>
    <mergeCell ref="A398:A401"/>
    <mergeCell ref="B398:F401"/>
    <mergeCell ref="G398:G401"/>
    <mergeCell ref="H398:H401"/>
    <mergeCell ref="I398:I401"/>
    <mergeCell ref="J398:J401"/>
    <mergeCell ref="K398:K401"/>
    <mergeCell ref="AK396:AK397"/>
    <mergeCell ref="AL396:AL397"/>
    <mergeCell ref="AM396:AM397"/>
    <mergeCell ref="AN396:AN397"/>
    <mergeCell ref="AO396:AO397"/>
    <mergeCell ref="AP396:AP397"/>
    <mergeCell ref="AE396:AE397"/>
    <mergeCell ref="AF396:AF397"/>
    <mergeCell ref="AG396:AG397"/>
    <mergeCell ref="AH396:AH397"/>
    <mergeCell ref="AI396:AI397"/>
    <mergeCell ref="AJ396:AJ397"/>
    <mergeCell ref="Y396:Y397"/>
    <mergeCell ref="Z396:Z397"/>
    <mergeCell ref="AA396:AA397"/>
    <mergeCell ref="AB396:AB397"/>
    <mergeCell ref="AC396:AC397"/>
    <mergeCell ref="AD396:AD397"/>
    <mergeCell ref="S396:S397"/>
    <mergeCell ref="T396:T397"/>
    <mergeCell ref="U396:U397"/>
    <mergeCell ref="AG398:AG399"/>
    <mergeCell ref="AH398:AH399"/>
    <mergeCell ref="AI398:AI399"/>
    <mergeCell ref="AJ398:AJ399"/>
    <mergeCell ref="AK398:AK399"/>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W400:W401"/>
    <mergeCell ref="X400:X401"/>
    <mergeCell ref="Y400:Y401"/>
    <mergeCell ref="Z400:Z401"/>
    <mergeCell ref="L398:L401"/>
    <mergeCell ref="AO404:AO405"/>
    <mergeCell ref="AP404:AP405"/>
    <mergeCell ref="AQ404:AQ405"/>
    <mergeCell ref="AR404:AR405"/>
    <mergeCell ref="AU404:AU405"/>
    <mergeCell ref="AO402:AO403"/>
    <mergeCell ref="AP402:AP403"/>
    <mergeCell ref="AQ402:AQ403"/>
    <mergeCell ref="AR402:AR403"/>
    <mergeCell ref="AU402:AU403"/>
    <mergeCell ref="AR398:AR399"/>
    <mergeCell ref="AU398:AU399"/>
    <mergeCell ref="M399:M400"/>
    <mergeCell ref="O400:O401"/>
    <mergeCell ref="P400:P401"/>
    <mergeCell ref="Q400:Q401"/>
    <mergeCell ref="R400:R401"/>
    <mergeCell ref="S400:S401"/>
    <mergeCell ref="T400:T401"/>
    <mergeCell ref="AL398:AL399"/>
    <mergeCell ref="AM398:AM399"/>
    <mergeCell ref="AN398:AN399"/>
    <mergeCell ref="AO398:AO399"/>
    <mergeCell ref="AP398:AP399"/>
    <mergeCell ref="AQ398:AQ399"/>
    <mergeCell ref="AF398:AF399"/>
    <mergeCell ref="T402:T403"/>
    <mergeCell ref="U402:U403"/>
    <mergeCell ref="AU400:AU401"/>
    <mergeCell ref="A402:A405"/>
    <mergeCell ref="B402:F405"/>
    <mergeCell ref="G402:G405"/>
    <mergeCell ref="H402:H405"/>
    <mergeCell ref="I402:I405"/>
    <mergeCell ref="J402:J405"/>
    <mergeCell ref="K402:K405"/>
    <mergeCell ref="L402:L405"/>
    <mergeCell ref="AM400:AM401"/>
    <mergeCell ref="AN400:AN401"/>
    <mergeCell ref="AO400:AO401"/>
    <mergeCell ref="AP400:AP401"/>
    <mergeCell ref="AQ400:AQ401"/>
    <mergeCell ref="AR400:AR401"/>
    <mergeCell ref="AG400:AG401"/>
    <mergeCell ref="AH400:AH401"/>
    <mergeCell ref="AI400:AI401"/>
    <mergeCell ref="AJ400:AJ401"/>
    <mergeCell ref="AK400:AK401"/>
    <mergeCell ref="AL400:AL401"/>
    <mergeCell ref="AA400:AA401"/>
    <mergeCell ref="AB400:AB401"/>
    <mergeCell ref="AC400:AC401"/>
    <mergeCell ref="AD400:AD401"/>
    <mergeCell ref="AE400:AE401"/>
    <mergeCell ref="AF400:AF401"/>
    <mergeCell ref="U400:U401"/>
    <mergeCell ref="V400:V401"/>
    <mergeCell ref="M403:M404"/>
    <mergeCell ref="O404:O405"/>
    <mergeCell ref="W404:W405"/>
    <mergeCell ref="X404:X405"/>
    <mergeCell ref="Y404:Y405"/>
    <mergeCell ref="Z404:Z405"/>
    <mergeCell ref="AA404:AA405"/>
    <mergeCell ref="AB404:AB405"/>
    <mergeCell ref="P404:P405"/>
    <mergeCell ref="Q404:Q405"/>
    <mergeCell ref="R404:R405"/>
    <mergeCell ref="S404:S405"/>
    <mergeCell ref="T404:T405"/>
    <mergeCell ref="U404:U405"/>
    <mergeCell ref="V404:V405"/>
    <mergeCell ref="AN402:AN403"/>
    <mergeCell ref="AH402:AH403"/>
    <mergeCell ref="AI402:AI403"/>
    <mergeCell ref="AJ402:AJ403"/>
    <mergeCell ref="AK402:AK403"/>
    <mergeCell ref="AL402:AL403"/>
    <mergeCell ref="AM402:AM403"/>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AA406:AA407"/>
    <mergeCell ref="AB406:AB407"/>
    <mergeCell ref="AC406:AC407"/>
    <mergeCell ref="R406:R407"/>
    <mergeCell ref="S406:S407"/>
    <mergeCell ref="T406:T407"/>
    <mergeCell ref="U406:U407"/>
    <mergeCell ref="V406:V407"/>
    <mergeCell ref="W406:W407"/>
    <mergeCell ref="N406:N409"/>
    <mergeCell ref="O406:Q407"/>
    <mergeCell ref="AQ408:AQ409"/>
    <mergeCell ref="AR408:AR409"/>
    <mergeCell ref="V408:V409"/>
    <mergeCell ref="W408:W409"/>
    <mergeCell ref="X408:X409"/>
    <mergeCell ref="N402:N405"/>
    <mergeCell ref="O402:Q403"/>
    <mergeCell ref="R402:R403"/>
    <mergeCell ref="S402:S403"/>
    <mergeCell ref="AI404:AI405"/>
    <mergeCell ref="AJ404:AJ405"/>
    <mergeCell ref="AK404:AK405"/>
    <mergeCell ref="AL404:AL405"/>
    <mergeCell ref="AM404:AM405"/>
    <mergeCell ref="AN404:AN405"/>
    <mergeCell ref="AC404:AC405"/>
    <mergeCell ref="AD404:AD405"/>
    <mergeCell ref="AE404:AE405"/>
    <mergeCell ref="AF404:AF405"/>
    <mergeCell ref="AG404:AG405"/>
    <mergeCell ref="AH404:AH405"/>
    <mergeCell ref="J406:J409"/>
    <mergeCell ref="K406:K409"/>
    <mergeCell ref="L406:L409"/>
    <mergeCell ref="AP406:AP407"/>
    <mergeCell ref="A406:A409"/>
    <mergeCell ref="B406:F409"/>
    <mergeCell ref="G406:G409"/>
    <mergeCell ref="H406:H409"/>
    <mergeCell ref="I406:I409"/>
    <mergeCell ref="AQ406:AQ407"/>
    <mergeCell ref="AR406:AR407"/>
    <mergeCell ref="AU406:AU407"/>
    <mergeCell ref="M407:M408"/>
    <mergeCell ref="O408:O409"/>
    <mergeCell ref="P408:P409"/>
    <mergeCell ref="Q408:Q409"/>
    <mergeCell ref="R408:R409"/>
    <mergeCell ref="AJ406:AJ407"/>
    <mergeCell ref="AK406:AK407"/>
    <mergeCell ref="AL406:AL407"/>
    <mergeCell ref="AM406:AM407"/>
    <mergeCell ref="AN406:AN407"/>
    <mergeCell ref="AO406:AO407"/>
    <mergeCell ref="AD406:AD407"/>
    <mergeCell ref="AE406:AE407"/>
    <mergeCell ref="AF406:AF407"/>
    <mergeCell ref="AG406:AG407"/>
    <mergeCell ref="AH406:AH407"/>
    <mergeCell ref="AI406:AI407"/>
    <mergeCell ref="X406:X407"/>
    <mergeCell ref="Y406:Y407"/>
    <mergeCell ref="Z406:Z407"/>
    <mergeCell ref="W410:W411"/>
    <mergeCell ref="X410:X411"/>
    <mergeCell ref="Y410:Y411"/>
    <mergeCell ref="N410:N413"/>
    <mergeCell ref="O410:Q411"/>
    <mergeCell ref="R410:R411"/>
    <mergeCell ref="S410:S411"/>
    <mergeCell ref="A410:A413"/>
    <mergeCell ref="B410:F413"/>
    <mergeCell ref="G410:G413"/>
    <mergeCell ref="H410:H413"/>
    <mergeCell ref="I410:I413"/>
    <mergeCell ref="J410:J413"/>
    <mergeCell ref="K410:K413"/>
    <mergeCell ref="AK408:AK409"/>
    <mergeCell ref="AL408:AL409"/>
    <mergeCell ref="AM408:AM409"/>
    <mergeCell ref="AE408:AE409"/>
    <mergeCell ref="AF408:AF409"/>
    <mergeCell ref="AG408:AG409"/>
    <mergeCell ref="AH408:AH409"/>
    <mergeCell ref="AI408:AI409"/>
    <mergeCell ref="AJ408:AJ409"/>
    <mergeCell ref="Y408:Y409"/>
    <mergeCell ref="Z408:Z409"/>
    <mergeCell ref="AA408:AA409"/>
    <mergeCell ref="AB408:AB409"/>
    <mergeCell ref="AC408:AC409"/>
    <mergeCell ref="AD408:AD409"/>
    <mergeCell ref="S408:S409"/>
    <mergeCell ref="T408:T409"/>
    <mergeCell ref="U408:U409"/>
    <mergeCell ref="L410:L413"/>
    <mergeCell ref="AR410:AR411"/>
    <mergeCell ref="AU410:AU411"/>
    <mergeCell ref="M411:M412"/>
    <mergeCell ref="O412:O413"/>
    <mergeCell ref="P412:P413"/>
    <mergeCell ref="Q412:Q413"/>
    <mergeCell ref="R412:R413"/>
    <mergeCell ref="S412:S413"/>
    <mergeCell ref="T412:T413"/>
    <mergeCell ref="AL410:AL411"/>
    <mergeCell ref="AM410:AM411"/>
    <mergeCell ref="AN410:AN411"/>
    <mergeCell ref="AO410:AO411"/>
    <mergeCell ref="AP410:AP411"/>
    <mergeCell ref="AQ410:AQ411"/>
    <mergeCell ref="AF410:AF411"/>
    <mergeCell ref="AG410:AG411"/>
    <mergeCell ref="AH410:AH411"/>
    <mergeCell ref="AI410:AI411"/>
    <mergeCell ref="AJ410:AJ411"/>
    <mergeCell ref="AK410:AK411"/>
    <mergeCell ref="Z410:Z411"/>
    <mergeCell ref="AA410:AA411"/>
    <mergeCell ref="AB410:AB411"/>
    <mergeCell ref="AC410:AC411"/>
    <mergeCell ref="AD410:AD411"/>
    <mergeCell ref="AE410:AE411"/>
    <mergeCell ref="T410:T411"/>
    <mergeCell ref="U410:U411"/>
    <mergeCell ref="V410:V411"/>
    <mergeCell ref="AG412:AG413"/>
    <mergeCell ref="AH412:AH413"/>
    <mergeCell ref="AI412:AI413"/>
    <mergeCell ref="AJ412:AJ413"/>
    <mergeCell ref="AK412:AK413"/>
    <mergeCell ref="AL412:AL413"/>
    <mergeCell ref="AA412:AA413"/>
    <mergeCell ref="AB412:AB413"/>
    <mergeCell ref="AC412:AC413"/>
    <mergeCell ref="AD412:AD413"/>
    <mergeCell ref="AE412:AE413"/>
    <mergeCell ref="AF412:AF413"/>
    <mergeCell ref="U412:U413"/>
    <mergeCell ref="V412:V413"/>
    <mergeCell ref="W412:W413"/>
    <mergeCell ref="X412:X413"/>
    <mergeCell ref="Y412:Y413"/>
    <mergeCell ref="Z412:Z413"/>
    <mergeCell ref="BC16:BC17"/>
    <mergeCell ref="BD16:BD17"/>
    <mergeCell ref="AZ20:AZ21"/>
    <mergeCell ref="BA20:BA21"/>
    <mergeCell ref="BB20:BB21"/>
    <mergeCell ref="BC20:BC21"/>
    <mergeCell ref="BD20:BD21"/>
    <mergeCell ref="AZ16:AZ17"/>
    <mergeCell ref="BA16:BA17"/>
    <mergeCell ref="BB16:BB17"/>
    <mergeCell ref="AZ24:AZ25"/>
    <mergeCell ref="BA24:BA25"/>
    <mergeCell ref="BB24:BB25"/>
    <mergeCell ref="AZ32:AZ33"/>
    <mergeCell ref="AU412:AU413"/>
    <mergeCell ref="AM412:AM413"/>
    <mergeCell ref="AN412:AN413"/>
    <mergeCell ref="AO412:AO413"/>
    <mergeCell ref="AP412:AP413"/>
    <mergeCell ref="AQ412:AQ413"/>
    <mergeCell ref="AR412:AR413"/>
    <mergeCell ref="AN408:AN409"/>
    <mergeCell ref="AO408:AO409"/>
    <mergeCell ref="AP408:AP409"/>
    <mergeCell ref="AU408:AU409"/>
    <mergeCell ref="AU396:AU397"/>
    <mergeCell ref="AU384:AU385"/>
    <mergeCell ref="AU372:AU373"/>
    <mergeCell ref="AU360:AU361"/>
    <mergeCell ref="AU348:AU349"/>
    <mergeCell ref="AU336:AU337"/>
    <mergeCell ref="AU324:AU325"/>
    <mergeCell ref="AY28:AY29"/>
    <mergeCell ref="AY32:AY33"/>
    <mergeCell ref="BA32:BA33"/>
    <mergeCell ref="BB32:BB33"/>
    <mergeCell ref="BC32:BC33"/>
    <mergeCell ref="BD32:BD33"/>
    <mergeCell ref="AZ36:AZ37"/>
    <mergeCell ref="BA36:BA37"/>
    <mergeCell ref="BB36:BB37"/>
    <mergeCell ref="BC36:BC37"/>
    <mergeCell ref="BD36:BD37"/>
    <mergeCell ref="BC24:BC25"/>
    <mergeCell ref="BD24:BD25"/>
    <mergeCell ref="AZ28:AZ29"/>
    <mergeCell ref="BA28:BA29"/>
    <mergeCell ref="BB28:BB29"/>
    <mergeCell ref="BC28:BC29"/>
    <mergeCell ref="BD28:BD29"/>
    <mergeCell ref="AX58:AX59"/>
    <mergeCell ref="AY60:AY61"/>
    <mergeCell ref="AZ60:AZ61"/>
    <mergeCell ref="BA60:BA61"/>
    <mergeCell ref="BB60:BB61"/>
    <mergeCell ref="BC60:BC61"/>
    <mergeCell ref="BD52:BD53"/>
    <mergeCell ref="AX54:AX55"/>
    <mergeCell ref="AY56:AY57"/>
    <mergeCell ref="AZ56:AZ57"/>
    <mergeCell ref="BA56:BA57"/>
    <mergeCell ref="BB56:BB57"/>
    <mergeCell ref="BC56:BC57"/>
    <mergeCell ref="BD56:BD57"/>
    <mergeCell ref="AY52:AY53"/>
    <mergeCell ref="AZ52:AZ53"/>
    <mergeCell ref="BA52:BA53"/>
    <mergeCell ref="BB52:BB53"/>
    <mergeCell ref="BC52:BC53"/>
    <mergeCell ref="BD68:BD69"/>
    <mergeCell ref="AX70:AX71"/>
    <mergeCell ref="AY72:AY73"/>
    <mergeCell ref="AZ72:AZ73"/>
    <mergeCell ref="BA72:BA73"/>
    <mergeCell ref="BB72:BB73"/>
    <mergeCell ref="BC72:BC73"/>
    <mergeCell ref="BD72:BD73"/>
    <mergeCell ref="AX66:AX67"/>
    <mergeCell ref="AY68:AY69"/>
    <mergeCell ref="AZ68:AZ69"/>
    <mergeCell ref="BA68:BA69"/>
    <mergeCell ref="BB68:BB69"/>
    <mergeCell ref="BC68:BC69"/>
    <mergeCell ref="BD60:BD61"/>
    <mergeCell ref="AX62:AX63"/>
    <mergeCell ref="AY64:AY65"/>
    <mergeCell ref="AZ64:AZ65"/>
    <mergeCell ref="BA64:BA65"/>
    <mergeCell ref="BB64:BB65"/>
    <mergeCell ref="BC64:BC65"/>
    <mergeCell ref="BD64:BD65"/>
    <mergeCell ref="AX82:AX83"/>
    <mergeCell ref="AY84:AY85"/>
    <mergeCell ref="AZ84:AZ85"/>
    <mergeCell ref="BA84:BA85"/>
    <mergeCell ref="BB84:BB85"/>
    <mergeCell ref="BC84:BC85"/>
    <mergeCell ref="BD76:BD77"/>
    <mergeCell ref="AX78:AX79"/>
    <mergeCell ref="AY80:AY81"/>
    <mergeCell ref="AZ80:AZ81"/>
    <mergeCell ref="BA80:BA81"/>
    <mergeCell ref="BB80:BB81"/>
    <mergeCell ref="BC80:BC81"/>
    <mergeCell ref="BD80:BD81"/>
    <mergeCell ref="AX74:AX75"/>
    <mergeCell ref="AY76:AY77"/>
    <mergeCell ref="AZ76:AZ77"/>
    <mergeCell ref="BA76:BA77"/>
    <mergeCell ref="BB76:BB77"/>
    <mergeCell ref="BC76:BC77"/>
    <mergeCell ref="BD92:BD93"/>
    <mergeCell ref="AX94:AX95"/>
    <mergeCell ref="AY96:AY97"/>
    <mergeCell ref="AZ96:AZ97"/>
    <mergeCell ref="BA96:BA97"/>
    <mergeCell ref="BB96:BB97"/>
    <mergeCell ref="BC96:BC97"/>
    <mergeCell ref="BD96:BD97"/>
    <mergeCell ref="AX90:AX91"/>
    <mergeCell ref="AY92:AY93"/>
    <mergeCell ref="AZ92:AZ93"/>
    <mergeCell ref="BA92:BA93"/>
    <mergeCell ref="BB92:BB93"/>
    <mergeCell ref="BC92:BC93"/>
    <mergeCell ref="BD84:BD85"/>
    <mergeCell ref="AX86:AX87"/>
    <mergeCell ref="AY88:AY89"/>
    <mergeCell ref="AZ88:AZ89"/>
    <mergeCell ref="BA88:BA89"/>
    <mergeCell ref="BB88:BB89"/>
    <mergeCell ref="BC88:BC89"/>
    <mergeCell ref="BD88:BD89"/>
    <mergeCell ref="AX106:AX107"/>
    <mergeCell ref="AY108:AY109"/>
    <mergeCell ref="AZ108:AZ109"/>
    <mergeCell ref="BA108:BA109"/>
    <mergeCell ref="BB108:BB109"/>
    <mergeCell ref="BC108:BC109"/>
    <mergeCell ref="BD100:BD101"/>
    <mergeCell ref="AX102:AX103"/>
    <mergeCell ref="AY104:AY105"/>
    <mergeCell ref="AZ104:AZ105"/>
    <mergeCell ref="BA104:BA105"/>
    <mergeCell ref="BB104:BB105"/>
    <mergeCell ref="BC104:BC105"/>
    <mergeCell ref="BD104:BD105"/>
    <mergeCell ref="AX98:AX99"/>
    <mergeCell ref="AY100:AY101"/>
    <mergeCell ref="AZ100:AZ101"/>
    <mergeCell ref="BA100:BA101"/>
    <mergeCell ref="BB100:BB101"/>
    <mergeCell ref="BC100:BC101"/>
    <mergeCell ref="BD116:BD117"/>
    <mergeCell ref="AX118:AX119"/>
    <mergeCell ref="AY120:AY121"/>
    <mergeCell ref="AZ120:AZ121"/>
    <mergeCell ref="BA120:BA121"/>
    <mergeCell ref="BB120:BB121"/>
    <mergeCell ref="BC120:BC121"/>
    <mergeCell ref="BD120:BD121"/>
    <mergeCell ref="AX114:AX115"/>
    <mergeCell ref="AY116:AY117"/>
    <mergeCell ref="AZ116:AZ117"/>
    <mergeCell ref="BA116:BA117"/>
    <mergeCell ref="BB116:BB117"/>
    <mergeCell ref="BC116:BC117"/>
    <mergeCell ref="BD108:BD109"/>
    <mergeCell ref="AX110:AX111"/>
    <mergeCell ref="AY112:AY113"/>
    <mergeCell ref="AZ112:AZ113"/>
    <mergeCell ref="BA112:BA113"/>
    <mergeCell ref="BB112:BB113"/>
    <mergeCell ref="BC112:BC113"/>
    <mergeCell ref="BD112:BD113"/>
    <mergeCell ref="AX130:AX131"/>
    <mergeCell ref="AY132:AY133"/>
    <mergeCell ref="AZ132:AZ133"/>
    <mergeCell ref="BA132:BA133"/>
    <mergeCell ref="BB132:BB133"/>
    <mergeCell ref="BC132:BC133"/>
    <mergeCell ref="BD124:BD125"/>
    <mergeCell ref="AX126:AX127"/>
    <mergeCell ref="AY128:AY129"/>
    <mergeCell ref="AZ128:AZ129"/>
    <mergeCell ref="BA128:BA129"/>
    <mergeCell ref="BB128:BB129"/>
    <mergeCell ref="BC128:BC129"/>
    <mergeCell ref="BD128:BD129"/>
    <mergeCell ref="AX122:AX123"/>
    <mergeCell ref="AY124:AY125"/>
    <mergeCell ref="AZ124:AZ125"/>
    <mergeCell ref="BA124:BA125"/>
    <mergeCell ref="BB124:BB125"/>
    <mergeCell ref="BC124:BC125"/>
    <mergeCell ref="BD140:BD141"/>
    <mergeCell ref="AX142:AX143"/>
    <mergeCell ref="AY144:AY145"/>
    <mergeCell ref="AZ144:AZ145"/>
    <mergeCell ref="BA144:BA145"/>
    <mergeCell ref="BB144:BB145"/>
    <mergeCell ref="BC144:BC145"/>
    <mergeCell ref="BD144:BD145"/>
    <mergeCell ref="AX138:AX139"/>
    <mergeCell ref="AY140:AY141"/>
    <mergeCell ref="AZ140:AZ141"/>
    <mergeCell ref="BA140:BA141"/>
    <mergeCell ref="BB140:BB141"/>
    <mergeCell ref="BC140:BC141"/>
    <mergeCell ref="BD132:BD133"/>
    <mergeCell ref="AX134:AX135"/>
    <mergeCell ref="AY136:AY137"/>
    <mergeCell ref="AZ136:AZ137"/>
    <mergeCell ref="BA136:BA137"/>
    <mergeCell ref="BB136:BB137"/>
    <mergeCell ref="BC136:BC137"/>
    <mergeCell ref="BD136:BD137"/>
    <mergeCell ref="AX154:AX155"/>
    <mergeCell ref="AY156:AY157"/>
    <mergeCell ref="AZ156:AZ157"/>
    <mergeCell ref="BA156:BA157"/>
    <mergeCell ref="BB156:BB157"/>
    <mergeCell ref="BC156:BC157"/>
    <mergeCell ref="BD148:BD149"/>
    <mergeCell ref="AX150:AX151"/>
    <mergeCell ref="AY152:AY153"/>
    <mergeCell ref="AZ152:AZ153"/>
    <mergeCell ref="BA152:BA153"/>
    <mergeCell ref="BB152:BB153"/>
    <mergeCell ref="BC152:BC153"/>
    <mergeCell ref="BD152:BD153"/>
    <mergeCell ref="AX146:AX147"/>
    <mergeCell ref="AY148:AY149"/>
    <mergeCell ref="AZ148:AZ149"/>
    <mergeCell ref="BA148:BA149"/>
    <mergeCell ref="BB148:BB149"/>
    <mergeCell ref="BC148:BC149"/>
    <mergeCell ref="BD164:BD165"/>
    <mergeCell ref="AX166:AX167"/>
    <mergeCell ref="AY168:AY169"/>
    <mergeCell ref="AZ168:AZ169"/>
    <mergeCell ref="BA168:BA169"/>
    <mergeCell ref="BB168:BB169"/>
    <mergeCell ref="BC168:BC169"/>
    <mergeCell ref="BD168:BD169"/>
    <mergeCell ref="AX162:AX163"/>
    <mergeCell ref="AY164:AY165"/>
    <mergeCell ref="AZ164:AZ165"/>
    <mergeCell ref="BA164:BA165"/>
    <mergeCell ref="BB164:BB165"/>
    <mergeCell ref="BC164:BC165"/>
    <mergeCell ref="BD156:BD157"/>
    <mergeCell ref="AX158:AX159"/>
    <mergeCell ref="AY160:AY161"/>
    <mergeCell ref="AZ160:AZ161"/>
    <mergeCell ref="BA160:BA161"/>
    <mergeCell ref="BB160:BB161"/>
    <mergeCell ref="BC160:BC161"/>
    <mergeCell ref="BD160:BD161"/>
    <mergeCell ref="AX178:AX179"/>
    <mergeCell ref="AY180:AY181"/>
    <mergeCell ref="AZ180:AZ181"/>
    <mergeCell ref="BA180:BA181"/>
    <mergeCell ref="BB180:BB181"/>
    <mergeCell ref="BC180:BC181"/>
    <mergeCell ref="BD172:BD173"/>
    <mergeCell ref="AX174:AX175"/>
    <mergeCell ref="AY176:AY177"/>
    <mergeCell ref="AZ176:AZ177"/>
    <mergeCell ref="BA176:BA177"/>
    <mergeCell ref="BB176:BB177"/>
    <mergeCell ref="BC176:BC177"/>
    <mergeCell ref="BD176:BD177"/>
    <mergeCell ref="AX170:AX171"/>
    <mergeCell ref="AY172:AY173"/>
    <mergeCell ref="AZ172:AZ173"/>
    <mergeCell ref="BA172:BA173"/>
    <mergeCell ref="BB172:BB173"/>
    <mergeCell ref="BC172:BC173"/>
    <mergeCell ref="BD188:BD189"/>
    <mergeCell ref="AX190:AX191"/>
    <mergeCell ref="AY192:AY193"/>
    <mergeCell ref="AZ192:AZ193"/>
    <mergeCell ref="BA192:BA193"/>
    <mergeCell ref="BB192:BB193"/>
    <mergeCell ref="BC192:BC193"/>
    <mergeCell ref="BD192:BD193"/>
    <mergeCell ref="AX186:AX187"/>
    <mergeCell ref="AY188:AY189"/>
    <mergeCell ref="AZ188:AZ189"/>
    <mergeCell ref="BA188:BA189"/>
    <mergeCell ref="BB188:BB189"/>
    <mergeCell ref="BC188:BC189"/>
    <mergeCell ref="BD180:BD181"/>
    <mergeCell ref="AX182:AX183"/>
    <mergeCell ref="AY184:AY185"/>
    <mergeCell ref="AZ184:AZ185"/>
    <mergeCell ref="BA184:BA185"/>
    <mergeCell ref="BB184:BB185"/>
    <mergeCell ref="BC184:BC185"/>
    <mergeCell ref="BD184:BD185"/>
    <mergeCell ref="AX202:AX203"/>
    <mergeCell ref="AY204:AY205"/>
    <mergeCell ref="AZ204:AZ205"/>
    <mergeCell ref="BA204:BA205"/>
    <mergeCell ref="BB204:BB205"/>
    <mergeCell ref="BC204:BC205"/>
    <mergeCell ref="BD196:BD197"/>
    <mergeCell ref="AX198:AX199"/>
    <mergeCell ref="AY200:AY201"/>
    <mergeCell ref="AZ200:AZ201"/>
    <mergeCell ref="BA200:BA201"/>
    <mergeCell ref="BB200:BB201"/>
    <mergeCell ref="BC200:BC201"/>
    <mergeCell ref="BD200:BD201"/>
    <mergeCell ref="AX194:AX195"/>
    <mergeCell ref="AY196:AY197"/>
    <mergeCell ref="AZ196:AZ197"/>
    <mergeCell ref="BA196:BA197"/>
    <mergeCell ref="BB196:BB197"/>
    <mergeCell ref="BC196:BC197"/>
    <mergeCell ref="BD212:BD213"/>
    <mergeCell ref="AX214:AX215"/>
    <mergeCell ref="AY216:AY217"/>
    <mergeCell ref="AZ216:AZ217"/>
    <mergeCell ref="BA216:BA217"/>
    <mergeCell ref="BB216:BB217"/>
    <mergeCell ref="BC216:BC217"/>
    <mergeCell ref="BD216:BD217"/>
    <mergeCell ref="AX210:AX211"/>
    <mergeCell ref="AY212:AY213"/>
    <mergeCell ref="AZ212:AZ213"/>
    <mergeCell ref="BA212:BA213"/>
    <mergeCell ref="BB212:BB213"/>
    <mergeCell ref="BC212:BC213"/>
    <mergeCell ref="BD204:BD205"/>
    <mergeCell ref="AX206:AX207"/>
    <mergeCell ref="AY208:AY209"/>
    <mergeCell ref="AZ208:AZ209"/>
    <mergeCell ref="BA208:BA209"/>
    <mergeCell ref="BB208:BB209"/>
    <mergeCell ref="BC208:BC209"/>
    <mergeCell ref="BD208:BD209"/>
    <mergeCell ref="AX226:AX227"/>
    <mergeCell ref="AY228:AY229"/>
    <mergeCell ref="AZ228:AZ229"/>
    <mergeCell ref="BA228:BA229"/>
    <mergeCell ref="BB228:BB229"/>
    <mergeCell ref="BC228:BC229"/>
    <mergeCell ref="BD220:BD221"/>
    <mergeCell ref="AX222:AX223"/>
    <mergeCell ref="AY224:AY225"/>
    <mergeCell ref="AZ224:AZ225"/>
    <mergeCell ref="BA224:BA225"/>
    <mergeCell ref="BB224:BB225"/>
    <mergeCell ref="BC224:BC225"/>
    <mergeCell ref="BD224:BD225"/>
    <mergeCell ref="AX218:AX219"/>
    <mergeCell ref="AY220:AY221"/>
    <mergeCell ref="AZ220:AZ221"/>
    <mergeCell ref="BA220:BA221"/>
    <mergeCell ref="BB220:BB221"/>
    <mergeCell ref="BC220:BC221"/>
    <mergeCell ref="BD236:BD237"/>
    <mergeCell ref="AX238:AX239"/>
    <mergeCell ref="AY240:AY241"/>
    <mergeCell ref="AZ240:AZ241"/>
    <mergeCell ref="BA240:BA241"/>
    <mergeCell ref="BB240:BB241"/>
    <mergeCell ref="BC240:BC241"/>
    <mergeCell ref="BD240:BD241"/>
    <mergeCell ref="AX234:AX235"/>
    <mergeCell ref="AY236:AY237"/>
    <mergeCell ref="AZ236:AZ237"/>
    <mergeCell ref="BA236:BA237"/>
    <mergeCell ref="BB236:BB237"/>
    <mergeCell ref="BC236:BC237"/>
    <mergeCell ref="BD228:BD229"/>
    <mergeCell ref="AX230:AX231"/>
    <mergeCell ref="AY232:AY233"/>
    <mergeCell ref="AZ232:AZ233"/>
    <mergeCell ref="BA232:BA233"/>
    <mergeCell ref="BB232:BB233"/>
    <mergeCell ref="BC232:BC233"/>
    <mergeCell ref="BD232:BD233"/>
    <mergeCell ref="AX250:AX251"/>
    <mergeCell ref="AY252:AY253"/>
    <mergeCell ref="AZ252:AZ253"/>
    <mergeCell ref="BA252:BA253"/>
    <mergeCell ref="BB252:BB253"/>
    <mergeCell ref="BC252:BC253"/>
    <mergeCell ref="BD244:BD245"/>
    <mergeCell ref="AX246:AX247"/>
    <mergeCell ref="AY248:AY249"/>
    <mergeCell ref="AZ248:AZ249"/>
    <mergeCell ref="BA248:BA249"/>
    <mergeCell ref="BB248:BB249"/>
    <mergeCell ref="BC248:BC249"/>
    <mergeCell ref="BD248:BD249"/>
    <mergeCell ref="AX242:AX243"/>
    <mergeCell ref="AY244:AY245"/>
    <mergeCell ref="AZ244:AZ245"/>
    <mergeCell ref="BA244:BA245"/>
    <mergeCell ref="BB244:BB245"/>
    <mergeCell ref="BC244:BC245"/>
    <mergeCell ref="BD260:BD261"/>
    <mergeCell ref="AX262:AX263"/>
    <mergeCell ref="AY264:AY265"/>
    <mergeCell ref="AZ264:AZ265"/>
    <mergeCell ref="BA264:BA265"/>
    <mergeCell ref="BB264:BB265"/>
    <mergeCell ref="BC264:BC265"/>
    <mergeCell ref="BD264:BD265"/>
    <mergeCell ref="AX258:AX259"/>
    <mergeCell ref="AY260:AY261"/>
    <mergeCell ref="AZ260:AZ261"/>
    <mergeCell ref="BA260:BA261"/>
    <mergeCell ref="BB260:BB261"/>
    <mergeCell ref="BC260:BC261"/>
    <mergeCell ref="BD252:BD253"/>
    <mergeCell ref="AX254:AX255"/>
    <mergeCell ref="AY256:AY257"/>
    <mergeCell ref="AZ256:AZ257"/>
    <mergeCell ref="BA256:BA257"/>
    <mergeCell ref="BB256:BB257"/>
    <mergeCell ref="BC256:BC257"/>
    <mergeCell ref="BD256:BD257"/>
    <mergeCell ref="AX274:AX275"/>
    <mergeCell ref="AY276:AY277"/>
    <mergeCell ref="AZ276:AZ277"/>
    <mergeCell ref="BA276:BA277"/>
    <mergeCell ref="BB276:BB277"/>
    <mergeCell ref="BC276:BC277"/>
    <mergeCell ref="BD268:BD269"/>
    <mergeCell ref="AX270:AX271"/>
    <mergeCell ref="AY272:AY273"/>
    <mergeCell ref="AZ272:AZ273"/>
    <mergeCell ref="BA272:BA273"/>
    <mergeCell ref="BB272:BB273"/>
    <mergeCell ref="BC272:BC273"/>
    <mergeCell ref="BD272:BD273"/>
    <mergeCell ref="AX266:AX267"/>
    <mergeCell ref="AY268:AY269"/>
    <mergeCell ref="AZ268:AZ269"/>
    <mergeCell ref="BA268:BA269"/>
    <mergeCell ref="BB268:BB269"/>
    <mergeCell ref="BC268:BC269"/>
    <mergeCell ref="BD284:BD285"/>
    <mergeCell ref="AX286:AX287"/>
    <mergeCell ref="AY288:AY289"/>
    <mergeCell ref="AZ288:AZ289"/>
    <mergeCell ref="BA288:BA289"/>
    <mergeCell ref="BB288:BB289"/>
    <mergeCell ref="BC288:BC289"/>
    <mergeCell ref="BD288:BD289"/>
    <mergeCell ref="AX282:AX283"/>
    <mergeCell ref="AY284:AY285"/>
    <mergeCell ref="AZ284:AZ285"/>
    <mergeCell ref="BA284:BA285"/>
    <mergeCell ref="BB284:BB285"/>
    <mergeCell ref="BC284:BC285"/>
    <mergeCell ref="BD276:BD277"/>
    <mergeCell ref="AX278:AX279"/>
    <mergeCell ref="AY280:AY281"/>
    <mergeCell ref="AZ280:AZ281"/>
    <mergeCell ref="BA280:BA281"/>
    <mergeCell ref="BB280:BB281"/>
    <mergeCell ref="BC280:BC281"/>
    <mergeCell ref="BD280:BD281"/>
    <mergeCell ref="AX298:AX299"/>
    <mergeCell ref="AY300:AY301"/>
    <mergeCell ref="AZ300:AZ301"/>
    <mergeCell ref="BA300:BA301"/>
    <mergeCell ref="BB300:BB301"/>
    <mergeCell ref="BC300:BC301"/>
    <mergeCell ref="BD292:BD293"/>
    <mergeCell ref="AX294:AX295"/>
    <mergeCell ref="AY296:AY297"/>
    <mergeCell ref="AZ296:AZ297"/>
    <mergeCell ref="BA296:BA297"/>
    <mergeCell ref="BB296:BB297"/>
    <mergeCell ref="BC296:BC297"/>
    <mergeCell ref="BD296:BD297"/>
    <mergeCell ref="AX290:AX291"/>
    <mergeCell ref="AY292:AY293"/>
    <mergeCell ref="AZ292:AZ293"/>
    <mergeCell ref="BA292:BA293"/>
    <mergeCell ref="BB292:BB293"/>
    <mergeCell ref="BC292:BC293"/>
    <mergeCell ref="BD308:BD309"/>
    <mergeCell ref="AX310:AX311"/>
    <mergeCell ref="AY312:AY313"/>
    <mergeCell ref="AZ312:AZ313"/>
    <mergeCell ref="BA312:BA313"/>
    <mergeCell ref="BB312:BB313"/>
    <mergeCell ref="BC312:BC313"/>
    <mergeCell ref="BD312:BD313"/>
    <mergeCell ref="AX306:AX307"/>
    <mergeCell ref="AY308:AY309"/>
    <mergeCell ref="AZ308:AZ309"/>
    <mergeCell ref="BA308:BA309"/>
    <mergeCell ref="BB308:BB309"/>
    <mergeCell ref="BC308:BC309"/>
    <mergeCell ref="BD300:BD301"/>
    <mergeCell ref="AX302:AX303"/>
    <mergeCell ref="AY304:AY305"/>
    <mergeCell ref="AZ304:AZ305"/>
    <mergeCell ref="BA304:BA305"/>
    <mergeCell ref="BB304:BB305"/>
    <mergeCell ref="BC304:BC305"/>
    <mergeCell ref="BD304:BD305"/>
    <mergeCell ref="AX322:AX323"/>
    <mergeCell ref="AY324:AY325"/>
    <mergeCell ref="AZ324:AZ325"/>
    <mergeCell ref="BA324:BA325"/>
    <mergeCell ref="BB324:BB325"/>
    <mergeCell ref="BC324:BC325"/>
    <mergeCell ref="BD316:BD317"/>
    <mergeCell ref="AX318:AX319"/>
    <mergeCell ref="AY320:AY321"/>
    <mergeCell ref="AZ320:AZ321"/>
    <mergeCell ref="BA320:BA321"/>
    <mergeCell ref="BB320:BB321"/>
    <mergeCell ref="BC320:BC321"/>
    <mergeCell ref="BD320:BD321"/>
    <mergeCell ref="AX314:AX315"/>
    <mergeCell ref="AY316:AY317"/>
    <mergeCell ref="AZ316:AZ317"/>
    <mergeCell ref="BA316:BA317"/>
    <mergeCell ref="BB316:BB317"/>
    <mergeCell ref="BC316:BC317"/>
    <mergeCell ref="BD332:BD333"/>
    <mergeCell ref="AX334:AX335"/>
    <mergeCell ref="AY336:AY337"/>
    <mergeCell ref="AZ336:AZ337"/>
    <mergeCell ref="BA336:BA337"/>
    <mergeCell ref="BB336:BB337"/>
    <mergeCell ref="BC336:BC337"/>
    <mergeCell ref="BD336:BD337"/>
    <mergeCell ref="AX330:AX331"/>
    <mergeCell ref="AY332:AY333"/>
    <mergeCell ref="AZ332:AZ333"/>
    <mergeCell ref="BA332:BA333"/>
    <mergeCell ref="BB332:BB333"/>
    <mergeCell ref="BC332:BC333"/>
    <mergeCell ref="BD324:BD325"/>
    <mergeCell ref="AX326:AX327"/>
    <mergeCell ref="AY328:AY329"/>
    <mergeCell ref="AZ328:AZ329"/>
    <mergeCell ref="BA328:BA329"/>
    <mergeCell ref="BB328:BB329"/>
    <mergeCell ref="BC328:BC329"/>
    <mergeCell ref="BD328:BD329"/>
    <mergeCell ref="AX346:AX347"/>
    <mergeCell ref="AY348:AY349"/>
    <mergeCell ref="AZ348:AZ349"/>
    <mergeCell ref="BA348:BA349"/>
    <mergeCell ref="BB348:BB349"/>
    <mergeCell ref="BC348:BC349"/>
    <mergeCell ref="BD340:BD341"/>
    <mergeCell ref="AX342:AX343"/>
    <mergeCell ref="AY344:AY345"/>
    <mergeCell ref="AZ344:AZ345"/>
    <mergeCell ref="BA344:BA345"/>
    <mergeCell ref="BB344:BB345"/>
    <mergeCell ref="BC344:BC345"/>
    <mergeCell ref="BD344:BD345"/>
    <mergeCell ref="AX338:AX339"/>
    <mergeCell ref="AY340:AY341"/>
    <mergeCell ref="AZ340:AZ341"/>
    <mergeCell ref="BA340:BA341"/>
    <mergeCell ref="BB340:BB341"/>
    <mergeCell ref="BC340:BC341"/>
    <mergeCell ref="BD356:BD357"/>
    <mergeCell ref="AX358:AX359"/>
    <mergeCell ref="AY360:AY361"/>
    <mergeCell ref="AZ360:AZ361"/>
    <mergeCell ref="BA360:BA361"/>
    <mergeCell ref="BB360:BB361"/>
    <mergeCell ref="BC360:BC361"/>
    <mergeCell ref="BD360:BD361"/>
    <mergeCell ref="AX354:AX355"/>
    <mergeCell ref="AY356:AY357"/>
    <mergeCell ref="AZ356:AZ357"/>
    <mergeCell ref="BA356:BA357"/>
    <mergeCell ref="BB356:BB357"/>
    <mergeCell ref="BC356:BC357"/>
    <mergeCell ref="BD348:BD349"/>
    <mergeCell ref="AX350:AX351"/>
    <mergeCell ref="AY352:AY353"/>
    <mergeCell ref="AZ352:AZ353"/>
    <mergeCell ref="BA352:BA353"/>
    <mergeCell ref="BB352:BB353"/>
    <mergeCell ref="BC352:BC353"/>
    <mergeCell ref="BD352:BD353"/>
    <mergeCell ref="AX370:AX371"/>
    <mergeCell ref="AY372:AY373"/>
    <mergeCell ref="AZ372:AZ373"/>
    <mergeCell ref="BA372:BA373"/>
    <mergeCell ref="BB372:BB373"/>
    <mergeCell ref="BC372:BC373"/>
    <mergeCell ref="BD364:BD365"/>
    <mergeCell ref="AX366:AX367"/>
    <mergeCell ref="AY368:AY369"/>
    <mergeCell ref="AZ368:AZ369"/>
    <mergeCell ref="BA368:BA369"/>
    <mergeCell ref="BB368:BB369"/>
    <mergeCell ref="BC368:BC369"/>
    <mergeCell ref="BD368:BD369"/>
    <mergeCell ref="AX362:AX363"/>
    <mergeCell ref="AY364:AY365"/>
    <mergeCell ref="AZ364:AZ365"/>
    <mergeCell ref="BA364:BA365"/>
    <mergeCell ref="BB364:BB365"/>
    <mergeCell ref="BC364:BC365"/>
    <mergeCell ref="BD380:BD381"/>
    <mergeCell ref="AX382:AX383"/>
    <mergeCell ref="AY384:AY385"/>
    <mergeCell ref="AZ384:AZ385"/>
    <mergeCell ref="BA384:BA385"/>
    <mergeCell ref="BB384:BB385"/>
    <mergeCell ref="BC384:BC385"/>
    <mergeCell ref="BD384:BD385"/>
    <mergeCell ref="AX378:AX379"/>
    <mergeCell ref="AY380:AY381"/>
    <mergeCell ref="AZ380:AZ381"/>
    <mergeCell ref="BA380:BA381"/>
    <mergeCell ref="BB380:BB381"/>
    <mergeCell ref="BC380:BC381"/>
    <mergeCell ref="BD372:BD373"/>
    <mergeCell ref="AX374:AX375"/>
    <mergeCell ref="AY376:AY377"/>
    <mergeCell ref="AZ376:AZ377"/>
    <mergeCell ref="BA376:BA377"/>
    <mergeCell ref="BB376:BB377"/>
    <mergeCell ref="BC376:BC377"/>
    <mergeCell ref="BD376:BD377"/>
    <mergeCell ref="AZ396:AZ397"/>
    <mergeCell ref="BA396:BA397"/>
    <mergeCell ref="BB396:BB397"/>
    <mergeCell ref="BC396:BC397"/>
    <mergeCell ref="BD388:BD389"/>
    <mergeCell ref="AX390:AX391"/>
    <mergeCell ref="AY392:AY393"/>
    <mergeCell ref="AZ392:AZ393"/>
    <mergeCell ref="BA392:BA393"/>
    <mergeCell ref="BB392:BB393"/>
    <mergeCell ref="BC392:BC393"/>
    <mergeCell ref="BD392:BD393"/>
    <mergeCell ref="AX386:AX387"/>
    <mergeCell ref="AY388:AY389"/>
    <mergeCell ref="AZ388:AZ389"/>
    <mergeCell ref="BA388:BA389"/>
    <mergeCell ref="BB388:BB389"/>
    <mergeCell ref="BC388:BC389"/>
    <mergeCell ref="AY16:AY17"/>
    <mergeCell ref="AY20:AY21"/>
    <mergeCell ref="AY24:AY25"/>
    <mergeCell ref="BD412:BD413"/>
    <mergeCell ref="AX410:AX411"/>
    <mergeCell ref="AY412:AY413"/>
    <mergeCell ref="AZ412:AZ413"/>
    <mergeCell ref="BA412:BA413"/>
    <mergeCell ref="BB412:BB413"/>
    <mergeCell ref="BC412:BC413"/>
    <mergeCell ref="BD404:BD405"/>
    <mergeCell ref="AX406:AX407"/>
    <mergeCell ref="AY408:AY409"/>
    <mergeCell ref="AZ408:AZ409"/>
    <mergeCell ref="BA408:BA409"/>
    <mergeCell ref="BB408:BB409"/>
    <mergeCell ref="BC408:BC409"/>
    <mergeCell ref="BD408:BD409"/>
    <mergeCell ref="AX402:AX403"/>
    <mergeCell ref="AY404:AY405"/>
    <mergeCell ref="AZ404:AZ405"/>
    <mergeCell ref="BA404:BA405"/>
    <mergeCell ref="BB404:BB405"/>
    <mergeCell ref="BC404:BC405"/>
    <mergeCell ref="BD396:BD397"/>
    <mergeCell ref="AX398:AX399"/>
    <mergeCell ref="AY400:AY401"/>
    <mergeCell ref="AZ400:AZ401"/>
    <mergeCell ref="BA400:BA401"/>
    <mergeCell ref="BB400:BB401"/>
    <mergeCell ref="BC400:BC401"/>
    <mergeCell ref="BD400:BD401"/>
    <mergeCell ref="AY7:BA7"/>
    <mergeCell ref="BB7:BD7"/>
    <mergeCell ref="AJ6:AP6"/>
    <mergeCell ref="AJ7:AP7"/>
    <mergeCell ref="AW26:AW29"/>
    <mergeCell ref="AX50:AX51"/>
    <mergeCell ref="BD44:BD45"/>
    <mergeCell ref="AX46:AX47"/>
    <mergeCell ref="AY48:AY49"/>
    <mergeCell ref="AZ48:AZ49"/>
    <mergeCell ref="BA48:BA49"/>
    <mergeCell ref="BB48:BB49"/>
    <mergeCell ref="BC48:BC49"/>
    <mergeCell ref="BD48:BD49"/>
    <mergeCell ref="AX42:AX43"/>
    <mergeCell ref="AY44:AY45"/>
    <mergeCell ref="AZ44:AZ45"/>
    <mergeCell ref="BA44:BA45"/>
    <mergeCell ref="BB44:BB45"/>
    <mergeCell ref="BC44:BC45"/>
    <mergeCell ref="AY36:AY37"/>
    <mergeCell ref="AY40:AY41"/>
    <mergeCell ref="AL11:AM11"/>
    <mergeCell ref="AX14:AX15"/>
    <mergeCell ref="AX18:AX19"/>
    <mergeCell ref="AX22:AX23"/>
    <mergeCell ref="AX26:AX27"/>
    <mergeCell ref="AX30:AX31"/>
    <mergeCell ref="AX34:AX35"/>
    <mergeCell ref="AX38:AX39"/>
    <mergeCell ref="AZ40:AZ41"/>
    <mergeCell ref="BA40:BA41"/>
    <mergeCell ref="AW46:AW49"/>
    <mergeCell ref="AV47:AV48"/>
    <mergeCell ref="AW50:AW53"/>
    <mergeCell ref="AV51:AV52"/>
    <mergeCell ref="AV27:AV28"/>
    <mergeCell ref="AW30:AW33"/>
    <mergeCell ref="AV31:AV32"/>
    <mergeCell ref="AW34:AW37"/>
    <mergeCell ref="AV35:AV36"/>
    <mergeCell ref="AW38:AW41"/>
    <mergeCell ref="AV39:AV40"/>
    <mergeCell ref="AP1:AQ1"/>
    <mergeCell ref="AW14:AW17"/>
    <mergeCell ref="AV15:AV16"/>
    <mergeCell ref="AW18:AW21"/>
    <mergeCell ref="AV19:AV20"/>
    <mergeCell ref="AW22:AW25"/>
    <mergeCell ref="AV23:AV24"/>
    <mergeCell ref="AP16:AP17"/>
    <mergeCell ref="AQ16:AQ17"/>
    <mergeCell ref="AR16:AR17"/>
    <mergeCell ref="AQ14:AQ15"/>
    <mergeCell ref="AS51:AS52"/>
    <mergeCell ref="AQ18:AQ19"/>
    <mergeCell ref="AR18:AR19"/>
    <mergeCell ref="AU6:AV6"/>
    <mergeCell ref="AS19:AS20"/>
    <mergeCell ref="AU16:AU17"/>
    <mergeCell ref="AW7:AX7"/>
    <mergeCell ref="AS15:AS16"/>
    <mergeCell ref="AS12:AS13"/>
    <mergeCell ref="AU7:AV7"/>
    <mergeCell ref="AW82:AW85"/>
    <mergeCell ref="AV83:AV84"/>
    <mergeCell ref="AW86:AW89"/>
    <mergeCell ref="AV87:AV88"/>
    <mergeCell ref="AW66:AW69"/>
    <mergeCell ref="AV67:AV68"/>
    <mergeCell ref="AW70:AW73"/>
    <mergeCell ref="AV71:AV72"/>
    <mergeCell ref="AW74:AW77"/>
    <mergeCell ref="AV75:AV76"/>
    <mergeCell ref="AW54:AW57"/>
    <mergeCell ref="AV55:AV56"/>
    <mergeCell ref="AW58:AW61"/>
    <mergeCell ref="AV59:AV60"/>
    <mergeCell ref="AW62:AW65"/>
    <mergeCell ref="AV63:AV64"/>
    <mergeCell ref="AV115:AV116"/>
    <mergeCell ref="AW78:AW81"/>
    <mergeCell ref="AW118:AW121"/>
    <mergeCell ref="AV119:AV120"/>
    <mergeCell ref="AW122:AW125"/>
    <mergeCell ref="AV123:AV124"/>
    <mergeCell ref="AW102:AW105"/>
    <mergeCell ref="AV103:AV104"/>
    <mergeCell ref="AW106:AW109"/>
    <mergeCell ref="AV107:AV108"/>
    <mergeCell ref="AW110:AW113"/>
    <mergeCell ref="AV111:AV112"/>
    <mergeCell ref="AW90:AW93"/>
    <mergeCell ref="AV91:AV92"/>
    <mergeCell ref="AW94:AW97"/>
    <mergeCell ref="AV95:AV96"/>
    <mergeCell ref="AW98:AW101"/>
    <mergeCell ref="AV99:AV100"/>
    <mergeCell ref="AV151:AV152"/>
    <mergeCell ref="AW114:AW117"/>
    <mergeCell ref="AW154:AW157"/>
    <mergeCell ref="AV155:AV156"/>
    <mergeCell ref="AW158:AW161"/>
    <mergeCell ref="AV159:AV160"/>
    <mergeCell ref="AW138:AW141"/>
    <mergeCell ref="AV139:AV140"/>
    <mergeCell ref="AW142:AW145"/>
    <mergeCell ref="AV143:AV144"/>
    <mergeCell ref="AW146:AW149"/>
    <mergeCell ref="AV147:AV148"/>
    <mergeCell ref="AW126:AW129"/>
    <mergeCell ref="AV127:AV128"/>
    <mergeCell ref="AW130:AW133"/>
    <mergeCell ref="AV131:AV132"/>
    <mergeCell ref="AW134:AW137"/>
    <mergeCell ref="AV135:AV136"/>
    <mergeCell ref="AV187:AV188"/>
    <mergeCell ref="AW150:AW153"/>
    <mergeCell ref="AW190:AW193"/>
    <mergeCell ref="AV191:AV192"/>
    <mergeCell ref="AW194:AW197"/>
    <mergeCell ref="AV195:AV196"/>
    <mergeCell ref="AW174:AW177"/>
    <mergeCell ref="AV175:AV176"/>
    <mergeCell ref="AW178:AW181"/>
    <mergeCell ref="AV179:AV180"/>
    <mergeCell ref="AW182:AW185"/>
    <mergeCell ref="AV183:AV184"/>
    <mergeCell ref="AW162:AW165"/>
    <mergeCell ref="AV163:AV164"/>
    <mergeCell ref="AW166:AW169"/>
    <mergeCell ref="AV167:AV168"/>
    <mergeCell ref="AW170:AW173"/>
    <mergeCell ref="AV171:AV172"/>
    <mergeCell ref="AV223:AV224"/>
    <mergeCell ref="AW186:AW189"/>
    <mergeCell ref="AW226:AW229"/>
    <mergeCell ref="AV227:AV228"/>
    <mergeCell ref="AW230:AW233"/>
    <mergeCell ref="AV231:AV232"/>
    <mergeCell ref="AW210:AW213"/>
    <mergeCell ref="AV211:AV212"/>
    <mergeCell ref="AW214:AW217"/>
    <mergeCell ref="AV215:AV216"/>
    <mergeCell ref="AW218:AW221"/>
    <mergeCell ref="AV219:AV220"/>
    <mergeCell ref="AW198:AW201"/>
    <mergeCell ref="AV199:AV200"/>
    <mergeCell ref="AW202:AW205"/>
    <mergeCell ref="AV203:AV204"/>
    <mergeCell ref="AW206:AW209"/>
    <mergeCell ref="AV207:AV208"/>
    <mergeCell ref="AV259:AV260"/>
    <mergeCell ref="AW222:AW225"/>
    <mergeCell ref="AW262:AW265"/>
    <mergeCell ref="AV263:AV264"/>
    <mergeCell ref="AW266:AW269"/>
    <mergeCell ref="AV267:AV268"/>
    <mergeCell ref="AW246:AW249"/>
    <mergeCell ref="AV247:AV248"/>
    <mergeCell ref="AW250:AW253"/>
    <mergeCell ref="AV251:AV252"/>
    <mergeCell ref="AW254:AW257"/>
    <mergeCell ref="AV255:AV256"/>
    <mergeCell ref="AW234:AW237"/>
    <mergeCell ref="AV235:AV236"/>
    <mergeCell ref="AW238:AW241"/>
    <mergeCell ref="AV239:AV240"/>
    <mergeCell ref="AW242:AW245"/>
    <mergeCell ref="AV243:AV244"/>
    <mergeCell ref="AV295:AV296"/>
    <mergeCell ref="AW258:AW261"/>
    <mergeCell ref="AW298:AW301"/>
    <mergeCell ref="AV299:AV300"/>
    <mergeCell ref="AW302:AW305"/>
    <mergeCell ref="AV303:AV304"/>
    <mergeCell ref="AW282:AW285"/>
    <mergeCell ref="AV283:AV284"/>
    <mergeCell ref="AW286:AW289"/>
    <mergeCell ref="AV287:AV288"/>
    <mergeCell ref="AW290:AW293"/>
    <mergeCell ref="AV291:AV292"/>
    <mergeCell ref="AW270:AW273"/>
    <mergeCell ref="AV271:AV272"/>
    <mergeCell ref="AW274:AW277"/>
    <mergeCell ref="AV275:AV276"/>
    <mergeCell ref="AW278:AW281"/>
    <mergeCell ref="AV279:AV280"/>
    <mergeCell ref="AV331:AV332"/>
    <mergeCell ref="AW294:AW297"/>
    <mergeCell ref="AW334:AW337"/>
    <mergeCell ref="AV335:AV336"/>
    <mergeCell ref="AW338:AW341"/>
    <mergeCell ref="AV339:AV340"/>
    <mergeCell ref="AW318:AW321"/>
    <mergeCell ref="AV319:AV320"/>
    <mergeCell ref="AW322:AW325"/>
    <mergeCell ref="AV323:AV324"/>
    <mergeCell ref="AW326:AW329"/>
    <mergeCell ref="AV327:AV328"/>
    <mergeCell ref="AW306:AW309"/>
    <mergeCell ref="AV307:AV308"/>
    <mergeCell ref="AW310:AW313"/>
    <mergeCell ref="AV311:AV312"/>
    <mergeCell ref="AW314:AW317"/>
    <mergeCell ref="AV315:AV316"/>
    <mergeCell ref="AV367:AV368"/>
    <mergeCell ref="AW330:AW333"/>
    <mergeCell ref="AW370:AW373"/>
    <mergeCell ref="AV371:AV372"/>
    <mergeCell ref="AW374:AW377"/>
    <mergeCell ref="AV375:AV376"/>
    <mergeCell ref="AW354:AW357"/>
    <mergeCell ref="AV355:AV356"/>
    <mergeCell ref="AW358:AW361"/>
    <mergeCell ref="AV359:AV360"/>
    <mergeCell ref="AW362:AW365"/>
    <mergeCell ref="AV363:AV364"/>
    <mergeCell ref="AW342:AW345"/>
    <mergeCell ref="AV343:AV344"/>
    <mergeCell ref="AW346:AW349"/>
    <mergeCell ref="AV347:AV348"/>
    <mergeCell ref="AW350:AW353"/>
    <mergeCell ref="AV351:AV352"/>
    <mergeCell ref="AV403:AV404"/>
    <mergeCell ref="AW402:AW405"/>
    <mergeCell ref="AW366:AW369"/>
    <mergeCell ref="AW406:AW409"/>
    <mergeCell ref="AV407:AV408"/>
    <mergeCell ref="AW410:AW413"/>
    <mergeCell ref="AV411:AV412"/>
    <mergeCell ref="AW390:AW393"/>
    <mergeCell ref="AV391:AV392"/>
    <mergeCell ref="AW394:AW397"/>
    <mergeCell ref="AV395:AV396"/>
    <mergeCell ref="AW398:AW401"/>
    <mergeCell ref="AV399:AV400"/>
    <mergeCell ref="AW378:AW381"/>
    <mergeCell ref="AV379:AV380"/>
    <mergeCell ref="AW382:AW385"/>
    <mergeCell ref="AV383:AV384"/>
    <mergeCell ref="AW386:AW389"/>
    <mergeCell ref="AV387:AV388"/>
    <mergeCell ref="BE31:BG31"/>
    <mergeCell ref="BE32:BG32"/>
    <mergeCell ref="BE33:BG33"/>
    <mergeCell ref="BE34:BG34"/>
    <mergeCell ref="BE35:BG35"/>
    <mergeCell ref="BE36:BG36"/>
    <mergeCell ref="BE37:BG37"/>
    <mergeCell ref="BE38:BG38"/>
    <mergeCell ref="BE39:BG39"/>
    <mergeCell ref="BE40:BG40"/>
    <mergeCell ref="BE41:BG41"/>
    <mergeCell ref="BE42:BG42"/>
    <mergeCell ref="BE43:BG43"/>
    <mergeCell ref="BE44:BG44"/>
    <mergeCell ref="BE45:BG45"/>
    <mergeCell ref="BE46:BG46"/>
    <mergeCell ref="AW42:AW45"/>
    <mergeCell ref="BB40:BB41"/>
    <mergeCell ref="BC40:BC41"/>
    <mergeCell ref="BD40:BD41"/>
    <mergeCell ref="AX394:AX395"/>
    <mergeCell ref="AY396:AY397"/>
    <mergeCell ref="BE65:BG65"/>
    <mergeCell ref="BE66:BG66"/>
    <mergeCell ref="BE67:BG67"/>
    <mergeCell ref="BE68:BG68"/>
    <mergeCell ref="BE69:BG69"/>
    <mergeCell ref="BE70:BG70"/>
    <mergeCell ref="BE71:BG71"/>
    <mergeCell ref="BE72:BG72"/>
    <mergeCell ref="BE73:BG73"/>
    <mergeCell ref="BE74:BG74"/>
    <mergeCell ref="BE75:BG75"/>
    <mergeCell ref="BE76:BG76"/>
    <mergeCell ref="BE77:BG77"/>
    <mergeCell ref="BE78:BG78"/>
    <mergeCell ref="BE79:BG79"/>
    <mergeCell ref="BE99:BG99"/>
    <mergeCell ref="BE100:BG100"/>
    <mergeCell ref="BE101:BG101"/>
    <mergeCell ref="BE102:BG102"/>
    <mergeCell ref="BE103:BG103"/>
    <mergeCell ref="BE104:BG104"/>
    <mergeCell ref="BE105:BG105"/>
    <mergeCell ref="BE106:BG106"/>
    <mergeCell ref="BE107:BG107"/>
    <mergeCell ref="BE108:BG108"/>
    <mergeCell ref="BE109:BG109"/>
    <mergeCell ref="BE14:BG14"/>
    <mergeCell ref="BE15:BG15"/>
    <mergeCell ref="BE16:BG16"/>
    <mergeCell ref="BE17:BG17"/>
    <mergeCell ref="BE18:BG18"/>
    <mergeCell ref="BE19:BG19"/>
    <mergeCell ref="BE20:BG20"/>
    <mergeCell ref="BE21:BG21"/>
    <mergeCell ref="BE22:BG22"/>
    <mergeCell ref="BE23:BG23"/>
    <mergeCell ref="BE24:BG24"/>
    <mergeCell ref="BE25:BG25"/>
    <mergeCell ref="BE26:BG26"/>
    <mergeCell ref="BE27:BG27"/>
    <mergeCell ref="BE28:BG28"/>
    <mergeCell ref="BE29:BG29"/>
    <mergeCell ref="BE30:BG30"/>
    <mergeCell ref="BE110:BG110"/>
    <mergeCell ref="BE111:BG111"/>
    <mergeCell ref="BE112:BG112"/>
    <mergeCell ref="BE47:BG47"/>
    <mergeCell ref="BE48:BG48"/>
    <mergeCell ref="BE49:BG49"/>
    <mergeCell ref="BE50:BG50"/>
    <mergeCell ref="BE51:BG51"/>
    <mergeCell ref="BE52:BG52"/>
    <mergeCell ref="BE53:BG53"/>
    <mergeCell ref="BE54:BG54"/>
    <mergeCell ref="BE55:BG55"/>
    <mergeCell ref="BE56:BG56"/>
    <mergeCell ref="BE57:BG57"/>
    <mergeCell ref="BE58:BG58"/>
    <mergeCell ref="BE59:BG59"/>
    <mergeCell ref="BE60:BG60"/>
    <mergeCell ref="BE61:BG61"/>
    <mergeCell ref="BE62:BG62"/>
    <mergeCell ref="BE63:BG63"/>
    <mergeCell ref="BE64:BG64"/>
    <mergeCell ref="BE133:BG133"/>
    <mergeCell ref="BE134:BG134"/>
    <mergeCell ref="BE135:BG135"/>
    <mergeCell ref="BE136:BG136"/>
    <mergeCell ref="BE137:BG137"/>
    <mergeCell ref="BE138:BG138"/>
    <mergeCell ref="BE139:BG139"/>
    <mergeCell ref="BE140:BG140"/>
    <mergeCell ref="BE141:BG141"/>
    <mergeCell ref="BE142:BG142"/>
    <mergeCell ref="BE143:BG143"/>
    <mergeCell ref="BE144:BG144"/>
    <mergeCell ref="BE145:BG145"/>
    <mergeCell ref="BE80:BG80"/>
    <mergeCell ref="BE81:BG81"/>
    <mergeCell ref="BE82:BG82"/>
    <mergeCell ref="BE83:BG83"/>
    <mergeCell ref="BE84:BG84"/>
    <mergeCell ref="BE85:BG85"/>
    <mergeCell ref="BE86:BG86"/>
    <mergeCell ref="BE87:BG87"/>
    <mergeCell ref="BE88:BG88"/>
    <mergeCell ref="BE89:BG89"/>
    <mergeCell ref="BE90:BG90"/>
    <mergeCell ref="BE91:BG91"/>
    <mergeCell ref="BE92:BG92"/>
    <mergeCell ref="BE93:BG93"/>
    <mergeCell ref="BE94:BG94"/>
    <mergeCell ref="BE95:BG95"/>
    <mergeCell ref="BE96:BG96"/>
    <mergeCell ref="BE97:BG97"/>
    <mergeCell ref="BE98:BG98"/>
    <mergeCell ref="BE167:BG167"/>
    <mergeCell ref="BE168:BG168"/>
    <mergeCell ref="BE169:BG169"/>
    <mergeCell ref="BE170:BG170"/>
    <mergeCell ref="BE171:BG171"/>
    <mergeCell ref="BE172:BG172"/>
    <mergeCell ref="BE173:BG173"/>
    <mergeCell ref="BE174:BG174"/>
    <mergeCell ref="BE175:BG175"/>
    <mergeCell ref="BE176:BG176"/>
    <mergeCell ref="BE177:BG177"/>
    <mergeCell ref="BE178:BG178"/>
    <mergeCell ref="BE113:BG113"/>
    <mergeCell ref="BE114:BG114"/>
    <mergeCell ref="BE115:BG115"/>
    <mergeCell ref="BE116:BG116"/>
    <mergeCell ref="BE117:BG117"/>
    <mergeCell ref="BE118:BG118"/>
    <mergeCell ref="BE119:BG119"/>
    <mergeCell ref="BE120:BG120"/>
    <mergeCell ref="BE121:BG121"/>
    <mergeCell ref="BE122:BG122"/>
    <mergeCell ref="BE123:BG123"/>
    <mergeCell ref="BE124:BG124"/>
    <mergeCell ref="BE125:BG125"/>
    <mergeCell ref="BE126:BG126"/>
    <mergeCell ref="BE127:BG127"/>
    <mergeCell ref="BE128:BG128"/>
    <mergeCell ref="BE129:BG129"/>
    <mergeCell ref="BE130:BG130"/>
    <mergeCell ref="BE131:BG131"/>
    <mergeCell ref="BE132:BG132"/>
    <mergeCell ref="BE201:BG201"/>
    <mergeCell ref="BE202:BG202"/>
    <mergeCell ref="BE203:BG203"/>
    <mergeCell ref="BE204:BG204"/>
    <mergeCell ref="BE205:BG205"/>
    <mergeCell ref="BE206:BG206"/>
    <mergeCell ref="BE207:BG207"/>
    <mergeCell ref="BE208:BG208"/>
    <mergeCell ref="BE209:BG209"/>
    <mergeCell ref="BE210:BG210"/>
    <mergeCell ref="BE211:BG211"/>
    <mergeCell ref="BE146:BG146"/>
    <mergeCell ref="BE147:BG147"/>
    <mergeCell ref="BE148:BG148"/>
    <mergeCell ref="BE149:BG149"/>
    <mergeCell ref="BE150:BG150"/>
    <mergeCell ref="BE151:BG151"/>
    <mergeCell ref="BE152:BG152"/>
    <mergeCell ref="BE153:BG153"/>
    <mergeCell ref="BE154:BG154"/>
    <mergeCell ref="BE155:BG155"/>
    <mergeCell ref="BE156:BG156"/>
    <mergeCell ref="BE157:BG157"/>
    <mergeCell ref="BE158:BG158"/>
    <mergeCell ref="BE159:BG159"/>
    <mergeCell ref="BE160:BG160"/>
    <mergeCell ref="BE161:BG161"/>
    <mergeCell ref="BE162:BG162"/>
    <mergeCell ref="BE163:BG163"/>
    <mergeCell ref="BE164:BG164"/>
    <mergeCell ref="BE165:BG165"/>
    <mergeCell ref="BE166:BG166"/>
    <mergeCell ref="BE235:BG235"/>
    <mergeCell ref="BE236:BG236"/>
    <mergeCell ref="BE237:BG237"/>
    <mergeCell ref="BE238:BG238"/>
    <mergeCell ref="BE239:BG239"/>
    <mergeCell ref="BE240:BG240"/>
    <mergeCell ref="BE241:BG241"/>
    <mergeCell ref="BE242:BG242"/>
    <mergeCell ref="BE243:BG243"/>
    <mergeCell ref="BE244:BG244"/>
    <mergeCell ref="BE179:BG179"/>
    <mergeCell ref="BE180:BG180"/>
    <mergeCell ref="BE181:BG181"/>
    <mergeCell ref="BE182:BG182"/>
    <mergeCell ref="BE183:BG183"/>
    <mergeCell ref="BE184:BG184"/>
    <mergeCell ref="BE185:BG185"/>
    <mergeCell ref="BE186:BG186"/>
    <mergeCell ref="BE187:BG187"/>
    <mergeCell ref="BE188:BG188"/>
    <mergeCell ref="BE189:BG189"/>
    <mergeCell ref="BE190:BG190"/>
    <mergeCell ref="BE191:BG191"/>
    <mergeCell ref="BE192:BG192"/>
    <mergeCell ref="BE193:BG193"/>
    <mergeCell ref="BE194:BG194"/>
    <mergeCell ref="BE195:BG195"/>
    <mergeCell ref="BE196:BG196"/>
    <mergeCell ref="BE197:BG197"/>
    <mergeCell ref="BE198:BG198"/>
    <mergeCell ref="BE199:BG199"/>
    <mergeCell ref="BE200:BG200"/>
    <mergeCell ref="BE269:BG269"/>
    <mergeCell ref="BE270:BG270"/>
    <mergeCell ref="BE271:BG271"/>
    <mergeCell ref="BE272:BG272"/>
    <mergeCell ref="BE273:BG273"/>
    <mergeCell ref="BE274:BG274"/>
    <mergeCell ref="BE275:BG275"/>
    <mergeCell ref="BE276:BG276"/>
    <mergeCell ref="BE277:BG277"/>
    <mergeCell ref="BE212:BG212"/>
    <mergeCell ref="BE213:BG213"/>
    <mergeCell ref="BE214:BG214"/>
    <mergeCell ref="BE215:BG215"/>
    <mergeCell ref="BE216:BG216"/>
    <mergeCell ref="BE217:BG217"/>
    <mergeCell ref="BE218:BG218"/>
    <mergeCell ref="BE219:BG219"/>
    <mergeCell ref="BE220:BG220"/>
    <mergeCell ref="BE221:BG221"/>
    <mergeCell ref="BE222:BG222"/>
    <mergeCell ref="BE223:BG223"/>
    <mergeCell ref="BE224:BG224"/>
    <mergeCell ref="BE225:BG225"/>
    <mergeCell ref="BE226:BG226"/>
    <mergeCell ref="BE227:BG227"/>
    <mergeCell ref="BE228:BG228"/>
    <mergeCell ref="BE229:BG229"/>
    <mergeCell ref="BE230:BG230"/>
    <mergeCell ref="BE231:BG231"/>
    <mergeCell ref="BE232:BG232"/>
    <mergeCell ref="BE233:BG233"/>
    <mergeCell ref="BE234:BG234"/>
    <mergeCell ref="BE303:BG303"/>
    <mergeCell ref="BE304:BG304"/>
    <mergeCell ref="BE305:BG305"/>
    <mergeCell ref="BE306:BG306"/>
    <mergeCell ref="BE307:BG307"/>
    <mergeCell ref="BE308:BG308"/>
    <mergeCell ref="BE309:BG309"/>
    <mergeCell ref="BE310:BG310"/>
    <mergeCell ref="BE245:BG245"/>
    <mergeCell ref="BE246:BG246"/>
    <mergeCell ref="BE247:BG247"/>
    <mergeCell ref="BE248:BG248"/>
    <mergeCell ref="BE249:BG249"/>
    <mergeCell ref="BE250:BG250"/>
    <mergeCell ref="BE251:BG251"/>
    <mergeCell ref="BE252:BG252"/>
    <mergeCell ref="BE253:BG253"/>
    <mergeCell ref="BE254:BG254"/>
    <mergeCell ref="BE255:BG255"/>
    <mergeCell ref="BE256:BG256"/>
    <mergeCell ref="BE257:BG257"/>
    <mergeCell ref="BE258:BG258"/>
    <mergeCell ref="BE259:BG259"/>
    <mergeCell ref="BE260:BG260"/>
    <mergeCell ref="BE261:BG261"/>
    <mergeCell ref="BE262:BG262"/>
    <mergeCell ref="BE263:BG263"/>
    <mergeCell ref="BE264:BG264"/>
    <mergeCell ref="BE265:BG265"/>
    <mergeCell ref="BE266:BG266"/>
    <mergeCell ref="BE267:BG267"/>
    <mergeCell ref="BE268:BG268"/>
    <mergeCell ref="BE337:BG337"/>
    <mergeCell ref="BE338:BG338"/>
    <mergeCell ref="BE339:BG339"/>
    <mergeCell ref="BE340:BG340"/>
    <mergeCell ref="BE341:BG341"/>
    <mergeCell ref="BE342:BG342"/>
    <mergeCell ref="BE343:BG343"/>
    <mergeCell ref="BE278:BG278"/>
    <mergeCell ref="BE279:BG279"/>
    <mergeCell ref="BE280:BG280"/>
    <mergeCell ref="BE281:BG281"/>
    <mergeCell ref="BE282:BG282"/>
    <mergeCell ref="BE283:BG283"/>
    <mergeCell ref="BE284:BG284"/>
    <mergeCell ref="BE285:BG285"/>
    <mergeCell ref="BE286:BG286"/>
    <mergeCell ref="BE287:BG287"/>
    <mergeCell ref="BE288:BG288"/>
    <mergeCell ref="BE289:BG289"/>
    <mergeCell ref="BE290:BG290"/>
    <mergeCell ref="BE291:BG291"/>
    <mergeCell ref="BE292:BG292"/>
    <mergeCell ref="BE293:BG293"/>
    <mergeCell ref="BE294:BG294"/>
    <mergeCell ref="BE295:BG295"/>
    <mergeCell ref="BE296:BG296"/>
    <mergeCell ref="BE297:BG297"/>
    <mergeCell ref="BE298:BG298"/>
    <mergeCell ref="BE299:BG299"/>
    <mergeCell ref="BE300:BG300"/>
    <mergeCell ref="BE301:BG301"/>
    <mergeCell ref="BE302:BG302"/>
    <mergeCell ref="BE371:BG371"/>
    <mergeCell ref="BE372:BG372"/>
    <mergeCell ref="BE373:BG373"/>
    <mergeCell ref="BE374:BG374"/>
    <mergeCell ref="BE375:BG375"/>
    <mergeCell ref="BE376:BG376"/>
    <mergeCell ref="BE311:BG311"/>
    <mergeCell ref="BE312:BG312"/>
    <mergeCell ref="BE313:BG313"/>
    <mergeCell ref="BE314:BG314"/>
    <mergeCell ref="BE315:BG315"/>
    <mergeCell ref="BE316:BG316"/>
    <mergeCell ref="BE317:BG317"/>
    <mergeCell ref="BE318:BG318"/>
    <mergeCell ref="BE319:BG319"/>
    <mergeCell ref="BE320:BG320"/>
    <mergeCell ref="BE321:BG321"/>
    <mergeCell ref="BE322:BG322"/>
    <mergeCell ref="BE323:BG323"/>
    <mergeCell ref="BE324:BG324"/>
    <mergeCell ref="BE325:BG325"/>
    <mergeCell ref="BE326:BG326"/>
    <mergeCell ref="BE327:BG327"/>
    <mergeCell ref="BE328:BG328"/>
    <mergeCell ref="BE329:BG329"/>
    <mergeCell ref="BE330:BG330"/>
    <mergeCell ref="BE331:BG331"/>
    <mergeCell ref="BE332:BG332"/>
    <mergeCell ref="BE333:BG333"/>
    <mergeCell ref="BE334:BG334"/>
    <mergeCell ref="BE335:BG335"/>
    <mergeCell ref="BE336:BG336"/>
    <mergeCell ref="BE405:BG405"/>
    <mergeCell ref="BE406:BG406"/>
    <mergeCell ref="BE407:BG407"/>
    <mergeCell ref="BE408:BG408"/>
    <mergeCell ref="BE409:BG409"/>
    <mergeCell ref="BE344:BG344"/>
    <mergeCell ref="BE345:BG345"/>
    <mergeCell ref="BE346:BG346"/>
    <mergeCell ref="BE347:BG347"/>
    <mergeCell ref="BE348:BG348"/>
    <mergeCell ref="BE349:BG349"/>
    <mergeCell ref="BE350:BG350"/>
    <mergeCell ref="BE351:BG351"/>
    <mergeCell ref="BE352:BG352"/>
    <mergeCell ref="BE353:BG353"/>
    <mergeCell ref="BE354:BG354"/>
    <mergeCell ref="BE355:BG355"/>
    <mergeCell ref="BE356:BG356"/>
    <mergeCell ref="BE357:BG357"/>
    <mergeCell ref="BE358:BG358"/>
    <mergeCell ref="BE359:BG359"/>
    <mergeCell ref="BE360:BG360"/>
    <mergeCell ref="BE361:BG361"/>
    <mergeCell ref="BE362:BG362"/>
    <mergeCell ref="BE363:BG363"/>
    <mergeCell ref="BE364:BG364"/>
    <mergeCell ref="BE365:BG365"/>
    <mergeCell ref="BE366:BG366"/>
    <mergeCell ref="BE367:BG367"/>
    <mergeCell ref="BE368:BG368"/>
    <mergeCell ref="BE369:BG369"/>
    <mergeCell ref="BE370:BG370"/>
    <mergeCell ref="BE410:BG410"/>
    <mergeCell ref="BE411:BG411"/>
    <mergeCell ref="BE412:BG412"/>
    <mergeCell ref="BE413:BG413"/>
    <mergeCell ref="BE377:BG377"/>
    <mergeCell ref="BE378:BG378"/>
    <mergeCell ref="BE379:BG379"/>
    <mergeCell ref="BE380:BG380"/>
    <mergeCell ref="BE381:BG381"/>
    <mergeCell ref="BE382:BG382"/>
    <mergeCell ref="BE383:BG383"/>
    <mergeCell ref="BE384:BG384"/>
    <mergeCell ref="BE385:BG385"/>
    <mergeCell ref="BE386:BG386"/>
    <mergeCell ref="BE387:BG387"/>
    <mergeCell ref="BE388:BG388"/>
    <mergeCell ref="BE389:BG389"/>
    <mergeCell ref="BE390:BG390"/>
    <mergeCell ref="BE391:BG391"/>
    <mergeCell ref="BE392:BG392"/>
    <mergeCell ref="BE393:BG393"/>
    <mergeCell ref="BE394:BG394"/>
    <mergeCell ref="BE395:BG395"/>
    <mergeCell ref="BE396:BG396"/>
    <mergeCell ref="BE397:BG397"/>
    <mergeCell ref="BE398:BG398"/>
    <mergeCell ref="BE399:BG399"/>
    <mergeCell ref="BE400:BG400"/>
    <mergeCell ref="BE401:BG401"/>
    <mergeCell ref="BE402:BG402"/>
    <mergeCell ref="BE403:BG403"/>
    <mergeCell ref="BE404:BG404"/>
  </mergeCells>
  <phoneticPr fontId="7"/>
  <conditionalFormatting sqref="T14:T413">
    <cfRule type="expression" dxfId="10" priority="70">
      <formula>AU14=""</formula>
    </cfRule>
  </conditionalFormatting>
  <conditionalFormatting sqref="U16:U17 U20:U21 U24:U25 U28:U29 U32:U33 U36:U37 U40:U41 U44:U45 U48:U49 U52:U53 U56:U57 U60:U61 U64:U65 U68:U69 U72:U73 U76:U77 U80:U81 U84:U85 U88:U89 U92:U93 U96:U97 U100:U101 U104:U105 U108:U109 U112:U113 U116:U117 U120:U121 U124:U125 U128:U129 U132:U133 U136:U137 U140:U141 U144:U145 U148:U149 U152:U153 U156:U157 U160:U161 U164:U165 U168:U169 U172:U173 U176:U177 U180:U181 U184:U185 U188:U189 U192:U193 U196:U197 U200:U201 U204:U205 U208:U209 U212:U213 U216:U217 U220:U221 U224:U225 U228:U229 U232:U233 U236:U237 U240:U241 U244:U245 U248:U249 U252:U253 U256:U257 U260:U261 U264:U265 U268:U269 U272:U273 U276:U277 U280:U281 U284:U285 U288:U289 U292:U293 U296:U297 U300:U301 U304:U305 U308:U309 U312:U313 U316:U317 U320:U321 U324:U325 U328:U329 U332:U333 U336:U337 U340:U341 U344:U345 U348:U349 U352:U353 U356:U357 U360:U361 U364:U365 U368:U369 U372:U373 U376:U377 U380:U381 U384:U385 U388:U389 U392:U393 U396:U397 U400:U401 U404:U405 U408:U409 U412:U413">
    <cfRule type="expression" dxfId="9" priority="3">
      <formula>AND(S16="区分変更後の算定予定",T16&lt;&gt;"",U16&lt;U14)</formula>
    </cfRule>
  </conditionalFormatting>
  <conditionalFormatting sqref="V14:AG413">
    <cfRule type="expression" dxfId="8" priority="69">
      <formula>OR($T14="",$T14=" ")</formula>
    </cfRule>
  </conditionalFormatting>
  <conditionalFormatting sqref="AA16:AA413 AC16:AC413">
    <cfRule type="expression" dxfId="7" priority="2">
      <formula>AND($S16="区分変更後の算定予定",OR($AA16&lt;&gt;7,$AC16&lt;&gt;3))</formula>
    </cfRule>
  </conditionalFormatting>
  <conditionalFormatting sqref="AM14:AM413">
    <cfRule type="expression" dxfId="6" priority="56">
      <formula>AND($S14="区分変更後の算定予定",$AL14&lt;&gt;"")</formula>
    </cfRule>
  </conditionalFormatting>
  <conditionalFormatting sqref="AN14:AN413">
    <cfRule type="expression" dxfId="5" priority="67">
      <formula>AND(S14="区分変更後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P14:AP413">
    <cfRule type="expression" dxfId="4" priority="65">
      <formula>AND(S14="区分変更後の算定予定",OR(T14="新加算Ⅰ",T14="新加算Ⅱ",T14="新加算Ⅲ",T14="新加算Ⅴ（１）",T14="新加算Ⅴ（３）",T14="新加算Ⅴ（８）"))</formula>
    </cfRule>
  </conditionalFormatting>
  <conditionalFormatting sqref="AQ11">
    <cfRule type="expression" dxfId="3" priority="18369">
      <formula>$AQ$11="○"</formula>
    </cfRule>
  </conditionalFormatting>
  <conditionalFormatting sqref="AR14:AR413 AT18:AT413">
    <cfRule type="expression" dxfId="2" priority="68">
      <formula>AND(S14="区分変更後の算定予定",OR(T14="新加算Ⅰ",T14="新加算Ⅴ（１）",T14="新加算Ⅴ（２）",T14="新加算Ⅴ（５）",T14="新加算Ⅴ（７）",T14="新加算Ⅴ（10）"))</formula>
    </cfRule>
  </conditionalFormatting>
  <conditionalFormatting sqref="AS11">
    <cfRule type="expression" dxfId="1" priority="1">
      <formula>$AQ$11&lt;&gt;"×"</formula>
    </cfRule>
  </conditionalFormatting>
  <conditionalFormatting sqref="AQ16:AQ413">
    <cfRule type="expression" dxfId="0" priority="18513">
      <formula>AND(S16="区分変更後の算定予定",OR(T16="新加算Ⅰ",T16="新加算Ⅱ",T16="新加算Ⅴ（１）",T16="新加算Ⅴ（２）",T16="新加算Ⅴ（３）",T16="新加算Ⅴ（４）",T16="新加算Ⅴ（５）",T16="新加算Ⅴ（６）",T16="新加算Ⅴ（７）",T16="新加算Ⅴ（９）",T16="新加算Ⅴ（10）",T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dataValidations count="3">
    <dataValidation type="list" allowBlank="1" showInputMessage="1" showErrorMessage="1" sqref="AT36:AT37 AR16:AR17 AT28:AT29 AT20:AT21 AT24:AT25 AT48:AT49 AT44:AT45 AT52:AT53 AT56:AT57 AT60:AT61 AT64:AT65 AT68:AT69 AT72:AT73 AT76:AT77 AT80:AT81 AT84:AT85 AT88:AT89 AT92:AT93 AT96:AT97 AT100:AT101 AT104:AT105 AT108:AT109 AT112:AT113 AT116:AT117 AT120:AT121 AT124:AT125 AT128:AT129 AT132:AT133 AT136:AT137 AT140:AT141 AT144:AT145 AT148:AT149 AT152:AT153 AT156:AT157 AT160:AT161 AT164:AT165 AT168:AT169 AT172:AT173 AT176:AT177 AT180:AT181 AT184:AT185 AT188:AT189 AT192:AT193 AT196:AT197 AT200:AT201 AT204:AT205 AT208:AT209 AT212:AT213 AT216:AT217 AT220:AT221 AT224:AT225 AT228:AT229 AT232:AT233 AT236:AT237 AT240:AT241 AT244:AT245 AT248:AT249 AT252:AT253 AT256:AT257 AT260:AT261 AT264:AT265 AT268:AT269 AT272:AT273 AT276:AT277 AT280:AT281 AT284:AT285 AT288:AT289 AT292:AT293 AT296:AT297 AT300:AT301 AT304:AT305 AT308:AT309 AT312:AT313 AT316:AT317 AT320:AT321 AT324:AT325 AT328:AT329 AT332:AT333 AT336:AT337 AT340:AT341 AT344:AT345 AT348:AT349 AT352:AT353 AT356:AT357 AT360:AT361 AT364:AT365 AT368:AT369 AT372:AT373 AT376:AT377 AT380:AT381 AT384:AT385 AT388:AT389 AT392:AT393 AT396:AT397 AT400:AT401 AT404:AT405 AT408:AT409 AT412:AT413 AT32:AT33 AR20:AR21 AR32:AR33 AR412:AR413 AR408:AR409 AR404:AR405 AR400:AR401 AR396:AR397 AR392:AR393 AR388:AR389 AR384:AR385 AR380:AR381 AR376:AR377 AR372:AR373 AR368:AR369 AR364:AR365 AR360:AR361 AR356:AR357 AR352:AR353 AR348:AR349 AR344:AR345 AR340:AR341 AR336:AR337 AR332:AR333 AR328:AR329 AR324:AR325 AR320:AR321 AR316:AR317 AR312:AR313 AR308:AR309 AR304:AR305 AR300:AR301 AR296:AR297 AR292:AR293 AR288:AR289 AR284:AR285 AR280:AR281 AR276:AR277 AR272:AR273 AR268:AR269 AR264:AR265 AR260:AR261 AR256:AR257 AR252:AR253 AR248:AR249 AR244:AR245 AR240:AR241 AR236:AR237 AR232:AR233 AR228:AR229 AR224:AR225 AR220:AR221 AR216:AR217 AR212:AR213 AR208:AR209 AR204:AR205 AR200:AR201 AR196:AR197 AR192:AR193 AR188:AR189 AR184:AR185 AR180:AR181 AR176:AR177 AR172:AR173 AR168:AR169 AR164:AR165 AR160:AR161 AR156:AR157 AR152:AR153 AR148:AR149 AR144:AR145 AR140:AR141 AR136:AR137 AR132:AR133 AR128:AR129 AR124:AR125 AR120:AR121 AR116:AR117 AR112:AR113 AR108:AR109 AR104:AR105 AR100:AR101 AR96:AR97 AR92:AR93 AR88:AR89 AR84:AR85 AR80:AR81 AR76:AR77 AR72:AR73 AR68:AR69 AR64:AR65 AR60:AR61 AR56:AR57 AR52:AR53 AR44:AR45 AR48:AR49 AR24:AR25 AR28:AR29 AR36:AR37 AR40:AR41 AT40:AT41" xr:uid="{5D1F4B42-61DC-4506-8454-95C2B7CB074E}">
      <formula1>INDIRECT(AX14)</formula1>
    </dataValidation>
    <dataValidation type="whole" operator="greaterThanOrEqual" allowBlank="1" showInputMessage="1" showErrorMessage="1" prompt="要件を満たす職員数を記入してください。" sqref="AQ16:AQ17 AQ20:AQ21 AQ24:AQ25 AQ28:AQ29 AQ32:AQ33 AQ36:AQ37 AQ40:AQ41 AQ44:AQ45 AQ48:AQ49 AQ52:AQ53 AQ56:AQ57 AQ60:AQ61 AQ64:AQ65 AQ68:AQ69 AQ72:AQ73 AQ76:AQ77 AQ80:AQ81 AQ84:AQ85 AQ88:AQ89 AQ92:AQ93 AQ96:AQ97 AQ100:AQ101 AQ104:AQ105 AQ108:AQ109 AQ112:AQ113 AQ116:AQ117 AQ120:AQ121 AQ124:AQ125 AQ128:AQ129 AQ132:AQ133 AQ136:AQ137 AQ140:AQ141 AQ144:AQ145 AQ148:AQ149 AQ152:AQ153 AQ156:AQ157 AQ160:AQ161 AQ164:AQ165 AQ168:AQ169 AQ172:AQ173 AQ176:AQ177 AQ180:AQ181 AQ184:AQ185 AQ188:AQ189 AQ192:AQ193 AQ196:AQ197 AQ200:AQ201 AQ204:AQ205 AQ208:AQ209 AQ212:AQ213 AQ216:AQ217 AQ220:AQ221 AQ224:AQ225 AQ228:AQ229 AQ232:AQ233 AQ236:AQ237 AQ240:AQ241 AQ244:AQ245 AQ248:AQ249 AQ252:AQ253 AQ256:AQ257 AQ260:AQ261 AQ264:AQ265 AQ268:AQ269 AQ272:AQ273 AQ276:AQ277 AQ280:AQ281 AQ284:AQ285 AQ288:AQ289 AQ292:AQ293 AQ296:AQ297 AQ300:AQ301 AQ304:AQ305 AQ308:AQ309 AQ312:AQ313 AQ316:AQ317 AQ320:AQ321 AQ324:AQ325 AQ328:AQ329 AQ332:AQ333 AQ336:AQ337 AQ340:AQ341 AQ344:AQ345 AQ348:AQ349 AQ352:AQ353 AQ356:AQ357 AQ360:AQ361 AQ364:AQ365 AQ368:AQ369 AQ372:AQ373 AQ376:AQ377 AQ380:AQ381 AQ384:AQ385 AQ388:AQ389 AQ392:AQ393 AQ396:AQ397 AQ400:AQ401 AQ404:AQ405 AQ408:AQ409 AQ412:AQ413" xr:uid="{40A36D68-982E-46CF-9379-98A17DF06047}">
      <formula1>0</formula1>
    </dataValidation>
    <dataValidation imeMode="halfAlpha" allowBlank="1" showInputMessage="1" showErrorMessage="1" sqref="B14 AA16 AC16 W14 M21 Y14 AA14 W16 Y16 B18 M15 B22 M25 M23 B34 B26 M37 M35 M29 M27 M17 M19 AC14 B30 M33 M31 AT50 AA20 AC20 W18 Y18 AA18 W20 Y20 AC18 B38 AC26 AC30 M41 M39 AC34 AT38 B42 AC42 AA44 M45 M43 AC44 W42 B46 Y42 AA42 M49 M47 W44 Y44 B58 AT46 B50 M61 M59 M53 M51 AT42 B54 M57 M55 B62 M65 M63 B74 B66 M77 M75 M69 M67 B70 M73 M71 B78 M81 M79 B82 M85 M83 B86 M89 M87 B98 B90 M101 M99 M93 M91 B94 M97 M95 B102 M105 M103 B106 M109 M107 B110 M113 M111 B114 M117 M115 B126 B118 M129 M127 M121 M119 B122 M125 M123 B130 M133 M131 B142 B134 M145 M143 M137 M135 B138 M141 M139 B146 M149 M147 B150 M153 M151 B154 M157 M155 B166 B158 M169 M167 M161 M159 B162 M165 M163 B170 M173 M171 B174 M177 M175 B178 M181 M179 B182 M185 M183 B194 B186 M197 M195 M189 M187 B190 M193 M191 B198 M201 M199 B210 B202 M213 M211 M205 M203 B206 M209 M207 B214 M217 M215 B218 M221 M219 B222 M225 M223 B234 B226 M237 M235 M229 M227 B230 M233 M231 B238 M241 M239 B242 M245 M243 B246 M249 M247 B250 M253 M251 B262 B254 M265 M263 M257 M255 B258 M261 M259 B266 M269 M267 B278 B270 M281 M279 M273 M271 B274 M277 M275 B282 M285 M283 B286 M289 M287 B290 M293 M291 B302 B294 M305 M303 M297 M295 B298 M301 M299 B306 M309 M307 B310 M313 M311 B314 M317 M315 B318 M321 M319 B330 B322 M333 M331 M325 M323 B326 M329 M327 B334 M337 M335 B346 B338 M349 M347 M341 M339 B342 M345 M343 B350 M353 M351 B354 M357 M355 B358 M361 M359 B370 B362 M373 M371 M365 M363 B366 M369 M367 B374 M377 M375 B378 M381 M379 B382 M385 M383 B386 M389 M387 B398 B390 M401 M399 M393 M391 B394 M397 M395 B402 M405 M403 B406 M409 M407 B410 M413 M411 AT54 AH14:AR14 AC46 AA48 AC48 W46 Y46 AA46 W48 Y48 AA24 AA28 AA32 AA36 AC24 AC28 AC32 AC36 W22 W26 W30 W34 Y22 Y26 Y30 Y34 AA22 AA26 AA30 AA34 W24 W28 W32 W36 Y24 Y28 Y32 Y36 AC22 AC38 AA40 AC40 W38 Y38 AA38 W40 Y40 AV14:AV15 AV17 AT58 AT62 AT66 AT70 AT74 AT78 AT82 AT86 AT90 AT94 AT98 AT102 AT106 AT110 AT114 AT118 AT122 AT126 AT130 AT134 AT138 AT142 AT146 AT150 AT154 AT158 AT162 AT166 AT170 AT174 AT178 AT182 AT186 AT190 AT194 AT198 AT202 AT206 AT210 AT214 AT218 AT222 AT226 AT230 AT234 AT238 AT242 AT246 AT250 AT254 AT258 AT262 AT266 AT270 AT274 AT278 AT282 AT286 AT290 AT294 AT298 AT302 AT306 AT310 AT314 AT318 AT322 AT326 AT330 AT334 AT338 AT342 AT346 AT350 AT354 AT358 AT362 AT366 AT370 AT374 AT378 AT382 AT386 AT390 AT394 AT398 AT402 AT406 AT410 AT34 AC54 AC66 AC78 AC90 AC102 AC114 AC126 AC138 AC150 AC162 AC174 AC186 AC198 AC210 AC222 AC234 AC246 AC258 AC270 AC282 AC294 AC306 AC318 AC330 AC342 AC354 AC366 AC378 AC390 AC402 AA56 AA68 AA80 AA92 AA104 AA116 AA128 AA140 AA152 AA164 AA176 AA188 AA200 AA212 AA224 AA236 AA248 AA260 AA272 AA284 AA296 AA308 AA320 AA332 AA344 AA356 AA368 AA380 AA392 AA404 AC56 AC68 AC80 AC92 AC104 AC116 AC128 AC140 AC152 AC164 AC176 AC188 AC200 AC212 AC224 AC236 AC248 AC260 AC272 AC284 AC296 AC308 AC320 AC332 AC344 AC356 AC368 AC380 AC392 AC404 W54 W66 W78 W90 W102 W114 W126 W138 W150 W162 W174 W186 W198 W210 W222 W234 W246 W258 W270 W282 W294 W306 W318 W330 W342 W354 W366 W378 W390 W402 Y54 Y66 Y78 Y90 Y102 Y114 Y126 Y138 Y150 Y162 Y174 Y186 Y198 Y210 Y222 Y234 Y246 Y258 Y270 Y282 Y294 Y306 Y318 Y330 Y342 Y354 Y366 Y378 Y390 Y402 AA54 AA66 AA78 AA90 AA102 AA114 AA126 AA138 AA150 AA162 AA174 AA186 AA198 AA210 AA222 AA234 AA246 AA258 AA270 AA282 AA294 AA306 AA318 AA330 AA342 AA354 AA366 AA378 AA390 AA402 W56 W68 W80 W92 W104 W116 W128 W140 W152 W164 W176 W188 W200 W212 W224 W236 W248 W260 W272 W284 W296 W308 W320 W332 W344 W356 W368 W380 W392 W404 Y56 Y68 Y80 Y92 Y104 Y116 Y128 Y140 Y152 Y164 Y176 Y188 Y200 Y212 Y224 Y236 Y248 Y260 Y272 Y284 Y296 Y308 Y320 Y332 Y344 Y356 Y368 Y380 Y392 Y404 AC58 AC70 AC82 AC94 AC106 AC118 AC130 AC142 AC154 AC166 AC178 AC190 AC202 AC214 AC226 AC238 AC250 AC262 AC274 AC286 AC298 AC310 AC322 AC334 AC346 AC358 AC370 AC382 AC394 AC406 AA60 AA72 AA84 AA96 AA108 AA120 AA132 AA144 AA156 AA168 AA180 AA192 AA204 AA216 AA228 AA240 AA252 AA264 AA276 AA288 AA300 AA312 AA324 AA336 AA348 AA360 AA372 AA384 AA396 AA408 AC60 AC72 AC84 AC96 AC108 AC120 AC132 AC144 AC156 AC168 AC180 AC192 AC204 AC216 AC228 AC240 AC252 AC264 AC276 AC288 AC300 AC312 AC324 AC336 AC348 AC360 AC372 AC384 AC396 AC408 W58 W70 W82 W94 W106 W118 W130 W142 W154 W166 W178 W190 W202 W214 W226 W238 W250 W262 W274 W286 W298 W310 W322 W334 W346 W358 W370 W382 W394 W406 Y58 Y70 Y82 Y94 Y106 Y118 Y130 Y142 Y154 Y166 Y178 Y190 Y202 Y214 Y226 Y238 Y250 Y262 Y274 Y286 Y298 Y310 Y322 Y334 Y346 Y358 Y370 Y382 Y394 Y406 AA58 AA70 AA82 AA94 AA106 AA118 AA130 AA142 AA154 AA166 AA178 AA190 AA202 AA214 AA226 AA238 AA250 AA262 AA274 AA286 AA298 AA310 AA322 AA334 AA346 AA358 AA370 AA382 AA394 AA406 W60 W72 W84 W96 W108 W120 W132 W144 W156 W168 W180 W192 W204 W216 W228 W240 W252 W264 W276 W288 W300 W312 W324 W336 W348 W360 W372 W384 W396 W408 Y60 Y72 Y84 Y96 Y108 Y120 Y132 Y144 Y156 Y168 Y180 Y192 Y204 Y216 Y228 Y240 Y252 Y264 Y276 Y288 Y300 Y312 Y324 Y336 Y348 Y360 Y372 Y384 Y396 Y408 AC50 AC62 AC74 AC86 AC98 AC110 AC122 AC134 AC146 AC158 AC170 AC182 AC194 AC206 AC218 AC230 AC242 AC254 AC266 AC278 AC290 AC302 AC314 AC326 AC338 AC350 AC362 AC374 AC386 AC398 AC410 AA52 AA64 AA76 AA88 AA100 AA112 AA124 AA136 AA148 AA160 AA172 AA184 AA196 AA208 AA220 AA232 AA244 AA256 AA268 AA280 AA292 AA304 AA316 AA328 AA340 AA352 AA364 AA376 AA388 AA400 AA412 AC52 AC64 AC76 AC88 AC100 AC112 AC124 AC136 AC148 AC160 AC172 AC184 AC196 AC208 AC220 AC232 AC244 AC256 AC268 AC280 AC292 AC304 AC316 AC328 AC340 AC352 AC364 AC376 AC388 AC400 AC412 W50 W62 W74 W86 W98 W110 W122 W134 W146 W158 W170 W182 W194 W206 W218 W230 W242 W254 W266 W278 W290 W302 W314 W326 W338 W350 W362 W374 W386 W398 W410 Y50 Y62 Y74 Y86 Y98 Y110 Y122 Y134 Y146 Y158 Y170 Y182 Y194 Y206 Y218 Y230 Y242 Y254 Y266 Y278 Y290 Y302 Y314 Y326 Y338 Y350 Y362 Y374 Y386 Y398 Y410 AA50 AA62 AA74 AA86 AA98 AA110 AA122 AA134 AA146 AA158 AA170 AA182 AA194 AA206 AA218 AA230 AA242 AA254 AA266 AA278 AA290 AA302 AA314 AA326 AA338 AA350 AA362 AA374 AA386 AA398 AA410 W52 W64 W76 W88 W100 W112 W124 W136 W148 W160 W172 W184 W196 W208 W220 W232 W244 W256 W268 W280 W292 W304 W316 W328 W340 W352 W364 W376 W388 W400 W412 Y52 Y64 Y76 Y88 Y100 Y112 Y124 Y136 Y148 Y160 Y172 Y184 Y196 Y208 Y220 Y232 Y244 Y256 Y268 Y280 Y292 Y304 Y316 Y328 Y340 Y352 Y364 Y376 Y388 Y400 Y412 AT18 AT22 AT26 AT30 AH50:AR50 G14:M14 AH46:AR46 AH42:AR42 AH54:AR54 AH58:AR58 AH62:AR62 AH66:AR66 AH70:AR70 AH74:AR74 AH78:AR78 AH82:AR82 AH90:AR90 AH94:AR94 AH98:AR98 AH102:AR102 AH106:AR106 AH110:AR110 AH114:AR114 AH118:AR118 AH122:AR122 AH126:AR126 AH130:AR130 AH134:AR134 AH138:AR138 AH142:AR142 AH146:AR146 AH150:AR150 AH154:AR154 AH158:AR158 AH162:AR162 AH166:AR166 AH170:AR170 AH174:AR174 AH178:AR178 AH182:AR182 AH186:AR186 AH190:AR190 AH194:AR194 AH198:AR198 AH202:AR202 AH206:AR206 AH210:AR210 AH214:AR214 AH218:AR218 AH222:AR222 AH226:AR226 AH230:AR230 AH234:AR234 AH238:AR238 AH242:AR242 AH246:AR246 AH250:AR250 AH254:AR254 AH258:AR258 AH262:AR262 AH266:AR266 AH270:AR270 AH274:AR274 AH278:AR278 AH282:AR282 AH286:AR286 AH290:AR290 AH294:AR294 AH298:AR298 AH302:AR302 AH306:AR306 AH310:AR310 AH314:AR314 AH318:AR318 AH322:AR322 AH326:AR326 AH330:AR330 AH334:AR334 AH338:AR338 AH342:AR342 AH346:AR346 AH350:AR350 AH354:AR354 AH358:AR358 AH362:AR362 AH366:AR366 AH370:AR370 AH374:AR374 AH378:AR378 AH382:AR382 AH386:AR386 AH390:AR390 AH394:AR394 AH398:AR398 AH402:AR402 AH406:AR406 AH410:AR410 G410:M410 G406:M406 G402:M402 G394:M394 G390:M390 G398:M398 G386:M386 G382:M382 G378:M378 G374:M374 G366:M366 G362:M362 G370:M370 G358:M358 G354:M354 G350:M350 G342:M342 G338:M338 G346:M346 G334:M334 G326:M326 G322:M322 G330:M330 G318:M318 G314:M314 G310:M310 G306:M306 G298:M298 G294:M294 G302:M302 G290:M290 G286:M286 G282:M282 G274:M274 G270:M270 G278:M278 G266:M266 G258:M258 G254:M254 G262:M262 G250:M250 G246:M246 G242:M242 G238:M238 G230:M230 G226:M226 G234:M234 G222:M222 G218:M218 G214:M214 G206:M206 G202:M202 G210:M210 G198:M198 G190:M190 G186:M186 G194:M194 G182:M182 G178:M178 G174:M174 G170:M170 G162:M162 G158:M158 G166:M166 G154:M154 G150:M150 G146:M146 G138:M138 G134:M134 G142:M142 G130:M130 G122:M122 G118:M118 G126:M126 G114:M114 G110:M110 G106:M106 G102:M102 G94:M94 G90:M90 G98:M98 G86:M86 G82:M82 G78:M78 G70:M70 G66:M66 G74:M74 G62:M62 G54:M54 G50:M50 G58:M58 G46:M46 G42:M42 G38:M38 G30:M30 G26:M26 G34:M34 G22:M22 G18:M18 AH38:AR38 AH34:AR34 AH22:AR22 AH26:AR26 AH30:AR30 AH18:AR18 AH86:AR86"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【参考】数式用!$AK$5:$AK$7</xm:f>
          </x14:formula1>
          <xm:sqref>AP36:AP37 AP32:AP33 AP28:AP29 AP24:AP25 AP48:AP49 AP16:AP17 AP44:AP45 AP40:AP41 AN40:AN41 AN44:AN45 AN24:AN25 AN28:AN29 AN32:AN33 AN48:AN49 AP20:AP21 AN16:AN17 AN20:AN21 AN36:AN37 AP52:AP53 AP56:AP57 AP60:AP61 AP64:AP65 AP68:AP69 AP72:AP73 AP76:AP77 AP80:AP81 AP84:AP85 AP88:AP89 AP92:AP93 AP96:AP97 AP100:AP101 AP104:AP105 AP108:AP109 AP112:AP113 AP116:AP117 AP120:AP121 AP124:AP125 AP128:AP129 AP132:AP133 AP136:AP137 AP140:AP141 AP144:AP145 AP148:AP149 AP152:AP153 AP156:AP157 AP160:AP161 AP164:AP165 AP168:AP169 AP172:AP173 AP176:AP177 AP180:AP181 AP184:AP185 AP188:AP189 AP192:AP193 AP196:AP197 AP200:AP201 AP204:AP205 AP208:AP209 AP212:AP213 AP216:AP217 AP220:AP221 AP224:AP225 AP228:AP229 AP232:AP233 AP236:AP237 AP240:AP241 AP244:AP245 AP248:AP249 AP252:AP253 AP256:AP257 AP260:AP261 AP264:AP265 AP268:AP269 AP272:AP273 AP276:AP277 AP280:AP281 AP284:AP285 AP288:AP289 AP292:AP293 AP296:AP297 AP300:AP301 AP304:AP305 AP308:AP309 AP312:AP313 AP316:AP317 AP320:AP321 AP324:AP325 AP328:AP329 AP332:AP333 AP336:AP337 AP340:AP341 AP344:AP345 AP348:AP349 AP352:AP353 AP356:AP357 AP360:AP361 AP364:AP365 AP368:AP369 AP372:AP373 AP376:AP377 AP380:AP381 AP384:AP385 AP388:AP389 AP392:AP393 AP396:AP397 AP400:AP401 AP404:AP405 AP408:AP409 AP412:AP413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xm:sqref>
        </x14:dataValidation>
        <x14:dataValidation type="list" allowBlank="1" showInputMessage="1" showErrorMessage="1" xr:uid="{D86AD21E-2EA2-4FF6-B68C-E8CF50356E60}">
          <x14:formula1>
            <xm:f>【参考】数式用!$AM$2:$AM$6</xm:f>
          </x14:formula1>
          <xm:sqref>T36 T40 T32 T28 T24 T20 T16 T44 T48 T52 T56 T60 T64 T68 T72 T76 T80 T84 T88 T92 T96 T100 T104 T108 T112 T116 T120 T124 T128 T132 T136 T140 T144 T148 T152 T156 T160 T164 T168 T172 T176 T180 T184 T188 T192 T196 T200 T204 T208 T212 T216 T220 T224 T228 T232 T236 T240 T244 T248 T252 T256 T260 T264 T268 T272 T276 T280 T284 T288 T292 T296 T300 T304 T308 T312 T316 T320 T324 T328 T332 T336 T340 T344 T348 T352 T356 T360 T364 T368 T372 T376 T380 T384 T388 T392 T396 T400 T404 T408 T412</xm:sqref>
        </x14:dataValidation>
        <x14:dataValidation type="list" allowBlank="1" showInputMessage="1" showErrorMessage="1" xr:uid="{0A310044-90D2-4567-8DD6-53E4C59DF7A2}">
          <x14:formula1>
            <xm:f>【参考】数式用!$AK$2:$AK$3</xm:f>
          </x14:formula1>
          <xm:sqref>AM16:AM17 AM44:AM45 AM24:AM25 AM20:AM21 AM32:AM33 AM36:AM37 AM28:AM29 AM40:AM41 AM48:AM49 AM52:AM53 AM56:AM57 AM60:AM61 AM64:AM65 AM68:AM69 AM72:AM73 AM76:AM77 AM80:AM81 AM84:AM85 AM88:AM89 AM92:AM93 AM96:AM97 AM100:AM101 AM104:AM105 AM108:AM109 AM112:AM113 AM116:AM117 AM120:AM121 AM124:AM125 AM128:AM129 AM132:AM133 AM136:AM137 AM140:AM141 AM144:AM145 AM148:AM149 AM152:AM153 AM156:AM157 AM160:AM161 AM164:AM165 AM168:AM169 AM172:AM173 AM176:AM177 AM180:AM181 AM184:AM185 AM188:AM189 AM192:AM193 AM196:AM197 AM200:AM201 AM204:AM205 AM208:AM209 AM212:AM213 AM216:AM217 AM220:AM221 AM224:AM225 AM228:AM229 AM232:AM233 AM236:AM237 AM240:AM241 AM244:AM245 AM248:AM249 AM252:AM253 AM256:AM257 AM260:AM261 AM264:AM265 AM268:AM269 AM272:AM273 AM276:AM277 AM280:AM281 AM284:AM285 AM288:AM289 AM292:AM293 AM296:AM297 AM300:AM301 AM304:AM305 AM308:AM309 AM312:AM313 AM316:AM317 AM320:AM321 AM324:AM325 AM328:AM329 AM332:AM333 AM336:AM337 AM340:AM341 AM344:AM345 AM348:AM349 AM352:AM353 AM356:AM357 AM360:AM361 AM364:AM365 AM368:AM369 AM372:AM373 AM376:AM377 AM380:AM381 AM384:AM385 AM388:AM389 AM392:AM393 AM396:AM397 AM400:AM401 AM404:AM405 AM408:AM409 AM412:AM413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T39"/>
  <sheetViews>
    <sheetView zoomScale="96" zoomScaleNormal="96" zoomScaleSheetLayoutView="85" workbookViewId="0">
      <selection activeCell="A31" sqref="A31"/>
    </sheetView>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9.125" style="1" customWidth="1"/>
    <col min="34" max="35" width="29.5" style="1" customWidth="1"/>
    <col min="36" max="36" width="9.125" style="1" customWidth="1"/>
    <col min="37" max="37" width="13.625" style="1" customWidth="1"/>
    <col min="38" max="41" width="9" style="1"/>
    <col min="42" max="42" width="12.125" style="1" customWidth="1"/>
    <col min="43" max="43" width="9" style="1"/>
    <col min="44" max="44" width="30.625" style="1" customWidth="1"/>
    <col min="45" max="45" width="12" style="1" customWidth="1"/>
    <col min="46" max="46" width="11.5" style="60" customWidth="1"/>
    <col min="47" max="47" width="9" style="1" customWidth="1"/>
    <col min="48" max="16384" width="9" style="1"/>
  </cols>
  <sheetData>
    <row r="1" spans="1:46" ht="14.25" thickBot="1">
      <c r="A1" s="2" t="s">
        <v>1967</v>
      </c>
      <c r="B1" s="2"/>
      <c r="C1" s="2"/>
      <c r="D1" s="2"/>
      <c r="E1" s="2"/>
      <c r="AD1" s="21"/>
      <c r="AE1" s="2" t="s">
        <v>2279</v>
      </c>
      <c r="AH1" s="1" t="s">
        <v>2298</v>
      </c>
      <c r="AK1" s="1" t="s">
        <v>162</v>
      </c>
      <c r="AM1" s="2" t="s">
        <v>2299</v>
      </c>
      <c r="AO1" s="35" t="s">
        <v>2300</v>
      </c>
    </row>
    <row r="2" spans="1:46" ht="14.25" thickBot="1">
      <c r="A2" s="1560" t="s">
        <v>14</v>
      </c>
      <c r="B2" s="1581" t="s">
        <v>2258</v>
      </c>
      <c r="C2" s="1582"/>
      <c r="D2" s="1582"/>
      <c r="E2" s="1583"/>
      <c r="F2" s="1569" t="s">
        <v>2259</v>
      </c>
      <c r="G2" s="1570"/>
      <c r="H2" s="1570"/>
      <c r="I2" s="1560" t="s">
        <v>2260</v>
      </c>
      <c r="J2" s="1571"/>
      <c r="K2" s="1562" t="s">
        <v>2262</v>
      </c>
      <c r="L2" s="1563"/>
      <c r="M2" s="1563"/>
      <c r="N2" s="1563"/>
      <c r="O2" s="1563"/>
      <c r="P2" s="1563"/>
      <c r="Q2" s="1563"/>
      <c r="R2" s="1563"/>
      <c r="S2" s="1563"/>
      <c r="T2" s="1563"/>
      <c r="U2" s="1563"/>
      <c r="V2" s="1563"/>
      <c r="W2" s="1563"/>
      <c r="X2" s="1563"/>
      <c r="Y2" s="1563"/>
      <c r="Z2" s="1563"/>
      <c r="AA2" s="1563"/>
      <c r="AB2" s="1564"/>
      <c r="AC2" s="1597" t="s">
        <v>2261</v>
      </c>
      <c r="AD2" s="21"/>
      <c r="AE2" s="1595" t="s">
        <v>14</v>
      </c>
      <c r="AF2" s="1593" t="s">
        <v>2278</v>
      </c>
      <c r="AH2" s="663" t="s">
        <v>2230</v>
      </c>
      <c r="AI2" s="662" t="s">
        <v>2230</v>
      </c>
      <c r="AK2" s="40" t="s">
        <v>124</v>
      </c>
      <c r="AM2" s="56" t="s">
        <v>1959</v>
      </c>
      <c r="AO2" s="1574" t="s">
        <v>2258</v>
      </c>
      <c r="AP2" s="1563" t="s">
        <v>2259</v>
      </c>
      <c r="AQ2" s="1563" t="s">
        <v>2260</v>
      </c>
      <c r="AR2" s="1587" t="s">
        <v>159</v>
      </c>
      <c r="AS2" s="1590" t="s">
        <v>2280</v>
      </c>
      <c r="AT2" s="1564" t="s">
        <v>2034</v>
      </c>
    </row>
    <row r="3" spans="1:46" ht="26.25" customHeight="1" thickBot="1">
      <c r="A3" s="1561"/>
      <c r="B3" s="1584" t="s">
        <v>187</v>
      </c>
      <c r="C3" s="1585"/>
      <c r="D3" s="1585"/>
      <c r="E3" s="1586"/>
      <c r="F3" s="1568" t="s">
        <v>37</v>
      </c>
      <c r="G3" s="1568"/>
      <c r="H3" s="1568"/>
      <c r="I3" s="1572"/>
      <c r="J3" s="1573"/>
      <c r="K3" s="1565" t="s">
        <v>138</v>
      </c>
      <c r="L3" s="1566"/>
      <c r="M3" s="1566"/>
      <c r="N3" s="1566"/>
      <c r="O3" s="1566"/>
      <c r="P3" s="1566"/>
      <c r="Q3" s="1566"/>
      <c r="R3" s="1566"/>
      <c r="S3" s="1566"/>
      <c r="T3" s="1566"/>
      <c r="U3" s="1566"/>
      <c r="V3" s="1566"/>
      <c r="W3" s="1566"/>
      <c r="X3" s="1566"/>
      <c r="Y3" s="1566"/>
      <c r="Z3" s="1566"/>
      <c r="AA3" s="1566"/>
      <c r="AB3" s="1567"/>
      <c r="AC3" s="1598"/>
      <c r="AD3" s="21"/>
      <c r="AE3" s="1596"/>
      <c r="AF3" s="1594"/>
      <c r="AH3" s="613" t="s">
        <v>2231</v>
      </c>
      <c r="AI3" s="657" t="s">
        <v>2231</v>
      </c>
      <c r="AK3" s="41"/>
      <c r="AM3" s="48" t="s">
        <v>1960</v>
      </c>
      <c r="AO3" s="1575"/>
      <c r="AP3" s="1577"/>
      <c r="AQ3" s="1577"/>
      <c r="AR3" s="1588"/>
      <c r="AS3" s="1591"/>
      <c r="AT3" s="1579"/>
    </row>
    <row r="4" spans="1:46" ht="23.25" thickBot="1">
      <c r="A4" s="1561"/>
      <c r="B4" s="598" t="s">
        <v>134</v>
      </c>
      <c r="C4" s="599" t="s">
        <v>135</v>
      </c>
      <c r="D4" s="599" t="s">
        <v>136</v>
      </c>
      <c r="E4" s="590" t="s">
        <v>2063</v>
      </c>
      <c r="F4" s="600" t="s">
        <v>16</v>
      </c>
      <c r="G4" s="601" t="s">
        <v>17</v>
      </c>
      <c r="H4" s="601" t="s">
        <v>157</v>
      </c>
      <c r="I4" s="603" t="s">
        <v>133</v>
      </c>
      <c r="J4" s="602" t="s">
        <v>158</v>
      </c>
      <c r="K4" s="637" t="s">
        <v>139</v>
      </c>
      <c r="L4" s="604" t="s">
        <v>140</v>
      </c>
      <c r="M4" s="604" t="s">
        <v>141</v>
      </c>
      <c r="N4" s="604" t="s">
        <v>142</v>
      </c>
      <c r="O4" s="604" t="s">
        <v>143</v>
      </c>
      <c r="P4" s="604" t="s">
        <v>144</v>
      </c>
      <c r="Q4" s="604" t="s">
        <v>145</v>
      </c>
      <c r="R4" s="604" t="s">
        <v>146</v>
      </c>
      <c r="S4" s="604" t="s">
        <v>147</v>
      </c>
      <c r="T4" s="604" t="s">
        <v>148</v>
      </c>
      <c r="U4" s="604" t="s">
        <v>149</v>
      </c>
      <c r="V4" s="604" t="s">
        <v>150</v>
      </c>
      <c r="W4" s="604" t="s">
        <v>151</v>
      </c>
      <c r="X4" s="604" t="s">
        <v>152</v>
      </c>
      <c r="Y4" s="604" t="s">
        <v>153</v>
      </c>
      <c r="Z4" s="604" t="s">
        <v>154</v>
      </c>
      <c r="AA4" s="604" t="s">
        <v>155</v>
      </c>
      <c r="AB4" s="605" t="s">
        <v>156</v>
      </c>
      <c r="AC4" s="1599"/>
      <c r="AD4" s="21"/>
      <c r="AE4" s="1596"/>
      <c r="AF4" s="1594"/>
      <c r="AH4" s="613" t="s">
        <v>2281</v>
      </c>
      <c r="AI4" s="657" t="s">
        <v>2281</v>
      </c>
      <c r="AM4" s="48" t="s">
        <v>1961</v>
      </c>
      <c r="AO4" s="1576"/>
      <c r="AP4" s="1578"/>
      <c r="AQ4" s="1578"/>
      <c r="AR4" s="1589"/>
      <c r="AS4" s="1592"/>
      <c r="AT4" s="1580"/>
    </row>
    <row r="5" spans="1:46">
      <c r="A5" s="621" t="s">
        <v>2230</v>
      </c>
      <c r="B5" s="7">
        <v>0.27400000000000002</v>
      </c>
      <c r="C5" s="3">
        <v>0.2</v>
      </c>
      <c r="D5" s="3">
        <v>0.111</v>
      </c>
      <c r="E5" s="4">
        <v>0</v>
      </c>
      <c r="F5" s="6">
        <v>7.0000000000000007E-2</v>
      </c>
      <c r="G5" s="3">
        <v>5.5E-2</v>
      </c>
      <c r="H5" s="22">
        <v>0</v>
      </c>
      <c r="I5" s="7">
        <v>4.4999999999999998E-2</v>
      </c>
      <c r="J5" s="4">
        <v>0</v>
      </c>
      <c r="K5" s="595">
        <v>0.41700000000000004</v>
      </c>
      <c r="L5" s="596">
        <v>0.40200000000000002</v>
      </c>
      <c r="M5" s="596">
        <v>0.34700000000000003</v>
      </c>
      <c r="N5" s="596">
        <v>0.27300000000000002</v>
      </c>
      <c r="O5" s="596">
        <v>0.37200000000000005</v>
      </c>
      <c r="P5" s="596">
        <v>0.34300000000000003</v>
      </c>
      <c r="Q5" s="596">
        <v>0.35700000000000004</v>
      </c>
      <c r="R5" s="596">
        <v>0.32800000000000001</v>
      </c>
      <c r="S5" s="596">
        <v>0.29800000000000004</v>
      </c>
      <c r="T5" s="596">
        <v>0.28300000000000003</v>
      </c>
      <c r="U5" s="596">
        <v>0.254</v>
      </c>
      <c r="V5" s="596">
        <v>0.30200000000000005</v>
      </c>
      <c r="W5" s="596">
        <v>0.23900000000000002</v>
      </c>
      <c r="X5" s="596">
        <v>0.20899999999999999</v>
      </c>
      <c r="Y5" s="596">
        <v>0.22800000000000001</v>
      </c>
      <c r="Z5" s="596">
        <v>0.19400000000000001</v>
      </c>
      <c r="AA5" s="596">
        <v>0.184</v>
      </c>
      <c r="AB5" s="597">
        <v>0.13900000000000001</v>
      </c>
      <c r="AC5" s="633">
        <v>2.8000000000000001E-2</v>
      </c>
      <c r="AD5" s="21"/>
      <c r="AE5" s="613" t="s">
        <v>2230</v>
      </c>
      <c r="AF5" s="648" t="s">
        <v>2277</v>
      </c>
      <c r="AH5" s="613" t="s">
        <v>2282</v>
      </c>
      <c r="AI5" s="657" t="s">
        <v>2282</v>
      </c>
      <c r="AK5" s="40" t="s">
        <v>124</v>
      </c>
      <c r="AM5" s="48" t="s">
        <v>1962</v>
      </c>
      <c r="AO5" s="30" t="s">
        <v>134</v>
      </c>
      <c r="AP5" s="31" t="s">
        <v>16</v>
      </c>
      <c r="AQ5" s="32" t="s">
        <v>133</v>
      </c>
      <c r="AR5" s="36" t="str">
        <f t="shared" ref="AR5:AR22" si="0">AO5&amp;AP5&amp;AQ5</f>
        <v>処遇加算Ⅰ特定加算Ⅰベア加算</v>
      </c>
      <c r="AS5" s="64" t="s">
        <v>139</v>
      </c>
      <c r="AT5" s="65" t="s">
        <v>2035</v>
      </c>
    </row>
    <row r="6" spans="1:46" ht="21.75" thickBot="1">
      <c r="A6" s="621" t="s">
        <v>2231</v>
      </c>
      <c r="B6" s="7">
        <v>0.2</v>
      </c>
      <c r="C6" s="3">
        <v>0.14599999999999999</v>
      </c>
      <c r="D6" s="3">
        <v>8.1000000000000003E-2</v>
      </c>
      <c r="E6" s="4">
        <v>0</v>
      </c>
      <c r="F6" s="6">
        <v>7.0000000000000007E-2</v>
      </c>
      <c r="G6" s="3">
        <v>5.5E-2</v>
      </c>
      <c r="H6" s="22">
        <v>0</v>
      </c>
      <c r="I6" s="7">
        <v>4.4999999999999998E-2</v>
      </c>
      <c r="J6" s="4">
        <v>0</v>
      </c>
      <c r="K6" s="595">
        <v>0.34300000000000003</v>
      </c>
      <c r="L6" s="596">
        <v>0.32800000000000001</v>
      </c>
      <c r="M6" s="596">
        <v>0.27300000000000002</v>
      </c>
      <c r="N6" s="596">
        <v>0.219</v>
      </c>
      <c r="O6" s="596">
        <v>0.29800000000000004</v>
      </c>
      <c r="P6" s="596">
        <v>0.28900000000000003</v>
      </c>
      <c r="Q6" s="596">
        <v>0.28300000000000003</v>
      </c>
      <c r="R6" s="596">
        <v>0.27400000000000002</v>
      </c>
      <c r="S6" s="596">
        <v>0.24399999999999999</v>
      </c>
      <c r="T6" s="596">
        <v>0.22899999999999998</v>
      </c>
      <c r="U6" s="596">
        <v>0.224</v>
      </c>
      <c r="V6" s="596">
        <v>0.22800000000000001</v>
      </c>
      <c r="W6" s="596">
        <v>0.20899999999999999</v>
      </c>
      <c r="X6" s="596">
        <v>0.17900000000000002</v>
      </c>
      <c r="Y6" s="596">
        <v>0.17399999999999999</v>
      </c>
      <c r="Z6" s="596">
        <v>0.16400000000000001</v>
      </c>
      <c r="AA6" s="596">
        <v>0.154</v>
      </c>
      <c r="AB6" s="597">
        <v>0.109</v>
      </c>
      <c r="AC6" s="633">
        <v>2.8000000000000001E-2</v>
      </c>
      <c r="AD6" s="21"/>
      <c r="AE6" s="613" t="s">
        <v>2231</v>
      </c>
      <c r="AF6" s="648" t="s">
        <v>2275</v>
      </c>
      <c r="AH6" s="613" t="s">
        <v>2283</v>
      </c>
      <c r="AI6" s="657" t="s">
        <v>2283</v>
      </c>
      <c r="AK6" s="63" t="s">
        <v>2026</v>
      </c>
      <c r="AM6" s="55"/>
      <c r="AO6" s="25" t="s">
        <v>134</v>
      </c>
      <c r="AP6" s="26" t="s">
        <v>17</v>
      </c>
      <c r="AQ6" s="33" t="s">
        <v>133</v>
      </c>
      <c r="AR6" s="37" t="str">
        <f t="shared" si="0"/>
        <v>処遇加算Ⅰ特定加算Ⅱベア加算</v>
      </c>
      <c r="AS6" s="61" t="s">
        <v>140</v>
      </c>
      <c r="AT6" s="66" t="s">
        <v>2035</v>
      </c>
    </row>
    <row r="7" spans="1:46" ht="14.25" thickBot="1">
      <c r="A7" s="621" t="s">
        <v>2232</v>
      </c>
      <c r="B7" s="7">
        <v>0.27400000000000002</v>
      </c>
      <c r="C7" s="3">
        <v>0.2</v>
      </c>
      <c r="D7" s="3">
        <v>0.111</v>
      </c>
      <c r="E7" s="4">
        <v>0</v>
      </c>
      <c r="F7" s="6">
        <v>7.0000000000000007E-2</v>
      </c>
      <c r="G7" s="3">
        <v>5.5E-2</v>
      </c>
      <c r="H7" s="22">
        <v>0</v>
      </c>
      <c r="I7" s="7">
        <v>4.4999999999999998E-2</v>
      </c>
      <c r="J7" s="4">
        <v>0</v>
      </c>
      <c r="K7" s="595">
        <v>0.41700000000000004</v>
      </c>
      <c r="L7" s="596">
        <v>0.40200000000000002</v>
      </c>
      <c r="M7" s="596">
        <v>0.34700000000000003</v>
      </c>
      <c r="N7" s="596">
        <v>0.27300000000000002</v>
      </c>
      <c r="O7" s="596">
        <v>0.37200000000000005</v>
      </c>
      <c r="P7" s="596">
        <v>0.34300000000000003</v>
      </c>
      <c r="Q7" s="596">
        <v>0.35700000000000004</v>
      </c>
      <c r="R7" s="596">
        <v>0.32800000000000001</v>
      </c>
      <c r="S7" s="596">
        <v>0.29800000000000004</v>
      </c>
      <c r="T7" s="596">
        <v>0.28300000000000003</v>
      </c>
      <c r="U7" s="596">
        <v>0.254</v>
      </c>
      <c r="V7" s="596">
        <v>0.30200000000000005</v>
      </c>
      <c r="W7" s="596">
        <v>0.23900000000000002</v>
      </c>
      <c r="X7" s="596">
        <v>0.20899999999999999</v>
      </c>
      <c r="Y7" s="596">
        <v>0.22800000000000001</v>
      </c>
      <c r="Z7" s="596">
        <v>0.19400000000000001</v>
      </c>
      <c r="AA7" s="596">
        <v>0.184</v>
      </c>
      <c r="AB7" s="597">
        <v>0.13900000000000001</v>
      </c>
      <c r="AC7" s="633">
        <v>2.8000000000000001E-2</v>
      </c>
      <c r="AD7" s="21"/>
      <c r="AE7" s="613" t="s">
        <v>2281</v>
      </c>
      <c r="AF7" s="648" t="s">
        <v>2275</v>
      </c>
      <c r="AH7" s="613" t="s">
        <v>2284</v>
      </c>
      <c r="AI7" s="657" t="s">
        <v>2284</v>
      </c>
      <c r="AK7" s="41"/>
      <c r="AO7" s="25" t="s">
        <v>134</v>
      </c>
      <c r="AP7" s="26" t="s">
        <v>157</v>
      </c>
      <c r="AQ7" s="33" t="s">
        <v>133</v>
      </c>
      <c r="AR7" s="37" t="str">
        <f t="shared" si="0"/>
        <v>処遇加算Ⅰ特定加算なしベア加算</v>
      </c>
      <c r="AS7" s="61" t="s">
        <v>141</v>
      </c>
      <c r="AT7" s="66" t="s">
        <v>2035</v>
      </c>
    </row>
    <row r="8" spans="1:46">
      <c r="A8" s="621" t="s">
        <v>2233</v>
      </c>
      <c r="B8" s="7">
        <v>0.23899999999999999</v>
      </c>
      <c r="C8" s="3">
        <v>0.17499999999999999</v>
      </c>
      <c r="D8" s="3">
        <v>9.7000000000000003E-2</v>
      </c>
      <c r="E8" s="4">
        <v>0</v>
      </c>
      <c r="F8" s="6">
        <v>7.0000000000000007E-2</v>
      </c>
      <c r="G8" s="3">
        <v>5.5E-2</v>
      </c>
      <c r="H8" s="22">
        <v>0</v>
      </c>
      <c r="I8" s="7">
        <v>4.4999999999999998E-2</v>
      </c>
      <c r="J8" s="4">
        <v>0</v>
      </c>
      <c r="K8" s="595">
        <v>0.38200000000000001</v>
      </c>
      <c r="L8" s="596">
        <v>0.36699999999999999</v>
      </c>
      <c r="M8" s="596">
        <v>0.312</v>
      </c>
      <c r="N8" s="596">
        <v>0.24799999999999997</v>
      </c>
      <c r="O8" s="596">
        <v>0.33700000000000002</v>
      </c>
      <c r="P8" s="596">
        <v>0.318</v>
      </c>
      <c r="Q8" s="596">
        <v>0.32200000000000001</v>
      </c>
      <c r="R8" s="596">
        <v>0.30299999999999999</v>
      </c>
      <c r="S8" s="596">
        <v>0.27300000000000002</v>
      </c>
      <c r="T8" s="596">
        <v>0.25800000000000001</v>
      </c>
      <c r="U8" s="596">
        <v>0.24000000000000002</v>
      </c>
      <c r="V8" s="596">
        <v>0.26700000000000002</v>
      </c>
      <c r="W8" s="596">
        <v>0.22500000000000001</v>
      </c>
      <c r="X8" s="596">
        <v>0.19500000000000001</v>
      </c>
      <c r="Y8" s="596">
        <v>0.20299999999999999</v>
      </c>
      <c r="Z8" s="596">
        <v>0.18</v>
      </c>
      <c r="AA8" s="596">
        <v>0.17</v>
      </c>
      <c r="AB8" s="597">
        <v>0.125</v>
      </c>
      <c r="AC8" s="633">
        <v>2.8000000000000001E-2</v>
      </c>
      <c r="AD8" s="21"/>
      <c r="AE8" s="613" t="s">
        <v>2282</v>
      </c>
      <c r="AF8" s="648" t="s">
        <v>2275</v>
      </c>
      <c r="AH8" s="613" t="s">
        <v>2285</v>
      </c>
      <c r="AI8" s="657" t="s">
        <v>2285</v>
      </c>
      <c r="AO8" s="25" t="s">
        <v>135</v>
      </c>
      <c r="AP8" s="26" t="s">
        <v>157</v>
      </c>
      <c r="AQ8" s="33" t="s">
        <v>133</v>
      </c>
      <c r="AR8" s="37" t="str">
        <f t="shared" si="0"/>
        <v>処遇加算Ⅱ特定加算なしベア加算</v>
      </c>
      <c r="AS8" s="61" t="s">
        <v>142</v>
      </c>
      <c r="AT8" s="66" t="s">
        <v>2035</v>
      </c>
    </row>
    <row r="9" spans="1:46">
      <c r="A9" s="621" t="s">
        <v>2234</v>
      </c>
      <c r="B9" s="7">
        <v>8.8999999999999996E-2</v>
      </c>
      <c r="C9" s="3">
        <v>6.5000000000000002E-2</v>
      </c>
      <c r="D9" s="3">
        <v>3.5999999999999997E-2</v>
      </c>
      <c r="E9" s="4">
        <v>0</v>
      </c>
      <c r="F9" s="6">
        <v>6.0999999999999999E-2</v>
      </c>
      <c r="G9" s="594" t="s">
        <v>2257</v>
      </c>
      <c r="H9" s="22">
        <v>0</v>
      </c>
      <c r="I9" s="7">
        <v>4.4999999999999998E-2</v>
      </c>
      <c r="J9" s="4">
        <v>0</v>
      </c>
      <c r="K9" s="595">
        <v>0.223</v>
      </c>
      <c r="L9" s="594" t="s">
        <v>2257</v>
      </c>
      <c r="M9" s="596">
        <v>0.16200000000000001</v>
      </c>
      <c r="N9" s="596">
        <v>0.13800000000000001</v>
      </c>
      <c r="O9" s="596">
        <v>0.17799999999999999</v>
      </c>
      <c r="P9" s="596">
        <v>0.19899999999999998</v>
      </c>
      <c r="Q9" s="594" t="s">
        <v>2257</v>
      </c>
      <c r="R9" s="594" t="s">
        <v>2257</v>
      </c>
      <c r="S9" s="596">
        <v>0.154</v>
      </c>
      <c r="T9" s="594" t="s">
        <v>2257</v>
      </c>
      <c r="U9" s="596">
        <v>0.17</v>
      </c>
      <c r="V9" s="596">
        <v>0.11699999999999999</v>
      </c>
      <c r="W9" s="594" t="s">
        <v>2257</v>
      </c>
      <c r="X9" s="596">
        <v>0.125</v>
      </c>
      <c r="Y9" s="596">
        <v>9.2999999999999999E-2</v>
      </c>
      <c r="Z9" s="594" t="s">
        <v>2257</v>
      </c>
      <c r="AA9" s="596">
        <v>0.10899999999999999</v>
      </c>
      <c r="AB9" s="597">
        <v>6.4000000000000001E-2</v>
      </c>
      <c r="AC9" s="633">
        <v>2.8000000000000001E-2</v>
      </c>
      <c r="AD9" s="21"/>
      <c r="AE9" s="613" t="s">
        <v>2283</v>
      </c>
      <c r="AF9" s="648" t="s">
        <v>2314</v>
      </c>
      <c r="AH9" s="613" t="s">
        <v>2237</v>
      </c>
      <c r="AI9" s="657" t="s">
        <v>2237</v>
      </c>
      <c r="AO9" s="25" t="s">
        <v>134</v>
      </c>
      <c r="AP9" s="26" t="s">
        <v>16</v>
      </c>
      <c r="AQ9" s="33" t="s">
        <v>158</v>
      </c>
      <c r="AR9" s="37" t="str">
        <f t="shared" si="0"/>
        <v>処遇加算Ⅰ特定加算Ⅰベア加算なし</v>
      </c>
      <c r="AS9" s="61" t="s">
        <v>143</v>
      </c>
      <c r="AT9" s="66" t="s">
        <v>2035</v>
      </c>
    </row>
    <row r="10" spans="1:46">
      <c r="A10" s="621" t="s">
        <v>2235</v>
      </c>
      <c r="B10" s="7">
        <v>4.3999999999999997E-2</v>
      </c>
      <c r="C10" s="3">
        <v>3.2000000000000001E-2</v>
      </c>
      <c r="D10" s="3">
        <v>1.7999999999999999E-2</v>
      </c>
      <c r="E10" s="4">
        <v>0</v>
      </c>
      <c r="F10" s="6">
        <v>1.4E-2</v>
      </c>
      <c r="G10" s="3">
        <v>1.2999999999999999E-2</v>
      </c>
      <c r="H10" s="22">
        <v>0</v>
      </c>
      <c r="I10" s="7">
        <v>1.0999999999999999E-2</v>
      </c>
      <c r="J10" s="4">
        <v>0</v>
      </c>
      <c r="K10" s="595">
        <v>8.0999999999999989E-2</v>
      </c>
      <c r="L10" s="596">
        <v>7.9999999999999988E-2</v>
      </c>
      <c r="M10" s="596">
        <v>6.699999999999999E-2</v>
      </c>
      <c r="N10" s="596">
        <v>5.4999999999999993E-2</v>
      </c>
      <c r="O10" s="596">
        <v>6.9999999999999993E-2</v>
      </c>
      <c r="P10" s="596">
        <v>6.8999999999999992E-2</v>
      </c>
      <c r="Q10" s="596">
        <v>6.8999999999999992E-2</v>
      </c>
      <c r="R10" s="596">
        <v>6.7999999999999991E-2</v>
      </c>
      <c r="S10" s="596">
        <v>5.7999999999999996E-2</v>
      </c>
      <c r="T10" s="596">
        <v>5.6999999999999995E-2</v>
      </c>
      <c r="U10" s="596">
        <v>5.4999999999999993E-2</v>
      </c>
      <c r="V10" s="596">
        <v>5.5999999999999994E-2</v>
      </c>
      <c r="W10" s="596">
        <v>5.3999999999999992E-2</v>
      </c>
      <c r="X10" s="596">
        <v>4.3999999999999997E-2</v>
      </c>
      <c r="Y10" s="596">
        <v>4.3999999999999997E-2</v>
      </c>
      <c r="Z10" s="596">
        <v>4.2999999999999997E-2</v>
      </c>
      <c r="AA10" s="596">
        <v>4.0999999999999995E-2</v>
      </c>
      <c r="AB10" s="597">
        <v>0.03</v>
      </c>
      <c r="AC10" s="633">
        <v>1.2E-2</v>
      </c>
      <c r="AD10" s="21"/>
      <c r="AE10" s="613" t="s">
        <v>2284</v>
      </c>
      <c r="AF10" s="648" t="s">
        <v>2276</v>
      </c>
      <c r="AH10" s="613" t="s">
        <v>2286</v>
      </c>
      <c r="AI10" s="657" t="s">
        <v>2286</v>
      </c>
      <c r="AO10" s="25" t="s">
        <v>135</v>
      </c>
      <c r="AP10" s="26" t="s">
        <v>16</v>
      </c>
      <c r="AQ10" s="33" t="s">
        <v>133</v>
      </c>
      <c r="AR10" s="37" t="str">
        <f t="shared" si="0"/>
        <v>処遇加算Ⅱ特定加算Ⅰベア加算</v>
      </c>
      <c r="AS10" s="61" t="s">
        <v>139</v>
      </c>
      <c r="AT10" s="66" t="s">
        <v>144</v>
      </c>
    </row>
    <row r="11" spans="1:46">
      <c r="A11" s="621" t="s">
        <v>2236</v>
      </c>
      <c r="B11" s="7">
        <v>8.5999999999999993E-2</v>
      </c>
      <c r="C11" s="3">
        <v>6.3E-2</v>
      </c>
      <c r="D11" s="3">
        <v>3.5000000000000003E-2</v>
      </c>
      <c r="E11" s="4">
        <v>0</v>
      </c>
      <c r="F11" s="6">
        <v>2.1000000000000001E-2</v>
      </c>
      <c r="G11" s="594" t="s">
        <v>2257</v>
      </c>
      <c r="H11" s="22">
        <v>0</v>
      </c>
      <c r="I11" s="7">
        <v>2.8000000000000001E-2</v>
      </c>
      <c r="J11" s="4">
        <v>0</v>
      </c>
      <c r="K11" s="595">
        <v>0.159</v>
      </c>
      <c r="L11" s="594" t="s">
        <v>2257</v>
      </c>
      <c r="M11" s="596">
        <v>0.13799999999999998</v>
      </c>
      <c r="N11" s="596">
        <v>0.11499999999999999</v>
      </c>
      <c r="O11" s="596">
        <v>0.13100000000000001</v>
      </c>
      <c r="P11" s="596">
        <v>0.13600000000000001</v>
      </c>
      <c r="Q11" s="594" t="s">
        <v>2257</v>
      </c>
      <c r="R11" s="594" t="s">
        <v>2257</v>
      </c>
      <c r="S11" s="596">
        <v>0.10800000000000001</v>
      </c>
      <c r="T11" s="594" t="s">
        <v>2257</v>
      </c>
      <c r="U11" s="596">
        <v>0.10800000000000001</v>
      </c>
      <c r="V11" s="596">
        <v>0.10999999999999999</v>
      </c>
      <c r="W11" s="594" t="s">
        <v>2257</v>
      </c>
      <c r="X11" s="596">
        <v>8.0000000000000016E-2</v>
      </c>
      <c r="Y11" s="596">
        <v>8.6999999999999994E-2</v>
      </c>
      <c r="Z11" s="594" t="s">
        <v>2257</v>
      </c>
      <c r="AA11" s="596">
        <v>8.6999999999999994E-2</v>
      </c>
      <c r="AB11" s="597">
        <v>5.9000000000000004E-2</v>
      </c>
      <c r="AC11" s="633">
        <v>2.4E-2</v>
      </c>
      <c r="AD11" s="21"/>
      <c r="AE11" s="613" t="s">
        <v>2285</v>
      </c>
      <c r="AF11" s="648" t="s">
        <v>2314</v>
      </c>
      <c r="AH11" s="613" t="s">
        <v>2287</v>
      </c>
      <c r="AI11" s="657" t="s">
        <v>2293</v>
      </c>
      <c r="AO11" s="25" t="s">
        <v>134</v>
      </c>
      <c r="AP11" s="26" t="s">
        <v>17</v>
      </c>
      <c r="AQ11" s="33" t="s">
        <v>158</v>
      </c>
      <c r="AR11" s="37" t="str">
        <f t="shared" si="0"/>
        <v>処遇加算Ⅰ特定加算Ⅱベア加算なし</v>
      </c>
      <c r="AS11" s="61" t="s">
        <v>145</v>
      </c>
      <c r="AT11" s="66" t="s">
        <v>2035</v>
      </c>
    </row>
    <row r="12" spans="1:46">
      <c r="A12" s="621" t="s">
        <v>2237</v>
      </c>
      <c r="B12" s="7">
        <v>8.5999999999999993E-2</v>
      </c>
      <c r="C12" s="3">
        <v>6.3E-2</v>
      </c>
      <c r="D12" s="3">
        <v>3.5000000000000003E-2</v>
      </c>
      <c r="E12" s="4">
        <v>0</v>
      </c>
      <c r="F12" s="6">
        <v>2.1000000000000001E-2</v>
      </c>
      <c r="G12" s="594" t="s">
        <v>2257</v>
      </c>
      <c r="H12" s="22">
        <v>0</v>
      </c>
      <c r="I12" s="7">
        <v>2.8000000000000001E-2</v>
      </c>
      <c r="J12" s="4">
        <v>0</v>
      </c>
      <c r="K12" s="595">
        <v>0.159</v>
      </c>
      <c r="L12" s="594" t="s">
        <v>2257</v>
      </c>
      <c r="M12" s="596">
        <v>0.13799999999999998</v>
      </c>
      <c r="N12" s="596">
        <v>0.11499999999999999</v>
      </c>
      <c r="O12" s="596">
        <v>0.13100000000000001</v>
      </c>
      <c r="P12" s="596">
        <v>0.13600000000000001</v>
      </c>
      <c r="Q12" s="594" t="s">
        <v>2257</v>
      </c>
      <c r="R12" s="594" t="s">
        <v>2257</v>
      </c>
      <c r="S12" s="596">
        <v>0.10800000000000001</v>
      </c>
      <c r="T12" s="594" t="s">
        <v>2257</v>
      </c>
      <c r="U12" s="596">
        <v>0.10800000000000001</v>
      </c>
      <c r="V12" s="596">
        <v>0.10999999999999999</v>
      </c>
      <c r="W12" s="594" t="s">
        <v>2257</v>
      </c>
      <c r="X12" s="596">
        <v>8.0000000000000016E-2</v>
      </c>
      <c r="Y12" s="596">
        <v>8.6999999999999994E-2</v>
      </c>
      <c r="Z12" s="594" t="s">
        <v>2257</v>
      </c>
      <c r="AA12" s="596">
        <v>8.6999999999999994E-2</v>
      </c>
      <c r="AB12" s="597">
        <v>5.9000000000000004E-2</v>
      </c>
      <c r="AC12" s="633">
        <v>2.4E-2</v>
      </c>
      <c r="AD12" s="21"/>
      <c r="AE12" s="613" t="s">
        <v>2237</v>
      </c>
      <c r="AF12" s="648" t="s">
        <v>2314</v>
      </c>
      <c r="AH12" s="613" t="s">
        <v>2289</v>
      </c>
      <c r="AI12" s="657" t="s">
        <v>2294</v>
      </c>
      <c r="AO12" s="25" t="s">
        <v>135</v>
      </c>
      <c r="AP12" s="26" t="s">
        <v>17</v>
      </c>
      <c r="AQ12" s="33" t="s">
        <v>133</v>
      </c>
      <c r="AR12" s="37" t="str">
        <f t="shared" si="0"/>
        <v>処遇加算Ⅱ特定加算Ⅱベア加算</v>
      </c>
      <c r="AS12" s="61" t="s">
        <v>140</v>
      </c>
      <c r="AT12" s="66" t="s">
        <v>146</v>
      </c>
    </row>
    <row r="13" spans="1:46">
      <c r="A13" s="621" t="s">
        <v>2238</v>
      </c>
      <c r="B13" s="7">
        <v>6.4000000000000001E-2</v>
      </c>
      <c r="C13" s="3">
        <v>4.7E-2</v>
      </c>
      <c r="D13" s="3">
        <v>2.5999999999999999E-2</v>
      </c>
      <c r="E13" s="4">
        <v>0</v>
      </c>
      <c r="F13" s="6">
        <v>2.1000000000000001E-2</v>
      </c>
      <c r="G13" s="3">
        <v>1.9E-2</v>
      </c>
      <c r="H13" s="22">
        <v>0</v>
      </c>
      <c r="I13" s="7">
        <v>2.8000000000000001E-2</v>
      </c>
      <c r="J13" s="4">
        <v>0</v>
      </c>
      <c r="K13" s="595">
        <v>0.13700000000000001</v>
      </c>
      <c r="L13" s="596">
        <v>0.13500000000000001</v>
      </c>
      <c r="M13" s="596">
        <v>0.11599999999999999</v>
      </c>
      <c r="N13" s="596">
        <v>9.9000000000000005E-2</v>
      </c>
      <c r="O13" s="596">
        <v>0.10900000000000001</v>
      </c>
      <c r="P13" s="596">
        <v>0.12</v>
      </c>
      <c r="Q13" s="596">
        <v>0.10700000000000001</v>
      </c>
      <c r="R13" s="596">
        <v>0.11799999999999999</v>
      </c>
      <c r="S13" s="596">
        <v>9.1999999999999998E-2</v>
      </c>
      <c r="T13" s="596">
        <v>0.09</v>
      </c>
      <c r="U13" s="596">
        <v>9.9000000000000005E-2</v>
      </c>
      <c r="V13" s="596">
        <v>8.7999999999999995E-2</v>
      </c>
      <c r="W13" s="596">
        <v>9.7000000000000003E-2</v>
      </c>
      <c r="X13" s="596">
        <v>7.1000000000000008E-2</v>
      </c>
      <c r="Y13" s="596">
        <v>7.1000000000000008E-2</v>
      </c>
      <c r="Z13" s="596">
        <v>6.9000000000000006E-2</v>
      </c>
      <c r="AA13" s="596">
        <v>7.8E-2</v>
      </c>
      <c r="AB13" s="597">
        <v>0.05</v>
      </c>
      <c r="AC13" s="633">
        <v>2.4E-2</v>
      </c>
      <c r="AD13" s="21"/>
      <c r="AE13" s="613" t="s">
        <v>2286</v>
      </c>
      <c r="AF13" s="648" t="s">
        <v>2276</v>
      </c>
      <c r="AH13" s="613" t="s">
        <v>2241</v>
      </c>
      <c r="AI13" s="657" t="s">
        <v>2241</v>
      </c>
      <c r="AO13" s="25" t="s">
        <v>135</v>
      </c>
      <c r="AP13" s="26" t="s">
        <v>16</v>
      </c>
      <c r="AQ13" s="33" t="s">
        <v>158</v>
      </c>
      <c r="AR13" s="37" t="str">
        <f t="shared" si="0"/>
        <v>処遇加算Ⅱ特定加算Ⅰベア加算なし</v>
      </c>
      <c r="AS13" s="61" t="s">
        <v>147</v>
      </c>
      <c r="AT13" s="66" t="s">
        <v>2035</v>
      </c>
    </row>
    <row r="14" spans="1:46">
      <c r="A14" s="621" t="s">
        <v>2239</v>
      </c>
      <c r="B14" s="7">
        <v>6.7000000000000004E-2</v>
      </c>
      <c r="C14" s="3">
        <v>4.9000000000000002E-2</v>
      </c>
      <c r="D14" s="3">
        <v>2.7E-2</v>
      </c>
      <c r="E14" s="4">
        <v>0</v>
      </c>
      <c r="F14" s="6">
        <v>0.04</v>
      </c>
      <c r="G14" s="3">
        <v>3.5999999999999997E-2</v>
      </c>
      <c r="H14" s="22">
        <v>0</v>
      </c>
      <c r="I14" s="7">
        <v>1.7999999999999999E-2</v>
      </c>
      <c r="J14" s="4">
        <v>0</v>
      </c>
      <c r="K14" s="595">
        <v>0.13800000000000001</v>
      </c>
      <c r="L14" s="596">
        <v>0.13400000000000001</v>
      </c>
      <c r="M14" s="596">
        <v>9.8000000000000004E-2</v>
      </c>
      <c r="N14" s="596">
        <v>0.08</v>
      </c>
      <c r="O14" s="596">
        <v>0.12000000000000001</v>
      </c>
      <c r="P14" s="596">
        <v>0.12</v>
      </c>
      <c r="Q14" s="596">
        <v>0.11600000000000001</v>
      </c>
      <c r="R14" s="596">
        <v>0.11599999999999999</v>
      </c>
      <c r="S14" s="596">
        <v>0.10199999999999999</v>
      </c>
      <c r="T14" s="596">
        <v>9.799999999999999E-2</v>
      </c>
      <c r="U14" s="596">
        <v>9.8000000000000004E-2</v>
      </c>
      <c r="V14" s="596">
        <v>0.08</v>
      </c>
      <c r="W14" s="596">
        <v>9.4E-2</v>
      </c>
      <c r="X14" s="596">
        <v>0.08</v>
      </c>
      <c r="Y14" s="596">
        <v>6.2E-2</v>
      </c>
      <c r="Z14" s="596">
        <v>7.5999999999999998E-2</v>
      </c>
      <c r="AA14" s="596">
        <v>5.7999999999999996E-2</v>
      </c>
      <c r="AB14" s="597">
        <v>0.04</v>
      </c>
      <c r="AC14" s="633">
        <v>1.2999999999999999E-2</v>
      </c>
      <c r="AD14" s="21"/>
      <c r="AE14" s="613" t="s">
        <v>2287</v>
      </c>
      <c r="AF14" s="648" t="s">
        <v>2276</v>
      </c>
      <c r="AH14" s="613" t="s">
        <v>2290</v>
      </c>
      <c r="AI14" s="657" t="s">
        <v>2290</v>
      </c>
      <c r="AO14" s="25" t="s">
        <v>135</v>
      </c>
      <c r="AP14" s="26" t="s">
        <v>17</v>
      </c>
      <c r="AQ14" s="33" t="s">
        <v>158</v>
      </c>
      <c r="AR14" s="37" t="str">
        <f t="shared" si="0"/>
        <v>処遇加算Ⅱ特定加算Ⅱベア加算なし</v>
      </c>
      <c r="AS14" s="61" t="s">
        <v>148</v>
      </c>
      <c r="AT14" s="66" t="s">
        <v>2035</v>
      </c>
    </row>
    <row r="15" spans="1:46">
      <c r="A15" s="621" t="s">
        <v>2240</v>
      </c>
      <c r="B15" s="7">
        <v>6.7000000000000004E-2</v>
      </c>
      <c r="C15" s="3">
        <v>4.9000000000000002E-2</v>
      </c>
      <c r="D15" s="3">
        <v>2.7E-2</v>
      </c>
      <c r="E15" s="4">
        <v>0</v>
      </c>
      <c r="F15" s="6">
        <v>0.04</v>
      </c>
      <c r="G15" s="3">
        <v>3.5999999999999997E-2</v>
      </c>
      <c r="H15" s="22">
        <v>0</v>
      </c>
      <c r="I15" s="7">
        <v>1.7999999999999999E-2</v>
      </c>
      <c r="J15" s="4">
        <v>0</v>
      </c>
      <c r="K15" s="595">
        <v>0.13800000000000001</v>
      </c>
      <c r="L15" s="596">
        <v>0.13400000000000001</v>
      </c>
      <c r="M15" s="596">
        <v>9.8000000000000004E-2</v>
      </c>
      <c r="N15" s="596">
        <v>0.08</v>
      </c>
      <c r="O15" s="596">
        <v>0.12000000000000001</v>
      </c>
      <c r="P15" s="596">
        <v>0.12</v>
      </c>
      <c r="Q15" s="596">
        <v>0.11600000000000001</v>
      </c>
      <c r="R15" s="596">
        <v>0.11599999999999999</v>
      </c>
      <c r="S15" s="596">
        <v>0.10199999999999999</v>
      </c>
      <c r="T15" s="596">
        <v>9.799999999999999E-2</v>
      </c>
      <c r="U15" s="596">
        <v>9.8000000000000004E-2</v>
      </c>
      <c r="V15" s="596">
        <v>0.08</v>
      </c>
      <c r="W15" s="596">
        <v>9.4E-2</v>
      </c>
      <c r="X15" s="596">
        <v>0.08</v>
      </c>
      <c r="Y15" s="596">
        <v>6.2E-2</v>
      </c>
      <c r="Z15" s="596">
        <v>7.5999999999999998E-2</v>
      </c>
      <c r="AA15" s="596">
        <v>5.7999999999999996E-2</v>
      </c>
      <c r="AB15" s="597">
        <v>0.04</v>
      </c>
      <c r="AC15" s="633">
        <v>1.2999999999999999E-2</v>
      </c>
      <c r="AD15" s="21"/>
      <c r="AE15" s="613" t="s">
        <v>2289</v>
      </c>
      <c r="AF15" s="648" t="s">
        <v>2276</v>
      </c>
      <c r="AH15" s="613" t="s">
        <v>2291</v>
      </c>
      <c r="AI15" s="657" t="s">
        <v>2291</v>
      </c>
      <c r="AO15" s="25" t="s">
        <v>136</v>
      </c>
      <c r="AP15" s="26" t="s">
        <v>16</v>
      </c>
      <c r="AQ15" s="33" t="s">
        <v>133</v>
      </c>
      <c r="AR15" s="37" t="str">
        <f t="shared" si="0"/>
        <v>処遇加算Ⅲ特定加算Ⅰベア加算</v>
      </c>
      <c r="AS15" s="61" t="s">
        <v>139</v>
      </c>
      <c r="AT15" s="66" t="s">
        <v>149</v>
      </c>
    </row>
    <row r="16" spans="1:46">
      <c r="A16" s="621" t="s">
        <v>2241</v>
      </c>
      <c r="B16" s="7">
        <v>6.4000000000000001E-2</v>
      </c>
      <c r="C16" s="3">
        <v>4.7E-2</v>
      </c>
      <c r="D16" s="3">
        <v>2.5999999999999999E-2</v>
      </c>
      <c r="E16" s="4">
        <v>0</v>
      </c>
      <c r="F16" s="6">
        <v>1.7000000000000001E-2</v>
      </c>
      <c r="G16" s="3">
        <v>1.4999999999999999E-2</v>
      </c>
      <c r="H16" s="22">
        <v>0</v>
      </c>
      <c r="I16" s="7">
        <v>1.2999999999999999E-2</v>
      </c>
      <c r="J16" s="4">
        <v>0</v>
      </c>
      <c r="K16" s="595">
        <v>0.10299999999999999</v>
      </c>
      <c r="L16" s="596">
        <v>0.10099999999999999</v>
      </c>
      <c r="M16" s="596">
        <v>8.5999999999999993E-2</v>
      </c>
      <c r="N16" s="596">
        <v>6.8999999999999992E-2</v>
      </c>
      <c r="O16" s="594" t="s">
        <v>2257</v>
      </c>
      <c r="P16" s="594" t="s">
        <v>2257</v>
      </c>
      <c r="Q16" s="594" t="s">
        <v>2257</v>
      </c>
      <c r="R16" s="594" t="s">
        <v>2257</v>
      </c>
      <c r="S16" s="594" t="s">
        <v>2257</v>
      </c>
      <c r="T16" s="594" t="s">
        <v>2257</v>
      </c>
      <c r="U16" s="594" t="s">
        <v>2257</v>
      </c>
      <c r="V16" s="594" t="s">
        <v>2257</v>
      </c>
      <c r="W16" s="594" t="s">
        <v>2257</v>
      </c>
      <c r="X16" s="594" t="s">
        <v>2257</v>
      </c>
      <c r="Y16" s="594" t="s">
        <v>2257</v>
      </c>
      <c r="Z16" s="594" t="s">
        <v>2257</v>
      </c>
      <c r="AA16" s="594" t="s">
        <v>2257</v>
      </c>
      <c r="AB16" s="638" t="s">
        <v>2257</v>
      </c>
      <c r="AC16" s="633">
        <v>8.9999999999999993E-3</v>
      </c>
      <c r="AD16" s="21"/>
      <c r="AE16" s="613" t="s">
        <v>2241</v>
      </c>
      <c r="AF16" s="648" t="s">
        <v>2276</v>
      </c>
      <c r="AH16" s="613" t="s">
        <v>2292</v>
      </c>
      <c r="AI16" s="657" t="s">
        <v>2292</v>
      </c>
      <c r="AO16" s="25" t="s">
        <v>134</v>
      </c>
      <c r="AP16" s="26" t="s">
        <v>157</v>
      </c>
      <c r="AQ16" s="33" t="s">
        <v>158</v>
      </c>
      <c r="AR16" s="37" t="str">
        <f t="shared" si="0"/>
        <v>処遇加算Ⅰ特定加算なしベア加算なし</v>
      </c>
      <c r="AS16" s="61" t="s">
        <v>150</v>
      </c>
      <c r="AT16" s="66" t="s">
        <v>2035</v>
      </c>
    </row>
    <row r="17" spans="1:46">
      <c r="A17" s="621" t="s">
        <v>2242</v>
      </c>
      <c r="B17" s="7">
        <v>6.4000000000000001E-2</v>
      </c>
      <c r="C17" s="3">
        <v>4.7E-2</v>
      </c>
      <c r="D17" s="3">
        <v>2.5999999999999999E-2</v>
      </c>
      <c r="E17" s="4">
        <v>0</v>
      </c>
      <c r="F17" s="6">
        <v>1.7000000000000001E-2</v>
      </c>
      <c r="G17" s="3">
        <v>1.4999999999999999E-2</v>
      </c>
      <c r="H17" s="22">
        <v>0</v>
      </c>
      <c r="I17" s="7">
        <v>1.2999999999999999E-2</v>
      </c>
      <c r="J17" s="4">
        <v>0</v>
      </c>
      <c r="K17" s="595">
        <v>0.10299999999999999</v>
      </c>
      <c r="L17" s="596">
        <v>0.10099999999999999</v>
      </c>
      <c r="M17" s="596">
        <v>8.5999999999999993E-2</v>
      </c>
      <c r="N17" s="596">
        <v>6.8999999999999992E-2</v>
      </c>
      <c r="O17" s="596">
        <v>0.09</v>
      </c>
      <c r="P17" s="596">
        <v>8.5999999999999993E-2</v>
      </c>
      <c r="Q17" s="596">
        <v>8.7999999999999995E-2</v>
      </c>
      <c r="R17" s="596">
        <v>8.3999999999999991E-2</v>
      </c>
      <c r="S17" s="596">
        <v>7.2999999999999995E-2</v>
      </c>
      <c r="T17" s="596">
        <v>7.0999999999999994E-2</v>
      </c>
      <c r="U17" s="596">
        <v>6.4999999999999988E-2</v>
      </c>
      <c r="V17" s="596">
        <v>7.2999999999999995E-2</v>
      </c>
      <c r="W17" s="596">
        <v>6.2999999999999987E-2</v>
      </c>
      <c r="X17" s="596">
        <v>5.1999999999999998E-2</v>
      </c>
      <c r="Y17" s="596">
        <v>5.6000000000000001E-2</v>
      </c>
      <c r="Z17" s="596">
        <v>4.9999999999999996E-2</v>
      </c>
      <c r="AA17" s="596">
        <v>4.8000000000000001E-2</v>
      </c>
      <c r="AB17" s="597">
        <v>3.4999999999999996E-2</v>
      </c>
      <c r="AC17" s="633">
        <v>8.9999999999999993E-3</v>
      </c>
      <c r="AD17" s="21"/>
      <c r="AE17" s="613" t="s">
        <v>2290</v>
      </c>
      <c r="AF17" s="648" t="s">
        <v>2276</v>
      </c>
      <c r="AH17" s="613" t="s">
        <v>2245</v>
      </c>
      <c r="AI17" s="657" t="s">
        <v>2245</v>
      </c>
      <c r="AO17" s="25" t="s">
        <v>136</v>
      </c>
      <c r="AP17" s="26" t="s">
        <v>17</v>
      </c>
      <c r="AQ17" s="33" t="s">
        <v>133</v>
      </c>
      <c r="AR17" s="37" t="str">
        <f t="shared" si="0"/>
        <v>処遇加算Ⅲ特定加算Ⅱベア加算</v>
      </c>
      <c r="AS17" s="61" t="s">
        <v>140</v>
      </c>
      <c r="AT17" s="66" t="s">
        <v>151</v>
      </c>
    </row>
    <row r="18" spans="1:46">
      <c r="A18" s="621" t="s">
        <v>2243</v>
      </c>
      <c r="B18" s="7">
        <v>5.7000000000000002E-2</v>
      </c>
      <c r="C18" s="3">
        <v>4.1000000000000002E-2</v>
      </c>
      <c r="D18" s="3">
        <v>2.3E-2</v>
      </c>
      <c r="E18" s="4">
        <v>0</v>
      </c>
      <c r="F18" s="6">
        <v>1.7000000000000001E-2</v>
      </c>
      <c r="G18" s="3">
        <v>1.4999999999999999E-2</v>
      </c>
      <c r="H18" s="22">
        <v>0</v>
      </c>
      <c r="I18" s="7">
        <v>1.2999999999999999E-2</v>
      </c>
      <c r="J18" s="4">
        <v>0</v>
      </c>
      <c r="K18" s="595">
        <v>9.6000000000000002E-2</v>
      </c>
      <c r="L18" s="596">
        <v>9.4E-2</v>
      </c>
      <c r="M18" s="596">
        <v>7.9000000000000001E-2</v>
      </c>
      <c r="N18" s="596">
        <v>6.3E-2</v>
      </c>
      <c r="O18" s="596">
        <v>8.3000000000000004E-2</v>
      </c>
      <c r="P18" s="596">
        <v>0.08</v>
      </c>
      <c r="Q18" s="596">
        <v>8.1000000000000003E-2</v>
      </c>
      <c r="R18" s="596">
        <v>7.8E-2</v>
      </c>
      <c r="S18" s="596">
        <v>6.7000000000000004E-2</v>
      </c>
      <c r="T18" s="596">
        <v>6.5000000000000002E-2</v>
      </c>
      <c r="U18" s="596">
        <v>6.2E-2</v>
      </c>
      <c r="V18" s="596">
        <v>6.6000000000000003E-2</v>
      </c>
      <c r="W18" s="596">
        <v>0.06</v>
      </c>
      <c r="X18" s="596">
        <v>4.9000000000000002E-2</v>
      </c>
      <c r="Y18" s="596">
        <v>0.05</v>
      </c>
      <c r="Z18" s="596">
        <v>4.7E-2</v>
      </c>
      <c r="AA18" s="596">
        <v>4.4999999999999998E-2</v>
      </c>
      <c r="AB18" s="597">
        <v>3.2000000000000001E-2</v>
      </c>
      <c r="AC18" s="633">
        <v>8.9999999999999993E-3</v>
      </c>
      <c r="AD18" s="21"/>
      <c r="AE18" s="613" t="s">
        <v>2291</v>
      </c>
      <c r="AF18" s="648" t="s">
        <v>2276</v>
      </c>
      <c r="AH18" s="613" t="s">
        <v>2246</v>
      </c>
      <c r="AI18" s="657" t="s">
        <v>2246</v>
      </c>
      <c r="AO18" s="25" t="s">
        <v>136</v>
      </c>
      <c r="AP18" s="26" t="s">
        <v>16</v>
      </c>
      <c r="AQ18" s="33" t="s">
        <v>158</v>
      </c>
      <c r="AR18" s="37" t="str">
        <f t="shared" si="0"/>
        <v>処遇加算Ⅲ特定加算Ⅰベア加算なし</v>
      </c>
      <c r="AS18" s="61" t="s">
        <v>152</v>
      </c>
      <c r="AT18" s="66" t="s">
        <v>2035</v>
      </c>
    </row>
    <row r="19" spans="1:46">
      <c r="A19" s="621" t="s">
        <v>2244</v>
      </c>
      <c r="B19" s="7">
        <v>5.3999999999999999E-2</v>
      </c>
      <c r="C19" s="3">
        <v>0.04</v>
      </c>
      <c r="D19" s="3">
        <v>2.1999999999999999E-2</v>
      </c>
      <c r="E19" s="4">
        <v>0</v>
      </c>
      <c r="F19" s="6">
        <v>1.7000000000000001E-2</v>
      </c>
      <c r="G19" s="3">
        <v>1.4999999999999999E-2</v>
      </c>
      <c r="H19" s="22">
        <v>0</v>
      </c>
      <c r="I19" s="7">
        <v>1.2999999999999999E-2</v>
      </c>
      <c r="J19" s="4">
        <v>0</v>
      </c>
      <c r="K19" s="595">
        <v>9.2999999999999999E-2</v>
      </c>
      <c r="L19" s="596">
        <v>9.0999999999999998E-2</v>
      </c>
      <c r="M19" s="596">
        <v>7.5999999999999998E-2</v>
      </c>
      <c r="N19" s="596">
        <v>6.2E-2</v>
      </c>
      <c r="O19" s="596">
        <v>0.08</v>
      </c>
      <c r="P19" s="596">
        <v>7.9000000000000001E-2</v>
      </c>
      <c r="Q19" s="596">
        <v>7.8E-2</v>
      </c>
      <c r="R19" s="596">
        <v>7.6999999999999999E-2</v>
      </c>
      <c r="S19" s="596">
        <v>6.6000000000000003E-2</v>
      </c>
      <c r="T19" s="596">
        <v>6.4000000000000001E-2</v>
      </c>
      <c r="U19" s="596">
        <v>6.0999999999999999E-2</v>
      </c>
      <c r="V19" s="596">
        <v>6.3E-2</v>
      </c>
      <c r="W19" s="596">
        <v>5.8999999999999997E-2</v>
      </c>
      <c r="X19" s="596">
        <v>4.8000000000000001E-2</v>
      </c>
      <c r="Y19" s="596">
        <v>4.9000000000000002E-2</v>
      </c>
      <c r="Z19" s="596">
        <v>4.5999999999999999E-2</v>
      </c>
      <c r="AA19" s="596">
        <v>4.3999999999999997E-2</v>
      </c>
      <c r="AB19" s="597">
        <v>3.1E-2</v>
      </c>
      <c r="AC19" s="633">
        <v>8.9999999999999993E-3</v>
      </c>
      <c r="AD19" s="21"/>
      <c r="AE19" s="613" t="s">
        <v>2292</v>
      </c>
      <c r="AF19" s="648" t="s">
        <v>2276</v>
      </c>
      <c r="AH19" s="613" t="s">
        <v>2247</v>
      </c>
      <c r="AI19" s="657" t="s">
        <v>2295</v>
      </c>
      <c r="AO19" s="25" t="s">
        <v>135</v>
      </c>
      <c r="AP19" s="26" t="s">
        <v>157</v>
      </c>
      <c r="AQ19" s="33" t="s">
        <v>158</v>
      </c>
      <c r="AR19" s="37" t="str">
        <f t="shared" si="0"/>
        <v>処遇加算Ⅱ特定加算なしベア加算なし</v>
      </c>
      <c r="AS19" s="61" t="s">
        <v>153</v>
      </c>
      <c r="AT19" s="66" t="s">
        <v>2035</v>
      </c>
    </row>
    <row r="20" spans="1:46">
      <c r="A20" s="621" t="s">
        <v>2245</v>
      </c>
      <c r="B20" s="7">
        <v>6.4000000000000001E-2</v>
      </c>
      <c r="C20" s="3">
        <v>4.7E-2</v>
      </c>
      <c r="D20" s="3">
        <v>2.5999999999999999E-2</v>
      </c>
      <c r="E20" s="4">
        <v>0</v>
      </c>
      <c r="F20" s="6">
        <v>1.7000000000000001E-2</v>
      </c>
      <c r="G20" s="594" t="s">
        <v>2257</v>
      </c>
      <c r="H20" s="22">
        <v>0</v>
      </c>
      <c r="I20" s="7">
        <v>1.2999999999999999E-2</v>
      </c>
      <c r="J20" s="4">
        <v>0</v>
      </c>
      <c r="K20" s="595">
        <v>0.10299999999999999</v>
      </c>
      <c r="L20" s="594" t="s">
        <v>2257</v>
      </c>
      <c r="M20" s="596">
        <v>8.5999999999999993E-2</v>
      </c>
      <c r="N20" s="596">
        <v>6.8999999999999992E-2</v>
      </c>
      <c r="O20" s="596">
        <v>0.09</v>
      </c>
      <c r="P20" s="596">
        <v>8.5999999999999993E-2</v>
      </c>
      <c r="Q20" s="594" t="s">
        <v>2257</v>
      </c>
      <c r="R20" s="594" t="s">
        <v>2257</v>
      </c>
      <c r="S20" s="596">
        <v>7.2999999999999995E-2</v>
      </c>
      <c r="T20" s="594" t="s">
        <v>2257</v>
      </c>
      <c r="U20" s="596">
        <v>6.4999999999999988E-2</v>
      </c>
      <c r="V20" s="596">
        <v>7.2999999999999995E-2</v>
      </c>
      <c r="W20" s="594" t="s">
        <v>2257</v>
      </c>
      <c r="X20" s="596">
        <v>5.1999999999999998E-2</v>
      </c>
      <c r="Y20" s="596">
        <v>5.6000000000000001E-2</v>
      </c>
      <c r="Z20" s="594" t="s">
        <v>2257</v>
      </c>
      <c r="AA20" s="596">
        <v>4.8000000000000001E-2</v>
      </c>
      <c r="AB20" s="597">
        <v>3.4999999999999996E-2</v>
      </c>
      <c r="AC20" s="633">
        <v>8.9999999999999993E-3</v>
      </c>
      <c r="AD20" s="21"/>
      <c r="AE20" s="613" t="s">
        <v>2245</v>
      </c>
      <c r="AF20" s="648" t="s">
        <v>2314</v>
      </c>
      <c r="AH20" s="613" t="s">
        <v>2248</v>
      </c>
      <c r="AI20" s="657" t="s">
        <v>2296</v>
      </c>
      <c r="AO20" s="25" t="s">
        <v>136</v>
      </c>
      <c r="AP20" s="26" t="s">
        <v>17</v>
      </c>
      <c r="AQ20" s="33" t="s">
        <v>158</v>
      </c>
      <c r="AR20" s="37" t="str">
        <f t="shared" si="0"/>
        <v>処遇加算Ⅲ特定加算Ⅱベア加算なし</v>
      </c>
      <c r="AS20" s="61" t="s">
        <v>154</v>
      </c>
      <c r="AT20" s="66" t="s">
        <v>2035</v>
      </c>
    </row>
    <row r="21" spans="1:46">
      <c r="A21" s="621" t="s">
        <v>2246</v>
      </c>
      <c r="B21" s="7">
        <v>6.4000000000000001E-2</v>
      </c>
      <c r="C21" s="3">
        <v>4.7E-2</v>
      </c>
      <c r="D21" s="3">
        <v>2.5999999999999999E-2</v>
      </c>
      <c r="E21" s="4">
        <v>0</v>
      </c>
      <c r="F21" s="6">
        <v>1.7000000000000001E-2</v>
      </c>
      <c r="G21" s="3">
        <v>1.4999999999999999E-2</v>
      </c>
      <c r="H21" s="22">
        <v>0</v>
      </c>
      <c r="I21" s="7">
        <v>1.2999999999999999E-2</v>
      </c>
      <c r="J21" s="4">
        <v>0</v>
      </c>
      <c r="K21" s="595">
        <v>0.10299999999999999</v>
      </c>
      <c r="L21" s="596">
        <v>0.10099999999999999</v>
      </c>
      <c r="M21" s="596">
        <v>8.5999999999999993E-2</v>
      </c>
      <c r="N21" s="596">
        <v>6.8999999999999992E-2</v>
      </c>
      <c r="O21" s="596">
        <v>0.09</v>
      </c>
      <c r="P21" s="596">
        <v>8.5999999999999993E-2</v>
      </c>
      <c r="Q21" s="596">
        <v>8.7999999999999995E-2</v>
      </c>
      <c r="R21" s="596">
        <v>8.3999999999999991E-2</v>
      </c>
      <c r="S21" s="596">
        <v>7.2999999999999995E-2</v>
      </c>
      <c r="T21" s="596">
        <v>7.0999999999999994E-2</v>
      </c>
      <c r="U21" s="596">
        <v>6.4999999999999988E-2</v>
      </c>
      <c r="V21" s="596">
        <v>7.2999999999999995E-2</v>
      </c>
      <c r="W21" s="596">
        <v>6.2999999999999987E-2</v>
      </c>
      <c r="X21" s="596">
        <v>5.1999999999999998E-2</v>
      </c>
      <c r="Y21" s="596">
        <v>5.6000000000000001E-2</v>
      </c>
      <c r="Z21" s="596">
        <v>4.9999999999999996E-2</v>
      </c>
      <c r="AA21" s="596">
        <v>4.8000000000000001E-2</v>
      </c>
      <c r="AB21" s="597">
        <v>3.4999999999999996E-2</v>
      </c>
      <c r="AC21" s="633">
        <v>8.9999999999999993E-3</v>
      </c>
      <c r="AD21" s="21"/>
      <c r="AE21" s="613" t="s">
        <v>2246</v>
      </c>
      <c r="AF21" s="648" t="s">
        <v>2276</v>
      </c>
      <c r="AH21" s="613" t="s">
        <v>2249</v>
      </c>
      <c r="AI21" s="657" t="s">
        <v>2297</v>
      </c>
      <c r="AO21" s="25" t="s">
        <v>136</v>
      </c>
      <c r="AP21" s="26" t="s">
        <v>157</v>
      </c>
      <c r="AQ21" s="33" t="s">
        <v>133</v>
      </c>
      <c r="AR21" s="37" t="str">
        <f t="shared" si="0"/>
        <v>処遇加算Ⅲ特定加算なしベア加算</v>
      </c>
      <c r="AS21" s="61" t="s">
        <v>142</v>
      </c>
      <c r="AT21" s="66" t="s">
        <v>155</v>
      </c>
    </row>
    <row r="22" spans="1:46" ht="14.25" thickBot="1">
      <c r="A22" s="621" t="s">
        <v>2247</v>
      </c>
      <c r="B22" s="7">
        <v>8.5999999999999993E-2</v>
      </c>
      <c r="C22" s="3">
        <v>6.3E-2</v>
      </c>
      <c r="D22" s="3">
        <v>3.5000000000000003E-2</v>
      </c>
      <c r="E22" s="4">
        <v>0</v>
      </c>
      <c r="F22" s="6">
        <v>1.9E-2</v>
      </c>
      <c r="G22" s="3">
        <v>1.6E-2</v>
      </c>
      <c r="H22" s="22">
        <v>0</v>
      </c>
      <c r="I22" s="7">
        <v>2.5999999999999999E-2</v>
      </c>
      <c r="J22" s="4">
        <v>0</v>
      </c>
      <c r="K22" s="595">
        <v>0.14700000000000002</v>
      </c>
      <c r="L22" s="596">
        <v>0.14400000000000002</v>
      </c>
      <c r="M22" s="596">
        <v>0.128</v>
      </c>
      <c r="N22" s="596">
        <v>0.105</v>
      </c>
      <c r="O22" s="596">
        <v>0.121</v>
      </c>
      <c r="P22" s="596">
        <v>0.124</v>
      </c>
      <c r="Q22" s="596">
        <v>0.11799999999999999</v>
      </c>
      <c r="R22" s="596">
        <v>0.121</v>
      </c>
      <c r="S22" s="596">
        <v>9.8000000000000004E-2</v>
      </c>
      <c r="T22" s="596">
        <v>9.5000000000000001E-2</v>
      </c>
      <c r="U22" s="596">
        <v>9.6000000000000002E-2</v>
      </c>
      <c r="V22" s="596">
        <v>0.10199999999999999</v>
      </c>
      <c r="W22" s="596">
        <v>9.2999999999999999E-2</v>
      </c>
      <c r="X22" s="596">
        <v>7.0000000000000007E-2</v>
      </c>
      <c r="Y22" s="596">
        <v>7.9000000000000001E-2</v>
      </c>
      <c r="Z22" s="596">
        <v>6.7000000000000004E-2</v>
      </c>
      <c r="AA22" s="596">
        <v>7.6999999999999999E-2</v>
      </c>
      <c r="AB22" s="597">
        <v>5.1000000000000004E-2</v>
      </c>
      <c r="AC22" s="633">
        <v>1.6E-2</v>
      </c>
      <c r="AD22" s="21"/>
      <c r="AE22" s="613" t="s">
        <v>2247</v>
      </c>
      <c r="AF22" s="649" t="s">
        <v>2276</v>
      </c>
      <c r="AH22" s="613" t="s">
        <v>2250</v>
      </c>
      <c r="AI22" s="657" t="s">
        <v>2250</v>
      </c>
      <c r="AO22" s="28" t="s">
        <v>136</v>
      </c>
      <c r="AP22" s="29" t="s">
        <v>157</v>
      </c>
      <c r="AQ22" s="34" t="s">
        <v>158</v>
      </c>
      <c r="AR22" s="38" t="str">
        <f t="shared" si="0"/>
        <v>処遇加算Ⅲ特定加算なしベア加算なし</v>
      </c>
      <c r="AS22" s="62" t="s">
        <v>156</v>
      </c>
      <c r="AT22" s="67" t="s">
        <v>2035</v>
      </c>
    </row>
    <row r="23" spans="1:46">
      <c r="A23" s="621" t="s">
        <v>2248</v>
      </c>
      <c r="B23" s="7">
        <v>8.5999999999999993E-2</v>
      </c>
      <c r="C23" s="3">
        <v>6.3E-2</v>
      </c>
      <c r="D23" s="3">
        <v>3.5000000000000003E-2</v>
      </c>
      <c r="E23" s="4">
        <v>0</v>
      </c>
      <c r="F23" s="6">
        <v>1.9E-2</v>
      </c>
      <c r="G23" s="3">
        <v>1.6E-2</v>
      </c>
      <c r="H23" s="22">
        <v>0</v>
      </c>
      <c r="I23" s="7">
        <v>2.5999999999999999E-2</v>
      </c>
      <c r="J23" s="4">
        <v>0</v>
      </c>
      <c r="K23" s="595">
        <v>0.14700000000000002</v>
      </c>
      <c r="L23" s="596">
        <v>0.14400000000000002</v>
      </c>
      <c r="M23" s="596">
        <v>0.128</v>
      </c>
      <c r="N23" s="596">
        <v>0.105</v>
      </c>
      <c r="O23" s="596">
        <v>0.121</v>
      </c>
      <c r="P23" s="596">
        <v>0.124</v>
      </c>
      <c r="Q23" s="596">
        <v>0.11799999999999999</v>
      </c>
      <c r="R23" s="596">
        <v>0.121</v>
      </c>
      <c r="S23" s="596">
        <v>9.8000000000000004E-2</v>
      </c>
      <c r="T23" s="596">
        <v>9.5000000000000001E-2</v>
      </c>
      <c r="U23" s="596">
        <v>9.6000000000000002E-2</v>
      </c>
      <c r="V23" s="596">
        <v>0.10199999999999999</v>
      </c>
      <c r="W23" s="596">
        <v>9.2999999999999999E-2</v>
      </c>
      <c r="X23" s="596">
        <v>7.0000000000000007E-2</v>
      </c>
      <c r="Y23" s="596">
        <v>7.9000000000000001E-2</v>
      </c>
      <c r="Z23" s="596">
        <v>6.7000000000000004E-2</v>
      </c>
      <c r="AA23" s="596">
        <v>7.6999999999999999E-2</v>
      </c>
      <c r="AB23" s="597">
        <v>5.1000000000000004E-2</v>
      </c>
      <c r="AC23" s="633">
        <v>1.6E-2</v>
      </c>
      <c r="AD23" s="21"/>
      <c r="AE23" s="613" t="s">
        <v>2248</v>
      </c>
      <c r="AF23" s="650" t="s">
        <v>2276</v>
      </c>
      <c r="AH23" s="646" t="s">
        <v>2251</v>
      </c>
      <c r="AI23" s="658" t="s">
        <v>2251</v>
      </c>
    </row>
    <row r="24" spans="1:46">
      <c r="A24" s="621" t="s">
        <v>2249</v>
      </c>
      <c r="B24" s="7">
        <v>0.15</v>
      </c>
      <c r="C24" s="3">
        <v>0.11</v>
      </c>
      <c r="D24" s="3">
        <v>6.0999999999999999E-2</v>
      </c>
      <c r="E24" s="4">
        <v>0</v>
      </c>
      <c r="F24" s="6">
        <v>1.9E-2</v>
      </c>
      <c r="G24" s="3">
        <v>1.6E-2</v>
      </c>
      <c r="H24" s="22">
        <v>0</v>
      </c>
      <c r="I24" s="7">
        <v>2.5999999999999999E-2</v>
      </c>
      <c r="J24" s="4">
        <v>0</v>
      </c>
      <c r="K24" s="595">
        <v>0.21099999999999997</v>
      </c>
      <c r="L24" s="596">
        <v>0.20799999999999996</v>
      </c>
      <c r="M24" s="596">
        <v>0.192</v>
      </c>
      <c r="N24" s="596">
        <v>0.15200000000000002</v>
      </c>
      <c r="O24" s="596">
        <v>0.185</v>
      </c>
      <c r="P24" s="596">
        <v>0.17099999999999999</v>
      </c>
      <c r="Q24" s="596">
        <v>0.182</v>
      </c>
      <c r="R24" s="596">
        <v>0.16799999999999998</v>
      </c>
      <c r="S24" s="596">
        <v>0.14500000000000002</v>
      </c>
      <c r="T24" s="596">
        <v>0.14200000000000002</v>
      </c>
      <c r="U24" s="596">
        <v>0.122</v>
      </c>
      <c r="V24" s="596">
        <v>0.16599999999999998</v>
      </c>
      <c r="W24" s="596">
        <v>0.11899999999999999</v>
      </c>
      <c r="X24" s="596">
        <v>9.6000000000000002E-2</v>
      </c>
      <c r="Y24" s="596">
        <v>0.126</v>
      </c>
      <c r="Z24" s="596">
        <v>9.2999999999999999E-2</v>
      </c>
      <c r="AA24" s="596">
        <v>0.10299999999999999</v>
      </c>
      <c r="AB24" s="597">
        <v>7.6999999999999999E-2</v>
      </c>
      <c r="AC24" s="633">
        <v>1.6E-2</v>
      </c>
      <c r="AD24" s="21"/>
      <c r="AE24" s="613" t="s">
        <v>2249</v>
      </c>
      <c r="AF24" s="645" t="s">
        <v>2276</v>
      </c>
      <c r="AH24" s="646" t="s">
        <v>2252</v>
      </c>
      <c r="AI24" s="658" t="s">
        <v>2252</v>
      </c>
    </row>
    <row r="25" spans="1:46">
      <c r="A25" s="621" t="s">
        <v>2250</v>
      </c>
      <c r="B25" s="7">
        <v>8.1000000000000003E-2</v>
      </c>
      <c r="C25" s="3">
        <v>5.8999999999999997E-2</v>
      </c>
      <c r="D25" s="3">
        <v>3.3000000000000002E-2</v>
      </c>
      <c r="E25" s="4">
        <v>0</v>
      </c>
      <c r="F25" s="6">
        <v>1.2999999999999999E-2</v>
      </c>
      <c r="G25" s="3">
        <v>0.01</v>
      </c>
      <c r="H25" s="22">
        <v>0</v>
      </c>
      <c r="I25" s="7">
        <v>0.02</v>
      </c>
      <c r="J25" s="4">
        <v>0</v>
      </c>
      <c r="K25" s="595">
        <v>0.13100000000000001</v>
      </c>
      <c r="L25" s="596">
        <v>0.128</v>
      </c>
      <c r="M25" s="596">
        <v>0.11800000000000001</v>
      </c>
      <c r="N25" s="596">
        <v>9.6000000000000002E-2</v>
      </c>
      <c r="O25" s="596">
        <v>0.111</v>
      </c>
      <c r="P25" s="596">
        <v>0.109</v>
      </c>
      <c r="Q25" s="596">
        <v>0.108</v>
      </c>
      <c r="R25" s="596">
        <v>0.106</v>
      </c>
      <c r="S25" s="596">
        <v>8.8999999999999996E-2</v>
      </c>
      <c r="T25" s="596">
        <v>8.5999999999999993E-2</v>
      </c>
      <c r="U25" s="596">
        <v>8.3000000000000004E-2</v>
      </c>
      <c r="V25" s="596">
        <v>9.8000000000000004E-2</v>
      </c>
      <c r="W25" s="596">
        <v>0.08</v>
      </c>
      <c r="X25" s="596">
        <v>6.3E-2</v>
      </c>
      <c r="Y25" s="596">
        <v>7.5999999999999998E-2</v>
      </c>
      <c r="Z25" s="596">
        <v>6.0000000000000005E-2</v>
      </c>
      <c r="AA25" s="596">
        <v>7.0000000000000007E-2</v>
      </c>
      <c r="AB25" s="597">
        <v>0.05</v>
      </c>
      <c r="AC25" s="633">
        <v>1.7000000000000001E-2</v>
      </c>
      <c r="AD25" s="21"/>
      <c r="AE25" s="613" t="s">
        <v>2301</v>
      </c>
      <c r="AF25" s="645" t="s">
        <v>2276</v>
      </c>
      <c r="AH25" s="646" t="s">
        <v>2253</v>
      </c>
      <c r="AI25" s="658" t="s">
        <v>2253</v>
      </c>
    </row>
    <row r="26" spans="1:46">
      <c r="A26" s="621" t="s">
        <v>2251</v>
      </c>
      <c r="B26" s="7">
        <v>0.126</v>
      </c>
      <c r="C26" s="3">
        <v>9.1999999999999998E-2</v>
      </c>
      <c r="D26" s="3">
        <v>5.0999999999999997E-2</v>
      </c>
      <c r="E26" s="4">
        <v>0</v>
      </c>
      <c r="F26" s="6">
        <v>1.2999999999999999E-2</v>
      </c>
      <c r="G26" s="3">
        <v>0.01</v>
      </c>
      <c r="H26" s="22">
        <v>0</v>
      </c>
      <c r="I26" s="7">
        <v>0.02</v>
      </c>
      <c r="J26" s="4">
        <v>0</v>
      </c>
      <c r="K26" s="595">
        <v>0.17599999999999999</v>
      </c>
      <c r="L26" s="596">
        <v>0.17299999999999999</v>
      </c>
      <c r="M26" s="596">
        <v>0.16299999999999998</v>
      </c>
      <c r="N26" s="596">
        <v>0.129</v>
      </c>
      <c r="O26" s="596">
        <v>0.15600000000000003</v>
      </c>
      <c r="P26" s="596">
        <v>0.14200000000000002</v>
      </c>
      <c r="Q26" s="596">
        <v>0.15300000000000002</v>
      </c>
      <c r="R26" s="596">
        <v>0.13900000000000001</v>
      </c>
      <c r="S26" s="596">
        <v>0.122</v>
      </c>
      <c r="T26" s="596">
        <v>0.11899999999999999</v>
      </c>
      <c r="U26" s="596">
        <v>0.10100000000000001</v>
      </c>
      <c r="V26" s="596">
        <v>0.14300000000000002</v>
      </c>
      <c r="W26" s="596">
        <v>9.8000000000000004E-2</v>
      </c>
      <c r="X26" s="596">
        <v>8.1000000000000003E-2</v>
      </c>
      <c r="Y26" s="596">
        <v>0.109</v>
      </c>
      <c r="Z26" s="596">
        <v>7.8E-2</v>
      </c>
      <c r="AA26" s="596">
        <v>8.7999999999999995E-2</v>
      </c>
      <c r="AB26" s="597">
        <v>6.8000000000000005E-2</v>
      </c>
      <c r="AC26" s="633">
        <v>1.7000000000000001E-2</v>
      </c>
      <c r="AD26" s="21"/>
      <c r="AE26" s="646" t="s">
        <v>2302</v>
      </c>
      <c r="AF26" s="645" t="s">
        <v>2276</v>
      </c>
      <c r="AH26" s="646" t="s">
        <v>2254</v>
      </c>
      <c r="AI26" s="658" t="s">
        <v>2254</v>
      </c>
    </row>
    <row r="27" spans="1:46">
      <c r="A27" s="621" t="s">
        <v>2252</v>
      </c>
      <c r="B27" s="7">
        <v>8.4000000000000005E-2</v>
      </c>
      <c r="C27" s="3">
        <v>6.0999999999999999E-2</v>
      </c>
      <c r="D27" s="3">
        <v>3.4000000000000002E-2</v>
      </c>
      <c r="E27" s="4">
        <v>0</v>
      </c>
      <c r="F27" s="6">
        <v>1.2999999999999999E-2</v>
      </c>
      <c r="G27" s="3">
        <v>0.01</v>
      </c>
      <c r="H27" s="22">
        <v>0</v>
      </c>
      <c r="I27" s="7">
        <v>0.02</v>
      </c>
      <c r="J27" s="4">
        <v>0</v>
      </c>
      <c r="K27" s="595">
        <v>0.13400000000000001</v>
      </c>
      <c r="L27" s="596">
        <v>0.13100000000000001</v>
      </c>
      <c r="M27" s="596">
        <v>0.12100000000000001</v>
      </c>
      <c r="N27" s="596">
        <v>9.8000000000000004E-2</v>
      </c>
      <c r="O27" s="596">
        <v>0.114</v>
      </c>
      <c r="P27" s="596">
        <v>0.111</v>
      </c>
      <c r="Q27" s="596">
        <v>0.111</v>
      </c>
      <c r="R27" s="596">
        <v>0.108</v>
      </c>
      <c r="S27" s="596">
        <v>9.0999999999999998E-2</v>
      </c>
      <c r="T27" s="596">
        <v>8.7999999999999995E-2</v>
      </c>
      <c r="U27" s="596">
        <v>8.4000000000000005E-2</v>
      </c>
      <c r="V27" s="596">
        <v>0.10100000000000001</v>
      </c>
      <c r="W27" s="596">
        <v>8.1000000000000003E-2</v>
      </c>
      <c r="X27" s="596">
        <v>6.4000000000000001E-2</v>
      </c>
      <c r="Y27" s="596">
        <v>7.8E-2</v>
      </c>
      <c r="Z27" s="596">
        <v>6.1000000000000006E-2</v>
      </c>
      <c r="AA27" s="596">
        <v>7.1000000000000008E-2</v>
      </c>
      <c r="AB27" s="597">
        <v>5.1000000000000004E-2</v>
      </c>
      <c r="AC27" s="633">
        <v>1.7000000000000001E-2</v>
      </c>
      <c r="AD27" s="21"/>
      <c r="AE27" s="646" t="s">
        <v>2303</v>
      </c>
      <c r="AF27" s="651" t="s">
        <v>2276</v>
      </c>
      <c r="AH27" s="646" t="s">
        <v>2255</v>
      </c>
      <c r="AI27" s="658" t="s">
        <v>2255</v>
      </c>
    </row>
    <row r="28" spans="1:46" ht="14.25" thickBot="1">
      <c r="A28" s="621" t="s">
        <v>2253</v>
      </c>
      <c r="B28" s="627">
        <v>8.1000000000000003E-2</v>
      </c>
      <c r="C28" s="606">
        <v>5.8999999999999997E-2</v>
      </c>
      <c r="D28" s="606">
        <v>3.3000000000000002E-2</v>
      </c>
      <c r="E28" s="4">
        <v>0</v>
      </c>
      <c r="F28" s="623">
        <v>1.0999999999999999E-2</v>
      </c>
      <c r="G28" s="594" t="s">
        <v>2257</v>
      </c>
      <c r="H28" s="22">
        <v>0</v>
      </c>
      <c r="I28" s="627">
        <v>0.02</v>
      </c>
      <c r="J28" s="4">
        <v>0</v>
      </c>
      <c r="K28" s="639">
        <v>0.129</v>
      </c>
      <c r="L28" s="594" t="s">
        <v>2257</v>
      </c>
      <c r="M28" s="607">
        <v>0.11800000000000001</v>
      </c>
      <c r="N28" s="607">
        <v>9.6000000000000002E-2</v>
      </c>
      <c r="O28" s="607">
        <v>0.109</v>
      </c>
      <c r="P28" s="607">
        <v>0.107</v>
      </c>
      <c r="Q28" s="594" t="s">
        <v>2257</v>
      </c>
      <c r="R28" s="594" t="s">
        <v>2257</v>
      </c>
      <c r="S28" s="607">
        <v>8.6999999999999994E-2</v>
      </c>
      <c r="T28" s="594" t="s">
        <v>2257</v>
      </c>
      <c r="U28" s="607">
        <v>8.1000000000000003E-2</v>
      </c>
      <c r="V28" s="607">
        <v>9.8000000000000004E-2</v>
      </c>
      <c r="W28" s="594" t="s">
        <v>2257</v>
      </c>
      <c r="X28" s="607">
        <v>6.0999999999999999E-2</v>
      </c>
      <c r="Y28" s="607">
        <v>7.5999999999999998E-2</v>
      </c>
      <c r="Z28" s="594" t="s">
        <v>2257</v>
      </c>
      <c r="AA28" s="607">
        <v>7.0000000000000007E-2</v>
      </c>
      <c r="AB28" s="614">
        <v>0.05</v>
      </c>
      <c r="AC28" s="633">
        <v>1.7000000000000001E-2</v>
      </c>
      <c r="AD28" s="21"/>
      <c r="AE28" s="646" t="s">
        <v>2304</v>
      </c>
      <c r="AF28" s="648" t="s">
        <v>2314</v>
      </c>
      <c r="AH28" s="647" t="s">
        <v>2256</v>
      </c>
      <c r="AI28" s="659" t="s">
        <v>2256</v>
      </c>
    </row>
    <row r="29" spans="1:46" ht="14.25" thickTop="1">
      <c r="A29" s="621" t="s">
        <v>2254</v>
      </c>
      <c r="B29" s="627">
        <v>8.1000000000000003E-2</v>
      </c>
      <c r="C29" s="606">
        <v>5.8999999999999997E-2</v>
      </c>
      <c r="D29" s="606">
        <v>3.3000000000000002E-2</v>
      </c>
      <c r="E29" s="4">
        <v>0</v>
      </c>
      <c r="F29" s="623">
        <v>1.0999999999999999E-2</v>
      </c>
      <c r="G29" s="594" t="s">
        <v>2257</v>
      </c>
      <c r="H29" s="22">
        <v>0</v>
      </c>
      <c r="I29" s="627">
        <v>0.02</v>
      </c>
      <c r="J29" s="4">
        <v>0</v>
      </c>
      <c r="K29" s="639">
        <v>0.129</v>
      </c>
      <c r="L29" s="594" t="s">
        <v>2257</v>
      </c>
      <c r="M29" s="607">
        <v>0.11800000000000001</v>
      </c>
      <c r="N29" s="607">
        <v>9.6000000000000002E-2</v>
      </c>
      <c r="O29" s="607">
        <v>0.109</v>
      </c>
      <c r="P29" s="607">
        <v>0.107</v>
      </c>
      <c r="Q29" s="594" t="s">
        <v>2257</v>
      </c>
      <c r="R29" s="594" t="s">
        <v>2257</v>
      </c>
      <c r="S29" s="607">
        <v>8.6999999999999994E-2</v>
      </c>
      <c r="T29" s="594" t="s">
        <v>2257</v>
      </c>
      <c r="U29" s="607">
        <v>8.1000000000000003E-2</v>
      </c>
      <c r="V29" s="607">
        <v>9.8000000000000004E-2</v>
      </c>
      <c r="W29" s="594" t="s">
        <v>2257</v>
      </c>
      <c r="X29" s="607">
        <v>6.0999999999999999E-2</v>
      </c>
      <c r="Y29" s="607">
        <v>7.5999999999999998E-2</v>
      </c>
      <c r="Z29" s="594" t="s">
        <v>2257</v>
      </c>
      <c r="AA29" s="607">
        <v>7.0000000000000007E-2</v>
      </c>
      <c r="AB29" s="614">
        <v>0.05</v>
      </c>
      <c r="AC29" s="633">
        <v>1.7000000000000001E-2</v>
      </c>
      <c r="AD29" s="21"/>
      <c r="AE29" s="646" t="s">
        <v>2305</v>
      </c>
      <c r="AF29" s="648" t="s">
        <v>2314</v>
      </c>
      <c r="AH29" s="653" t="s">
        <v>2265</v>
      </c>
      <c r="AI29" s="660" t="s">
        <v>2308</v>
      </c>
    </row>
    <row r="30" spans="1:46" ht="13.5" customHeight="1">
      <c r="A30" s="621" t="s">
        <v>2255</v>
      </c>
      <c r="B30" s="627">
        <v>9.9000000000000005E-2</v>
      </c>
      <c r="C30" s="606">
        <v>7.1999999999999995E-2</v>
      </c>
      <c r="D30" s="606">
        <v>0.04</v>
      </c>
      <c r="E30" s="4">
        <v>0</v>
      </c>
      <c r="F30" s="623">
        <v>4.2999999999999997E-2</v>
      </c>
      <c r="G30" s="606">
        <v>3.9E-2</v>
      </c>
      <c r="H30" s="22">
        <v>0</v>
      </c>
      <c r="I30" s="627">
        <v>3.7999999999999999E-2</v>
      </c>
      <c r="J30" s="4">
        <v>0</v>
      </c>
      <c r="K30" s="639">
        <v>0.21100000000000002</v>
      </c>
      <c r="L30" s="607">
        <v>0.20700000000000002</v>
      </c>
      <c r="M30" s="607">
        <v>0.16800000000000001</v>
      </c>
      <c r="N30" s="607">
        <v>0.14099999999999999</v>
      </c>
      <c r="O30" s="607">
        <v>0.17300000000000001</v>
      </c>
      <c r="P30" s="607">
        <v>0.184</v>
      </c>
      <c r="Q30" s="607">
        <v>0.16900000000000001</v>
      </c>
      <c r="R30" s="607">
        <v>0.18</v>
      </c>
      <c r="S30" s="607">
        <v>0.14599999999999999</v>
      </c>
      <c r="T30" s="607">
        <v>0.14199999999999999</v>
      </c>
      <c r="U30" s="607">
        <v>0.152</v>
      </c>
      <c r="V30" s="607">
        <v>0.13</v>
      </c>
      <c r="W30" s="607">
        <v>0.14799999999999999</v>
      </c>
      <c r="X30" s="607">
        <v>0.11399999999999999</v>
      </c>
      <c r="Y30" s="607">
        <v>0.10299999999999999</v>
      </c>
      <c r="Z30" s="607">
        <v>0.11</v>
      </c>
      <c r="AA30" s="607">
        <v>0.109</v>
      </c>
      <c r="AB30" s="614">
        <v>7.1000000000000008E-2</v>
      </c>
      <c r="AC30" s="633">
        <v>3.1E-2</v>
      </c>
      <c r="AD30" s="21"/>
      <c r="AE30" s="646" t="s">
        <v>2306</v>
      </c>
      <c r="AF30" s="651" t="s">
        <v>2276</v>
      </c>
      <c r="AH30" s="646" t="s">
        <v>2271</v>
      </c>
      <c r="AI30" s="658" t="s">
        <v>2309</v>
      </c>
    </row>
    <row r="31" spans="1:46" ht="14.25" thickBot="1">
      <c r="A31" s="622" t="s">
        <v>2256</v>
      </c>
      <c r="B31" s="628">
        <v>7.9000000000000001E-2</v>
      </c>
      <c r="C31" s="611">
        <v>5.8000000000000003E-2</v>
      </c>
      <c r="D31" s="611">
        <v>3.2000000000000001E-2</v>
      </c>
      <c r="E31" s="629">
        <v>0</v>
      </c>
      <c r="F31" s="624">
        <v>4.2999999999999997E-2</v>
      </c>
      <c r="G31" s="611">
        <v>3.9E-2</v>
      </c>
      <c r="H31" s="632">
        <v>0</v>
      </c>
      <c r="I31" s="628">
        <v>3.7999999999999999E-2</v>
      </c>
      <c r="J31" s="629">
        <v>0</v>
      </c>
      <c r="K31" s="640">
        <v>0.191</v>
      </c>
      <c r="L31" s="612">
        <v>0.187</v>
      </c>
      <c r="M31" s="612">
        <v>0.14799999999999999</v>
      </c>
      <c r="N31" s="612">
        <v>0.127</v>
      </c>
      <c r="O31" s="612">
        <v>0.153</v>
      </c>
      <c r="P31" s="612">
        <v>0.17</v>
      </c>
      <c r="Q31" s="612">
        <v>0.14899999999999999</v>
      </c>
      <c r="R31" s="612">
        <v>0.16600000000000001</v>
      </c>
      <c r="S31" s="612">
        <v>0.13200000000000001</v>
      </c>
      <c r="T31" s="612">
        <v>0.128</v>
      </c>
      <c r="U31" s="612">
        <v>0.14399999999999999</v>
      </c>
      <c r="V31" s="612">
        <v>0.11</v>
      </c>
      <c r="W31" s="612">
        <v>0.14000000000000001</v>
      </c>
      <c r="X31" s="612">
        <v>0.106</v>
      </c>
      <c r="Y31" s="612">
        <v>8.8999999999999996E-2</v>
      </c>
      <c r="Z31" s="612">
        <v>0.10200000000000001</v>
      </c>
      <c r="AA31" s="612">
        <v>0.10100000000000001</v>
      </c>
      <c r="AB31" s="615">
        <v>6.3E-2</v>
      </c>
      <c r="AC31" s="634">
        <v>3.1E-2</v>
      </c>
      <c r="AD31" s="21"/>
      <c r="AE31" s="647" t="s">
        <v>2307</v>
      </c>
      <c r="AF31" s="652" t="s">
        <v>2276</v>
      </c>
      <c r="AH31" s="646" t="s">
        <v>2272</v>
      </c>
      <c r="AI31" s="658" t="s">
        <v>2310</v>
      </c>
    </row>
    <row r="32" spans="1:46" ht="14.25" thickTop="1">
      <c r="A32" s="643" t="s">
        <v>2265</v>
      </c>
      <c r="B32" s="630">
        <v>6.1000000000000006E-2</v>
      </c>
      <c r="C32" s="608">
        <v>4.4000000000000004E-2</v>
      </c>
      <c r="D32" s="608">
        <v>2.5000000000000001E-2</v>
      </c>
      <c r="E32" s="27">
        <v>0</v>
      </c>
      <c r="F32" s="625">
        <v>1.7000000000000001E-2</v>
      </c>
      <c r="G32" s="609" t="s">
        <v>2257</v>
      </c>
      <c r="H32" s="24">
        <v>0</v>
      </c>
      <c r="I32" s="630">
        <v>1.0999999999999999E-2</v>
      </c>
      <c r="J32" s="27">
        <v>0</v>
      </c>
      <c r="K32" s="641">
        <v>0.10100000000000001</v>
      </c>
      <c r="L32" s="609" t="s">
        <v>2257</v>
      </c>
      <c r="M32" s="610">
        <v>8.4000000000000005E-2</v>
      </c>
      <c r="N32" s="610">
        <v>6.7000000000000004E-2</v>
      </c>
      <c r="O32" s="610">
        <v>9.0000000000000011E-2</v>
      </c>
      <c r="P32" s="610">
        <v>8.4000000000000005E-2</v>
      </c>
      <c r="Q32" s="609" t="s">
        <v>2257</v>
      </c>
      <c r="R32" s="609" t="s">
        <v>2257</v>
      </c>
      <c r="S32" s="610">
        <v>7.3000000000000009E-2</v>
      </c>
      <c r="T32" s="609" t="s">
        <v>2257</v>
      </c>
      <c r="U32" s="610">
        <v>6.5000000000000002E-2</v>
      </c>
      <c r="V32" s="610">
        <v>7.3000000000000009E-2</v>
      </c>
      <c r="W32" s="609" t="s">
        <v>2257</v>
      </c>
      <c r="X32" s="610">
        <v>5.4000000000000006E-2</v>
      </c>
      <c r="Y32" s="610">
        <v>5.6000000000000008E-2</v>
      </c>
      <c r="Z32" s="609" t="s">
        <v>2257</v>
      </c>
      <c r="AA32" s="610">
        <v>4.8000000000000001E-2</v>
      </c>
      <c r="AB32" s="616">
        <v>3.7000000000000005E-2</v>
      </c>
      <c r="AC32" s="635">
        <v>1.2E-2</v>
      </c>
      <c r="AD32" s="21"/>
      <c r="AE32" s="653" t="s">
        <v>2265</v>
      </c>
      <c r="AF32" s="654" t="s">
        <v>2314</v>
      </c>
      <c r="AH32" s="646" t="s">
        <v>2273</v>
      </c>
      <c r="AI32" s="658" t="s">
        <v>2311</v>
      </c>
    </row>
    <row r="33" spans="1:35">
      <c r="A33" s="644" t="s">
        <v>2266</v>
      </c>
      <c r="B33" s="627">
        <v>6.8000000000000005E-2</v>
      </c>
      <c r="C33" s="606">
        <v>0.05</v>
      </c>
      <c r="D33" s="606">
        <v>2.8000000000000001E-2</v>
      </c>
      <c r="E33" s="4">
        <v>0</v>
      </c>
      <c r="F33" s="623">
        <v>2.5999999999999999E-2</v>
      </c>
      <c r="G33" s="594" t="s">
        <v>2257</v>
      </c>
      <c r="H33" s="22">
        <v>0</v>
      </c>
      <c r="I33" s="627">
        <v>1.7999999999999999E-2</v>
      </c>
      <c r="J33" s="4">
        <v>0</v>
      </c>
      <c r="K33" s="639">
        <v>0.125</v>
      </c>
      <c r="L33" s="594" t="s">
        <v>2257</v>
      </c>
      <c r="M33" s="607">
        <v>9.9000000000000005E-2</v>
      </c>
      <c r="N33" s="607">
        <v>8.1000000000000003E-2</v>
      </c>
      <c r="O33" s="607">
        <v>0.107</v>
      </c>
      <c r="P33" s="607">
        <v>0.107</v>
      </c>
      <c r="Q33" s="594" t="s">
        <v>2257</v>
      </c>
      <c r="R33" s="594" t="s">
        <v>2257</v>
      </c>
      <c r="S33" s="607">
        <v>8.8999999999999996E-2</v>
      </c>
      <c r="T33" s="594" t="s">
        <v>2257</v>
      </c>
      <c r="U33" s="607">
        <v>8.4999999999999992E-2</v>
      </c>
      <c r="V33" s="607">
        <v>8.1000000000000003E-2</v>
      </c>
      <c r="W33" s="594" t="s">
        <v>2257</v>
      </c>
      <c r="X33" s="607">
        <v>6.7000000000000004E-2</v>
      </c>
      <c r="Y33" s="607">
        <v>6.3E-2</v>
      </c>
      <c r="Z33" s="594" t="s">
        <v>2257</v>
      </c>
      <c r="AA33" s="607">
        <v>5.8999999999999997E-2</v>
      </c>
      <c r="AB33" s="614">
        <v>4.1000000000000002E-2</v>
      </c>
      <c r="AC33" s="633">
        <v>1.2999999999999999E-2</v>
      </c>
      <c r="AD33" s="21"/>
      <c r="AE33" s="646" t="s">
        <v>2271</v>
      </c>
      <c r="AF33" s="651" t="s">
        <v>2314</v>
      </c>
      <c r="AH33" s="646" t="s">
        <v>2274</v>
      </c>
      <c r="AI33" s="658" t="s">
        <v>2312</v>
      </c>
    </row>
    <row r="34" spans="1:35" ht="14.25" thickBot="1">
      <c r="A34" s="644" t="s">
        <v>2267</v>
      </c>
      <c r="B34" s="627">
        <v>6.8000000000000005E-2</v>
      </c>
      <c r="C34" s="606">
        <v>0.05</v>
      </c>
      <c r="D34" s="606">
        <v>2.8000000000000001E-2</v>
      </c>
      <c r="E34" s="4">
        <v>0</v>
      </c>
      <c r="F34" s="623">
        <v>2.5999999999999999E-2</v>
      </c>
      <c r="G34" s="594" t="s">
        <v>2257</v>
      </c>
      <c r="H34" s="22">
        <v>0</v>
      </c>
      <c r="I34" s="627">
        <v>1.7999999999999999E-2</v>
      </c>
      <c r="J34" s="4">
        <v>0</v>
      </c>
      <c r="K34" s="639">
        <v>0.125</v>
      </c>
      <c r="L34" s="594" t="s">
        <v>2257</v>
      </c>
      <c r="M34" s="607">
        <v>9.9000000000000005E-2</v>
      </c>
      <c r="N34" s="607">
        <v>8.1000000000000003E-2</v>
      </c>
      <c r="O34" s="607">
        <v>0.107</v>
      </c>
      <c r="P34" s="607">
        <v>0.107</v>
      </c>
      <c r="Q34" s="594" t="s">
        <v>2257</v>
      </c>
      <c r="R34" s="594" t="s">
        <v>2257</v>
      </c>
      <c r="S34" s="607">
        <v>8.8999999999999996E-2</v>
      </c>
      <c r="T34" s="594" t="s">
        <v>2257</v>
      </c>
      <c r="U34" s="607">
        <v>8.4999999999999992E-2</v>
      </c>
      <c r="V34" s="607">
        <v>8.1000000000000003E-2</v>
      </c>
      <c r="W34" s="594" t="s">
        <v>2257</v>
      </c>
      <c r="X34" s="607">
        <v>6.7000000000000004E-2</v>
      </c>
      <c r="Y34" s="607">
        <v>6.3E-2</v>
      </c>
      <c r="Z34" s="594" t="s">
        <v>2257</v>
      </c>
      <c r="AA34" s="607">
        <v>5.8999999999999997E-2</v>
      </c>
      <c r="AB34" s="614">
        <v>4.1000000000000002E-2</v>
      </c>
      <c r="AC34" s="633">
        <v>1.2999999999999999E-2</v>
      </c>
      <c r="AD34" s="21"/>
      <c r="AE34" s="646" t="s">
        <v>2272</v>
      </c>
      <c r="AF34" s="651" t="s">
        <v>2314</v>
      </c>
      <c r="AH34" s="664" t="s">
        <v>2288</v>
      </c>
      <c r="AI34" s="661" t="s">
        <v>2313</v>
      </c>
    </row>
    <row r="35" spans="1:35">
      <c r="A35" s="644" t="s">
        <v>2268</v>
      </c>
      <c r="B35" s="627">
        <v>6.7000000000000004E-2</v>
      </c>
      <c r="C35" s="606">
        <v>4.9000000000000002E-2</v>
      </c>
      <c r="D35" s="606">
        <v>2.7E-2</v>
      </c>
      <c r="E35" s="4">
        <v>0</v>
      </c>
      <c r="F35" s="623">
        <v>1.7999999999999999E-2</v>
      </c>
      <c r="G35" s="594" t="s">
        <v>2257</v>
      </c>
      <c r="H35" s="22">
        <v>0</v>
      </c>
      <c r="I35" s="627">
        <v>1.2999999999999999E-2</v>
      </c>
      <c r="J35" s="4">
        <v>0</v>
      </c>
      <c r="K35" s="639">
        <v>0.107</v>
      </c>
      <c r="L35" s="594" t="s">
        <v>2257</v>
      </c>
      <c r="M35" s="607">
        <v>8.8999999999999996E-2</v>
      </c>
      <c r="N35" s="607">
        <v>7.0999999999999994E-2</v>
      </c>
      <c r="O35" s="607">
        <v>9.4E-2</v>
      </c>
      <c r="P35" s="607">
        <v>8.8999999999999996E-2</v>
      </c>
      <c r="Q35" s="594" t="s">
        <v>2257</v>
      </c>
      <c r="R35" s="594" t="s">
        <v>2257</v>
      </c>
      <c r="S35" s="607">
        <v>7.5999999999999998E-2</v>
      </c>
      <c r="T35" s="594" t="s">
        <v>2257</v>
      </c>
      <c r="U35" s="607">
        <v>6.699999999999999E-2</v>
      </c>
      <c r="V35" s="607">
        <v>7.5999999999999998E-2</v>
      </c>
      <c r="W35" s="594" t="s">
        <v>2257</v>
      </c>
      <c r="X35" s="607">
        <v>5.3999999999999999E-2</v>
      </c>
      <c r="Y35" s="607">
        <v>5.8000000000000003E-2</v>
      </c>
      <c r="Z35" s="594" t="s">
        <v>2257</v>
      </c>
      <c r="AA35" s="607">
        <v>4.9000000000000002E-2</v>
      </c>
      <c r="AB35" s="614">
        <v>3.5999999999999997E-2</v>
      </c>
      <c r="AC35" s="633">
        <v>8.9999999999999993E-3</v>
      </c>
      <c r="AD35" s="21"/>
      <c r="AE35" s="646" t="s">
        <v>2273</v>
      </c>
      <c r="AF35" s="651" t="s">
        <v>2314</v>
      </c>
    </row>
    <row r="36" spans="1:35">
      <c r="A36" s="644" t="s">
        <v>2269</v>
      </c>
      <c r="B36" s="627">
        <v>6.5000000000000002E-2</v>
      </c>
      <c r="C36" s="606">
        <v>4.7E-2</v>
      </c>
      <c r="D36" s="606">
        <v>2.6000000000000002E-2</v>
      </c>
      <c r="E36" s="4">
        <v>0</v>
      </c>
      <c r="F36" s="623">
        <v>1.7999999999999999E-2</v>
      </c>
      <c r="G36" s="594" t="s">
        <v>2257</v>
      </c>
      <c r="H36" s="22">
        <v>0</v>
      </c>
      <c r="I36" s="627">
        <v>1.2999999999999999E-2</v>
      </c>
      <c r="J36" s="4">
        <v>0</v>
      </c>
      <c r="K36" s="639">
        <v>0.105</v>
      </c>
      <c r="L36" s="594" t="s">
        <v>2257</v>
      </c>
      <c r="M36" s="607">
        <v>8.6999999999999994E-2</v>
      </c>
      <c r="N36" s="607">
        <v>6.8999999999999992E-2</v>
      </c>
      <c r="O36" s="607">
        <v>9.1999999999999998E-2</v>
      </c>
      <c r="P36" s="607">
        <v>8.6999999999999994E-2</v>
      </c>
      <c r="Q36" s="594" t="s">
        <v>2257</v>
      </c>
      <c r="R36" s="594" t="s">
        <v>2257</v>
      </c>
      <c r="S36" s="607">
        <v>7.3999999999999996E-2</v>
      </c>
      <c r="T36" s="594" t="s">
        <v>2257</v>
      </c>
      <c r="U36" s="607">
        <v>6.5999999999999989E-2</v>
      </c>
      <c r="V36" s="607">
        <v>7.3999999999999996E-2</v>
      </c>
      <c r="W36" s="594" t="s">
        <v>2257</v>
      </c>
      <c r="X36" s="607">
        <v>5.2999999999999999E-2</v>
      </c>
      <c r="Y36" s="607">
        <v>5.6000000000000001E-2</v>
      </c>
      <c r="Z36" s="594" t="s">
        <v>2257</v>
      </c>
      <c r="AA36" s="607">
        <v>4.8000000000000001E-2</v>
      </c>
      <c r="AB36" s="614">
        <v>3.5000000000000003E-2</v>
      </c>
      <c r="AC36" s="633">
        <v>8.9999999999999993E-3</v>
      </c>
      <c r="AD36" s="21"/>
      <c r="AE36" s="646" t="s">
        <v>2274</v>
      </c>
      <c r="AF36" s="651" t="s">
        <v>2314</v>
      </c>
    </row>
    <row r="37" spans="1:35" ht="14.25" thickBot="1">
      <c r="A37" s="644" t="s">
        <v>2270</v>
      </c>
      <c r="B37" s="631">
        <v>6.4000000000000001E-2</v>
      </c>
      <c r="C37" s="617">
        <v>4.7E-2</v>
      </c>
      <c r="D37" s="617">
        <v>2.6000000000000002E-2</v>
      </c>
      <c r="E37" s="5">
        <v>0</v>
      </c>
      <c r="F37" s="626">
        <v>1.7999999999999999E-2</v>
      </c>
      <c r="G37" s="618" t="s">
        <v>2257</v>
      </c>
      <c r="H37" s="23">
        <v>0</v>
      </c>
      <c r="I37" s="631">
        <v>1.2999999999999999E-2</v>
      </c>
      <c r="J37" s="5">
        <v>0</v>
      </c>
      <c r="K37" s="642">
        <v>0.104</v>
      </c>
      <c r="L37" s="618" t="s">
        <v>2257</v>
      </c>
      <c r="M37" s="619">
        <v>8.5999999999999993E-2</v>
      </c>
      <c r="N37" s="619">
        <v>6.8999999999999992E-2</v>
      </c>
      <c r="O37" s="619">
        <v>9.0999999999999998E-2</v>
      </c>
      <c r="P37" s="619">
        <v>8.6999999999999994E-2</v>
      </c>
      <c r="Q37" s="618" t="s">
        <v>2257</v>
      </c>
      <c r="R37" s="618" t="s">
        <v>2257</v>
      </c>
      <c r="S37" s="619">
        <v>7.3999999999999996E-2</v>
      </c>
      <c r="T37" s="618" t="s">
        <v>2257</v>
      </c>
      <c r="U37" s="619">
        <v>6.5999999999999989E-2</v>
      </c>
      <c r="V37" s="619">
        <v>7.2999999999999995E-2</v>
      </c>
      <c r="W37" s="618" t="s">
        <v>2257</v>
      </c>
      <c r="X37" s="619">
        <v>5.2999999999999999E-2</v>
      </c>
      <c r="Y37" s="619">
        <v>5.6000000000000001E-2</v>
      </c>
      <c r="Z37" s="618" t="s">
        <v>2257</v>
      </c>
      <c r="AA37" s="619">
        <v>4.8000000000000001E-2</v>
      </c>
      <c r="AB37" s="620">
        <v>3.5000000000000003E-2</v>
      </c>
      <c r="AC37" s="636">
        <v>8.9999999999999993E-3</v>
      </c>
      <c r="AD37" s="21"/>
      <c r="AE37" s="655" t="s">
        <v>2288</v>
      </c>
      <c r="AF37" s="656" t="s">
        <v>2314</v>
      </c>
    </row>
    <row r="38" spans="1:35">
      <c r="K38" s="21"/>
      <c r="L38" s="21"/>
      <c r="M38" s="21"/>
      <c r="N38" s="21"/>
      <c r="O38" s="21"/>
      <c r="P38" s="21"/>
      <c r="Q38" s="21"/>
      <c r="R38" s="21"/>
      <c r="S38" s="21"/>
      <c r="T38" s="21"/>
      <c r="U38" s="21"/>
      <c r="V38" s="21"/>
      <c r="W38" s="21"/>
      <c r="X38" s="21"/>
      <c r="Y38" s="21"/>
      <c r="Z38" s="21"/>
      <c r="AA38" s="21"/>
      <c r="AB38" s="21"/>
      <c r="AC38" s="21"/>
      <c r="AD38" s="21"/>
    </row>
    <row r="39" spans="1:35">
      <c r="K39" s="21"/>
      <c r="L39" s="21"/>
      <c r="M39" s="21"/>
      <c r="N39" s="21"/>
      <c r="O39" s="21"/>
      <c r="P39" s="21"/>
      <c r="Q39" s="21"/>
      <c r="R39" s="21"/>
      <c r="S39" s="21"/>
      <c r="T39" s="21"/>
      <c r="U39" s="21"/>
      <c r="V39" s="21"/>
      <c r="W39" s="21"/>
      <c r="X39" s="21"/>
      <c r="Y39" s="21"/>
      <c r="Z39" s="21"/>
      <c r="AA39" s="21"/>
      <c r="AB39" s="21"/>
      <c r="AC39" s="21"/>
      <c r="AD39" s="21"/>
    </row>
  </sheetData>
  <mergeCells count="17">
    <mergeCell ref="AO2:AO4"/>
    <mergeCell ref="AP2:AP4"/>
    <mergeCell ref="AQ2:AQ4"/>
    <mergeCell ref="AT2:AT4"/>
    <mergeCell ref="B2:E2"/>
    <mergeCell ref="B3:E3"/>
    <mergeCell ref="AR2:AR4"/>
    <mergeCell ref="AS2:AS4"/>
    <mergeCell ref="AF2:AF4"/>
    <mergeCell ref="AE2:AE4"/>
    <mergeCell ref="AC2:AC4"/>
    <mergeCell ref="A2:A4"/>
    <mergeCell ref="K2:AB2"/>
    <mergeCell ref="K3:AB3"/>
    <mergeCell ref="F3:H3"/>
    <mergeCell ref="F2:H2"/>
    <mergeCell ref="I2:J3"/>
  </mergeCells>
  <phoneticPr fontId="35"/>
  <pageMargins left="0.70866141732283472" right="0.70866141732283472" top="0.74803149606299213" bottom="0.74803149606299213" header="0.31496062992125984" footer="0.31496062992125984"/>
  <pageSetup paperSize="9" scale="1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D1749"/>
  <sheetViews>
    <sheetView workbookViewId="0">
      <selection activeCell="A31" sqref="A31"/>
    </sheetView>
  </sheetViews>
  <sheetFormatPr defaultColWidth="9" defaultRowHeight="13.5"/>
  <cols>
    <col min="1" max="1" width="15.125" bestFit="1" customWidth="1"/>
    <col min="3" max="3" width="16.625" bestFit="1" customWidth="1"/>
    <col min="4" max="4" width="16" bestFit="1" customWidth="1"/>
  </cols>
  <sheetData>
    <row r="1" spans="1:4" ht="14.25" thickBot="1">
      <c r="A1" s="2" t="s">
        <v>1958</v>
      </c>
      <c r="C1" t="s">
        <v>1957</v>
      </c>
    </row>
    <row r="2" spans="1:4" ht="14.25" thickBot="1">
      <c r="A2" s="54" t="s">
        <v>80</v>
      </c>
      <c r="C2" s="53" t="s">
        <v>1956</v>
      </c>
      <c r="D2" s="52" t="s">
        <v>1955</v>
      </c>
    </row>
    <row r="3" spans="1:4">
      <c r="A3" s="51" t="s">
        <v>1777</v>
      </c>
      <c r="C3" s="49" t="s">
        <v>1777</v>
      </c>
      <c r="D3" s="50" t="s">
        <v>1680</v>
      </c>
    </row>
    <row r="4" spans="1:4">
      <c r="A4" s="48" t="s">
        <v>1737</v>
      </c>
      <c r="C4" s="46" t="s">
        <v>1777</v>
      </c>
      <c r="D4" s="45" t="s">
        <v>1954</v>
      </c>
    </row>
    <row r="5" spans="1:4">
      <c r="A5" s="48" t="s">
        <v>1703</v>
      </c>
      <c r="C5" s="46" t="s">
        <v>1777</v>
      </c>
      <c r="D5" s="45" t="s">
        <v>1953</v>
      </c>
    </row>
    <row r="6" spans="1:4">
      <c r="A6" s="48" t="s">
        <v>1668</v>
      </c>
      <c r="C6" s="46" t="s">
        <v>1777</v>
      </c>
      <c r="D6" s="45" t="s">
        <v>1952</v>
      </c>
    </row>
    <row r="7" spans="1:4">
      <c r="A7" s="48" t="s">
        <v>1643</v>
      </c>
      <c r="C7" s="46" t="s">
        <v>1777</v>
      </c>
      <c r="D7" s="45" t="s">
        <v>1951</v>
      </c>
    </row>
    <row r="8" spans="1:4">
      <c r="A8" s="48" t="s">
        <v>1611</v>
      </c>
      <c r="C8" s="46" t="s">
        <v>1777</v>
      </c>
      <c r="D8" s="45" t="s">
        <v>1950</v>
      </c>
    </row>
    <row r="9" spans="1:4">
      <c r="A9" s="48" t="s">
        <v>1552</v>
      </c>
      <c r="C9" s="46" t="s">
        <v>1777</v>
      </c>
      <c r="D9" s="45" t="s">
        <v>1949</v>
      </c>
    </row>
    <row r="10" spans="1:4">
      <c r="A10" s="48" t="s">
        <v>1507</v>
      </c>
      <c r="C10" s="46" t="s">
        <v>1777</v>
      </c>
      <c r="D10" s="45" t="s">
        <v>1948</v>
      </c>
    </row>
    <row r="11" spans="1:4">
      <c r="A11" s="48" t="s">
        <v>1481</v>
      </c>
      <c r="C11" s="46" t="s">
        <v>1777</v>
      </c>
      <c r="D11" s="45" t="s">
        <v>1947</v>
      </c>
    </row>
    <row r="12" spans="1:4">
      <c r="A12" s="48" t="s">
        <v>1448</v>
      </c>
      <c r="C12" s="46" t="s">
        <v>1777</v>
      </c>
      <c r="D12" s="45" t="s">
        <v>1946</v>
      </c>
    </row>
    <row r="13" spans="1:4">
      <c r="A13" s="48" t="s">
        <v>1385</v>
      </c>
      <c r="C13" s="46" t="s">
        <v>1777</v>
      </c>
      <c r="D13" s="45" t="s">
        <v>1945</v>
      </c>
    </row>
    <row r="14" spans="1:4">
      <c r="A14" s="48" t="s">
        <v>1330</v>
      </c>
      <c r="C14" s="46" t="s">
        <v>1777</v>
      </c>
      <c r="D14" s="45" t="s">
        <v>1944</v>
      </c>
    </row>
    <row r="15" spans="1:4">
      <c r="A15" s="48" t="s">
        <v>1270</v>
      </c>
      <c r="C15" s="46" t="s">
        <v>1777</v>
      </c>
      <c r="D15" s="45" t="s">
        <v>1943</v>
      </c>
    </row>
    <row r="16" spans="1:4">
      <c r="A16" s="48" t="s">
        <v>1236</v>
      </c>
      <c r="C16" s="46" t="s">
        <v>1777</v>
      </c>
      <c r="D16" s="45" t="s">
        <v>1942</v>
      </c>
    </row>
    <row r="17" spans="1:4">
      <c r="A17" s="48" t="s">
        <v>1205</v>
      </c>
      <c r="C17" s="46" t="s">
        <v>1777</v>
      </c>
      <c r="D17" s="45" t="s">
        <v>1941</v>
      </c>
    </row>
    <row r="18" spans="1:4">
      <c r="A18" s="48" t="s">
        <v>1189</v>
      </c>
      <c r="C18" s="46" t="s">
        <v>1777</v>
      </c>
      <c r="D18" s="45" t="s">
        <v>1940</v>
      </c>
    </row>
    <row r="19" spans="1:4">
      <c r="A19" s="48" t="s">
        <v>1170</v>
      </c>
      <c r="C19" s="46" t="s">
        <v>1777</v>
      </c>
      <c r="D19" s="45" t="s">
        <v>1939</v>
      </c>
    </row>
    <row r="20" spans="1:4">
      <c r="A20" s="48" t="s">
        <v>1154</v>
      </c>
      <c r="C20" s="46" t="s">
        <v>1777</v>
      </c>
      <c r="D20" s="45" t="s">
        <v>1938</v>
      </c>
    </row>
    <row r="21" spans="1:4">
      <c r="A21" s="48" t="s">
        <v>1127</v>
      </c>
      <c r="C21" s="46" t="s">
        <v>1777</v>
      </c>
      <c r="D21" s="45" t="s">
        <v>1937</v>
      </c>
    </row>
    <row r="22" spans="1:4">
      <c r="A22" s="48" t="s">
        <v>1052</v>
      </c>
      <c r="C22" s="46" t="s">
        <v>1777</v>
      </c>
      <c r="D22" s="45" t="s">
        <v>1936</v>
      </c>
    </row>
    <row r="23" spans="1:4">
      <c r="A23" s="48" t="s">
        <v>1009</v>
      </c>
      <c r="C23" s="46" t="s">
        <v>1777</v>
      </c>
      <c r="D23" s="45" t="s">
        <v>1935</v>
      </c>
    </row>
    <row r="24" spans="1:4">
      <c r="A24" s="48" t="s">
        <v>973</v>
      </c>
      <c r="C24" s="46" t="s">
        <v>1777</v>
      </c>
      <c r="D24" s="45" t="s">
        <v>1934</v>
      </c>
    </row>
    <row r="25" spans="1:4">
      <c r="A25" s="48" t="s">
        <v>919</v>
      </c>
      <c r="C25" s="46" t="s">
        <v>1777</v>
      </c>
      <c r="D25" s="45" t="s">
        <v>1933</v>
      </c>
    </row>
    <row r="26" spans="1:4">
      <c r="A26" s="48" t="s">
        <v>889</v>
      </c>
      <c r="C26" s="46" t="s">
        <v>1777</v>
      </c>
      <c r="D26" s="45" t="s">
        <v>1932</v>
      </c>
    </row>
    <row r="27" spans="1:4">
      <c r="A27" s="48" t="s">
        <v>870</v>
      </c>
      <c r="C27" s="46" t="s">
        <v>1777</v>
      </c>
      <c r="D27" s="45" t="s">
        <v>1931</v>
      </c>
    </row>
    <row r="28" spans="1:4">
      <c r="A28" s="48" t="s">
        <v>843</v>
      </c>
      <c r="C28" s="46" t="s">
        <v>1777</v>
      </c>
      <c r="D28" s="45" t="s">
        <v>1930</v>
      </c>
    </row>
    <row r="29" spans="1:4">
      <c r="A29" s="48" t="s">
        <v>800</v>
      </c>
      <c r="C29" s="46" t="s">
        <v>1777</v>
      </c>
      <c r="D29" s="45" t="s">
        <v>1929</v>
      </c>
    </row>
    <row r="30" spans="1:4">
      <c r="A30" s="48" t="s">
        <v>758</v>
      </c>
      <c r="C30" s="46" t="s">
        <v>1777</v>
      </c>
      <c r="D30" s="45" t="s">
        <v>1928</v>
      </c>
    </row>
    <row r="31" spans="1:4">
      <c r="A31" s="48" t="s">
        <v>718</v>
      </c>
      <c r="C31" s="46" t="s">
        <v>1777</v>
      </c>
      <c r="D31" s="45" t="s">
        <v>1927</v>
      </c>
    </row>
    <row r="32" spans="1:4">
      <c r="A32" s="48" t="s">
        <v>688</v>
      </c>
      <c r="C32" s="46" t="s">
        <v>1777</v>
      </c>
      <c r="D32" s="45" t="s">
        <v>1926</v>
      </c>
    </row>
    <row r="33" spans="1:4">
      <c r="A33" s="48" t="s">
        <v>668</v>
      </c>
      <c r="C33" s="46" t="s">
        <v>1777</v>
      </c>
      <c r="D33" s="45" t="s">
        <v>1925</v>
      </c>
    </row>
    <row r="34" spans="1:4">
      <c r="A34" s="48" t="s">
        <v>649</v>
      </c>
      <c r="C34" s="46" t="s">
        <v>1777</v>
      </c>
      <c r="D34" s="45" t="s">
        <v>1598</v>
      </c>
    </row>
    <row r="35" spans="1:4">
      <c r="A35" s="48" t="s">
        <v>621</v>
      </c>
      <c r="C35" s="46" t="s">
        <v>1777</v>
      </c>
      <c r="D35" s="45" t="s">
        <v>1924</v>
      </c>
    </row>
    <row r="36" spans="1:4">
      <c r="A36" s="48" t="s">
        <v>597</v>
      </c>
      <c r="C36" s="46" t="s">
        <v>1777</v>
      </c>
      <c r="D36" s="45" t="s">
        <v>1923</v>
      </c>
    </row>
    <row r="37" spans="1:4">
      <c r="A37" s="48" t="s">
        <v>577</v>
      </c>
      <c r="C37" s="46" t="s">
        <v>1777</v>
      </c>
      <c r="D37" s="45" t="s">
        <v>1922</v>
      </c>
    </row>
    <row r="38" spans="1:4">
      <c r="A38" s="48" t="s">
        <v>552</v>
      </c>
      <c r="C38" s="46" t="s">
        <v>1777</v>
      </c>
      <c r="D38" s="45" t="s">
        <v>1921</v>
      </c>
    </row>
    <row r="39" spans="1:4">
      <c r="A39" s="48" t="s">
        <v>534</v>
      </c>
      <c r="C39" s="46" t="s">
        <v>1777</v>
      </c>
      <c r="D39" s="45" t="s">
        <v>1920</v>
      </c>
    </row>
    <row r="40" spans="1:4">
      <c r="A40" s="48" t="s">
        <v>513</v>
      </c>
      <c r="C40" s="46" t="s">
        <v>1777</v>
      </c>
      <c r="D40" s="45" t="s">
        <v>519</v>
      </c>
    </row>
    <row r="41" spans="1:4">
      <c r="A41" s="48" t="s">
        <v>478</v>
      </c>
      <c r="C41" s="46" t="s">
        <v>1777</v>
      </c>
      <c r="D41" s="45" t="s">
        <v>1919</v>
      </c>
    </row>
    <row r="42" spans="1:4">
      <c r="A42" s="48" t="s">
        <v>416</v>
      </c>
      <c r="C42" s="46" t="s">
        <v>1777</v>
      </c>
      <c r="D42" s="45" t="s">
        <v>1918</v>
      </c>
    </row>
    <row r="43" spans="1:4">
      <c r="A43" s="48" t="s">
        <v>395</v>
      </c>
      <c r="C43" s="46" t="s">
        <v>1777</v>
      </c>
      <c r="D43" s="45" t="s">
        <v>1917</v>
      </c>
    </row>
    <row r="44" spans="1:4">
      <c r="A44" s="48" t="s">
        <v>373</v>
      </c>
      <c r="C44" s="46" t="s">
        <v>1777</v>
      </c>
      <c r="D44" s="45" t="s">
        <v>1916</v>
      </c>
    </row>
    <row r="45" spans="1:4">
      <c r="A45" s="48" t="s">
        <v>327</v>
      </c>
      <c r="C45" s="46" t="s">
        <v>1777</v>
      </c>
      <c r="D45" s="45" t="s">
        <v>1915</v>
      </c>
    </row>
    <row r="46" spans="1:4">
      <c r="A46" s="48" t="s">
        <v>308</v>
      </c>
      <c r="C46" s="46" t="s">
        <v>1777</v>
      </c>
      <c r="D46" s="45" t="s">
        <v>972</v>
      </c>
    </row>
    <row r="47" spans="1:4">
      <c r="A47" s="48" t="s">
        <v>281</v>
      </c>
      <c r="C47" s="46" t="s">
        <v>1777</v>
      </c>
      <c r="D47" s="45" t="s">
        <v>1914</v>
      </c>
    </row>
    <row r="48" spans="1:4">
      <c r="A48" s="48" t="s">
        <v>237</v>
      </c>
      <c r="C48" s="46" t="s">
        <v>1777</v>
      </c>
      <c r="D48" s="45" t="s">
        <v>1913</v>
      </c>
    </row>
    <row r="49" spans="1:4" ht="14.25" thickBot="1">
      <c r="A49" s="47" t="s">
        <v>195</v>
      </c>
      <c r="C49" s="46" t="s">
        <v>1777</v>
      </c>
      <c r="D49" s="45" t="s">
        <v>1912</v>
      </c>
    </row>
    <row r="50" spans="1:4">
      <c r="C50" s="46" t="s">
        <v>1777</v>
      </c>
      <c r="D50" s="45" t="s">
        <v>1911</v>
      </c>
    </row>
    <row r="51" spans="1:4">
      <c r="C51" s="46" t="s">
        <v>1777</v>
      </c>
      <c r="D51" s="45" t="s">
        <v>1910</v>
      </c>
    </row>
    <row r="52" spans="1:4">
      <c r="C52" s="46" t="s">
        <v>1777</v>
      </c>
      <c r="D52" s="45" t="s">
        <v>1909</v>
      </c>
    </row>
    <row r="53" spans="1:4">
      <c r="C53" s="46" t="s">
        <v>1777</v>
      </c>
      <c r="D53" s="45" t="s">
        <v>1908</v>
      </c>
    </row>
    <row r="54" spans="1:4">
      <c r="C54" s="46" t="s">
        <v>1777</v>
      </c>
      <c r="D54" s="45" t="s">
        <v>1907</v>
      </c>
    </row>
    <row r="55" spans="1:4">
      <c r="C55" s="46" t="s">
        <v>1777</v>
      </c>
      <c r="D55" s="45" t="s">
        <v>1906</v>
      </c>
    </row>
    <row r="56" spans="1:4">
      <c r="C56" s="46" t="s">
        <v>1777</v>
      </c>
      <c r="D56" s="45" t="s">
        <v>1905</v>
      </c>
    </row>
    <row r="57" spans="1:4">
      <c r="C57" s="46" t="s">
        <v>1777</v>
      </c>
      <c r="D57" s="45" t="s">
        <v>1904</v>
      </c>
    </row>
    <row r="58" spans="1:4">
      <c r="C58" s="46" t="s">
        <v>1777</v>
      </c>
      <c r="D58" s="45" t="s">
        <v>1903</v>
      </c>
    </row>
    <row r="59" spans="1:4">
      <c r="C59" s="46" t="s">
        <v>1777</v>
      </c>
      <c r="D59" s="45" t="s">
        <v>1902</v>
      </c>
    </row>
    <row r="60" spans="1:4">
      <c r="C60" s="46" t="s">
        <v>1777</v>
      </c>
      <c r="D60" s="45" t="s">
        <v>1901</v>
      </c>
    </row>
    <row r="61" spans="1:4">
      <c r="C61" s="46" t="s">
        <v>1777</v>
      </c>
      <c r="D61" s="45" t="s">
        <v>1900</v>
      </c>
    </row>
    <row r="62" spans="1:4">
      <c r="C62" s="46" t="s">
        <v>1777</v>
      </c>
      <c r="D62" s="45" t="s">
        <v>1899</v>
      </c>
    </row>
    <row r="63" spans="1:4">
      <c r="C63" s="46" t="s">
        <v>1777</v>
      </c>
      <c r="D63" s="45" t="s">
        <v>1898</v>
      </c>
    </row>
    <row r="64" spans="1:4">
      <c r="C64" s="46" t="s">
        <v>1777</v>
      </c>
      <c r="D64" s="45" t="s">
        <v>1897</v>
      </c>
    </row>
    <row r="65" spans="3:4">
      <c r="C65" s="46" t="s">
        <v>1777</v>
      </c>
      <c r="D65" s="45" t="s">
        <v>1896</v>
      </c>
    </row>
    <row r="66" spans="3:4">
      <c r="C66" s="46" t="s">
        <v>1777</v>
      </c>
      <c r="D66" s="45" t="s">
        <v>1895</v>
      </c>
    </row>
    <row r="67" spans="3:4">
      <c r="C67" s="46" t="s">
        <v>1777</v>
      </c>
      <c r="D67" s="45" t="s">
        <v>1894</v>
      </c>
    </row>
    <row r="68" spans="3:4">
      <c r="C68" s="46" t="s">
        <v>1777</v>
      </c>
      <c r="D68" s="45" t="s">
        <v>1893</v>
      </c>
    </row>
    <row r="69" spans="3:4">
      <c r="C69" s="46" t="s">
        <v>1777</v>
      </c>
      <c r="D69" s="45" t="s">
        <v>1892</v>
      </c>
    </row>
    <row r="70" spans="3:4">
      <c r="C70" s="46" t="s">
        <v>1777</v>
      </c>
      <c r="D70" s="45" t="s">
        <v>1891</v>
      </c>
    </row>
    <row r="71" spans="3:4">
      <c r="C71" s="46" t="s">
        <v>1777</v>
      </c>
      <c r="D71" s="45" t="s">
        <v>1890</v>
      </c>
    </row>
    <row r="72" spans="3:4">
      <c r="C72" s="46" t="s">
        <v>1777</v>
      </c>
      <c r="D72" s="45" t="s">
        <v>1889</v>
      </c>
    </row>
    <row r="73" spans="3:4">
      <c r="C73" s="46" t="s">
        <v>1777</v>
      </c>
      <c r="D73" s="45" t="s">
        <v>1888</v>
      </c>
    </row>
    <row r="74" spans="3:4">
      <c r="C74" s="46" t="s">
        <v>1777</v>
      </c>
      <c r="D74" s="45" t="s">
        <v>1887</v>
      </c>
    </row>
    <row r="75" spans="3:4">
      <c r="C75" s="46" t="s">
        <v>1777</v>
      </c>
      <c r="D75" s="45" t="s">
        <v>1886</v>
      </c>
    </row>
    <row r="76" spans="3:4">
      <c r="C76" s="46" t="s">
        <v>1777</v>
      </c>
      <c r="D76" s="45" t="s">
        <v>1885</v>
      </c>
    </row>
    <row r="77" spans="3:4">
      <c r="C77" s="46" t="s">
        <v>1777</v>
      </c>
      <c r="D77" s="45" t="s">
        <v>1884</v>
      </c>
    </row>
    <row r="78" spans="3:4">
      <c r="C78" s="46" t="s">
        <v>1777</v>
      </c>
      <c r="D78" s="45" t="s">
        <v>1883</v>
      </c>
    </row>
    <row r="79" spans="3:4">
      <c r="C79" s="46" t="s">
        <v>1777</v>
      </c>
      <c r="D79" s="45" t="s">
        <v>1882</v>
      </c>
    </row>
    <row r="80" spans="3:4">
      <c r="C80" s="46" t="s">
        <v>1777</v>
      </c>
      <c r="D80" s="45" t="s">
        <v>1881</v>
      </c>
    </row>
    <row r="81" spans="3:4">
      <c r="C81" s="46" t="s">
        <v>1777</v>
      </c>
      <c r="D81" s="45" t="s">
        <v>1880</v>
      </c>
    </row>
    <row r="82" spans="3:4">
      <c r="C82" s="46" t="s">
        <v>1777</v>
      </c>
      <c r="D82" s="45" t="s">
        <v>1879</v>
      </c>
    </row>
    <row r="83" spans="3:4">
      <c r="C83" s="46" t="s">
        <v>1777</v>
      </c>
      <c r="D83" s="45" t="s">
        <v>1878</v>
      </c>
    </row>
    <row r="84" spans="3:4">
      <c r="C84" s="46" t="s">
        <v>1777</v>
      </c>
      <c r="D84" s="45" t="s">
        <v>1877</v>
      </c>
    </row>
    <row r="85" spans="3:4">
      <c r="C85" s="46" t="s">
        <v>1777</v>
      </c>
      <c r="D85" s="45" t="s">
        <v>1876</v>
      </c>
    </row>
    <row r="86" spans="3:4">
      <c r="C86" s="46" t="s">
        <v>1777</v>
      </c>
      <c r="D86" s="45" t="s">
        <v>1875</v>
      </c>
    </row>
    <row r="87" spans="3:4">
      <c r="C87" s="46" t="s">
        <v>1777</v>
      </c>
      <c r="D87" s="45" t="s">
        <v>1874</v>
      </c>
    </row>
    <row r="88" spans="3:4">
      <c r="C88" s="46" t="s">
        <v>1777</v>
      </c>
      <c r="D88" s="45" t="s">
        <v>1873</v>
      </c>
    </row>
    <row r="89" spans="3:4">
      <c r="C89" s="46" t="s">
        <v>1777</v>
      </c>
      <c r="D89" s="45" t="s">
        <v>1872</v>
      </c>
    </row>
    <row r="90" spans="3:4">
      <c r="C90" s="46" t="s">
        <v>1777</v>
      </c>
      <c r="D90" s="45" t="s">
        <v>1871</v>
      </c>
    </row>
    <row r="91" spans="3:4">
      <c r="C91" s="46" t="s">
        <v>1777</v>
      </c>
      <c r="D91" s="45" t="s">
        <v>1870</v>
      </c>
    </row>
    <row r="92" spans="3:4">
      <c r="C92" s="46" t="s">
        <v>1777</v>
      </c>
      <c r="D92" s="45" t="s">
        <v>1869</v>
      </c>
    </row>
    <row r="93" spans="3:4">
      <c r="C93" s="46" t="s">
        <v>1777</v>
      </c>
      <c r="D93" s="45" t="s">
        <v>1868</v>
      </c>
    </row>
    <row r="94" spans="3:4">
      <c r="C94" s="46" t="s">
        <v>1777</v>
      </c>
      <c r="D94" s="45" t="s">
        <v>1867</v>
      </c>
    </row>
    <row r="95" spans="3:4">
      <c r="C95" s="46" t="s">
        <v>1777</v>
      </c>
      <c r="D95" s="45" t="s">
        <v>1866</v>
      </c>
    </row>
    <row r="96" spans="3:4">
      <c r="C96" s="46" t="s">
        <v>1777</v>
      </c>
      <c r="D96" s="45" t="s">
        <v>1865</v>
      </c>
    </row>
    <row r="97" spans="3:4">
      <c r="C97" s="46" t="s">
        <v>1777</v>
      </c>
      <c r="D97" s="45" t="s">
        <v>1864</v>
      </c>
    </row>
    <row r="98" spans="3:4">
      <c r="C98" s="46" t="s">
        <v>1777</v>
      </c>
      <c r="D98" s="45" t="s">
        <v>1863</v>
      </c>
    </row>
    <row r="99" spans="3:4">
      <c r="C99" s="46" t="s">
        <v>1777</v>
      </c>
      <c r="D99" s="45" t="s">
        <v>1862</v>
      </c>
    </row>
    <row r="100" spans="3:4">
      <c r="C100" s="46" t="s">
        <v>1777</v>
      </c>
      <c r="D100" s="45" t="s">
        <v>1861</v>
      </c>
    </row>
    <row r="101" spans="3:4">
      <c r="C101" s="46" t="s">
        <v>1777</v>
      </c>
      <c r="D101" s="45" t="s">
        <v>1860</v>
      </c>
    </row>
    <row r="102" spans="3:4">
      <c r="C102" s="46" t="s">
        <v>1777</v>
      </c>
      <c r="D102" s="45" t="s">
        <v>1859</v>
      </c>
    </row>
    <row r="103" spans="3:4">
      <c r="C103" s="46" t="s">
        <v>1777</v>
      </c>
      <c r="D103" s="45" t="s">
        <v>1858</v>
      </c>
    </row>
    <row r="104" spans="3:4">
      <c r="C104" s="46" t="s">
        <v>1777</v>
      </c>
      <c r="D104" s="45" t="s">
        <v>1857</v>
      </c>
    </row>
    <row r="105" spans="3:4">
      <c r="C105" s="46" t="s">
        <v>1777</v>
      </c>
      <c r="D105" s="45" t="s">
        <v>1856</v>
      </c>
    </row>
    <row r="106" spans="3:4">
      <c r="C106" s="46" t="s">
        <v>1777</v>
      </c>
      <c r="D106" s="45" t="s">
        <v>1855</v>
      </c>
    </row>
    <row r="107" spans="3:4">
      <c r="C107" s="46" t="s">
        <v>1777</v>
      </c>
      <c r="D107" s="45" t="s">
        <v>1854</v>
      </c>
    </row>
    <row r="108" spans="3:4">
      <c r="C108" s="46" t="s">
        <v>1777</v>
      </c>
      <c r="D108" s="45" t="s">
        <v>1853</v>
      </c>
    </row>
    <row r="109" spans="3:4">
      <c r="C109" s="46" t="s">
        <v>1777</v>
      </c>
      <c r="D109" s="45" t="s">
        <v>1852</v>
      </c>
    </row>
    <row r="110" spans="3:4">
      <c r="C110" s="46" t="s">
        <v>1777</v>
      </c>
      <c r="D110" s="45" t="s">
        <v>1851</v>
      </c>
    </row>
    <row r="111" spans="3:4">
      <c r="C111" s="46" t="s">
        <v>1777</v>
      </c>
      <c r="D111" s="45" t="s">
        <v>1850</v>
      </c>
    </row>
    <row r="112" spans="3:4">
      <c r="C112" s="46" t="s">
        <v>1777</v>
      </c>
      <c r="D112" s="45" t="s">
        <v>1849</v>
      </c>
    </row>
    <row r="113" spans="3:4">
      <c r="C113" s="46" t="s">
        <v>1777</v>
      </c>
      <c r="D113" s="45" t="s">
        <v>1848</v>
      </c>
    </row>
    <row r="114" spans="3:4">
      <c r="C114" s="46" t="s">
        <v>1777</v>
      </c>
      <c r="D114" s="45" t="s">
        <v>1847</v>
      </c>
    </row>
    <row r="115" spans="3:4">
      <c r="C115" s="46" t="s">
        <v>1777</v>
      </c>
      <c r="D115" s="45" t="s">
        <v>1846</v>
      </c>
    </row>
    <row r="116" spans="3:4">
      <c r="C116" s="46" t="s">
        <v>1777</v>
      </c>
      <c r="D116" s="45" t="s">
        <v>1845</v>
      </c>
    </row>
    <row r="117" spans="3:4">
      <c r="C117" s="46" t="s">
        <v>1777</v>
      </c>
      <c r="D117" s="45" t="s">
        <v>1844</v>
      </c>
    </row>
    <row r="118" spans="3:4">
      <c r="C118" s="46" t="s">
        <v>1777</v>
      </c>
      <c r="D118" s="45" t="s">
        <v>1843</v>
      </c>
    </row>
    <row r="119" spans="3:4">
      <c r="C119" s="46" t="s">
        <v>1777</v>
      </c>
      <c r="D119" s="45" t="s">
        <v>1842</v>
      </c>
    </row>
    <row r="120" spans="3:4">
      <c r="C120" s="46" t="s">
        <v>1777</v>
      </c>
      <c r="D120" s="45" t="s">
        <v>1841</v>
      </c>
    </row>
    <row r="121" spans="3:4">
      <c r="C121" s="46" t="s">
        <v>1777</v>
      </c>
      <c r="D121" s="45" t="s">
        <v>1840</v>
      </c>
    </row>
    <row r="122" spans="3:4">
      <c r="C122" s="46" t="s">
        <v>1777</v>
      </c>
      <c r="D122" s="45" t="s">
        <v>1839</v>
      </c>
    </row>
    <row r="123" spans="3:4">
      <c r="C123" s="46" t="s">
        <v>1777</v>
      </c>
      <c r="D123" s="45" t="s">
        <v>1838</v>
      </c>
    </row>
    <row r="124" spans="3:4">
      <c r="C124" s="46" t="s">
        <v>1777</v>
      </c>
      <c r="D124" s="45" t="s">
        <v>1837</v>
      </c>
    </row>
    <row r="125" spans="3:4">
      <c r="C125" s="46" t="s">
        <v>1777</v>
      </c>
      <c r="D125" s="45" t="s">
        <v>1836</v>
      </c>
    </row>
    <row r="126" spans="3:4">
      <c r="C126" s="46" t="s">
        <v>1777</v>
      </c>
      <c r="D126" s="45" t="s">
        <v>1835</v>
      </c>
    </row>
    <row r="127" spans="3:4">
      <c r="C127" s="46" t="s">
        <v>1777</v>
      </c>
      <c r="D127" s="45" t="s">
        <v>1834</v>
      </c>
    </row>
    <row r="128" spans="3:4">
      <c r="C128" s="46" t="s">
        <v>1777</v>
      </c>
      <c r="D128" s="45" t="s">
        <v>1833</v>
      </c>
    </row>
    <row r="129" spans="3:4">
      <c r="C129" s="46" t="s">
        <v>1777</v>
      </c>
      <c r="D129" s="45" t="s">
        <v>1832</v>
      </c>
    </row>
    <row r="130" spans="3:4">
      <c r="C130" s="46" t="s">
        <v>1777</v>
      </c>
      <c r="D130" s="45" t="s">
        <v>1831</v>
      </c>
    </row>
    <row r="131" spans="3:4">
      <c r="C131" s="46" t="s">
        <v>1777</v>
      </c>
      <c r="D131" s="45" t="s">
        <v>1830</v>
      </c>
    </row>
    <row r="132" spans="3:4">
      <c r="C132" s="46" t="s">
        <v>1777</v>
      </c>
      <c r="D132" s="45" t="s">
        <v>1829</v>
      </c>
    </row>
    <row r="133" spans="3:4">
      <c r="C133" s="46" t="s">
        <v>1777</v>
      </c>
      <c r="D133" s="45" t="s">
        <v>1828</v>
      </c>
    </row>
    <row r="134" spans="3:4">
      <c r="C134" s="46" t="s">
        <v>1777</v>
      </c>
      <c r="D134" s="45" t="s">
        <v>1827</v>
      </c>
    </row>
    <row r="135" spans="3:4">
      <c r="C135" s="46" t="s">
        <v>1777</v>
      </c>
      <c r="D135" s="45" t="s">
        <v>1826</v>
      </c>
    </row>
    <row r="136" spans="3:4">
      <c r="C136" s="46" t="s">
        <v>1777</v>
      </c>
      <c r="D136" s="45" t="s">
        <v>1825</v>
      </c>
    </row>
    <row r="137" spans="3:4">
      <c r="C137" s="46" t="s">
        <v>1777</v>
      </c>
      <c r="D137" s="45" t="s">
        <v>1824</v>
      </c>
    </row>
    <row r="138" spans="3:4">
      <c r="C138" s="46" t="s">
        <v>1777</v>
      </c>
      <c r="D138" s="45" t="s">
        <v>1823</v>
      </c>
    </row>
    <row r="139" spans="3:4">
      <c r="C139" s="46" t="s">
        <v>1777</v>
      </c>
      <c r="D139" s="45" t="s">
        <v>1822</v>
      </c>
    </row>
    <row r="140" spans="3:4">
      <c r="C140" s="46" t="s">
        <v>1777</v>
      </c>
      <c r="D140" s="45" t="s">
        <v>1821</v>
      </c>
    </row>
    <row r="141" spans="3:4">
      <c r="C141" s="46" t="s">
        <v>1777</v>
      </c>
      <c r="D141" s="45" t="s">
        <v>1820</v>
      </c>
    </row>
    <row r="142" spans="3:4">
      <c r="C142" s="46" t="s">
        <v>1777</v>
      </c>
      <c r="D142" s="45" t="s">
        <v>1819</v>
      </c>
    </row>
    <row r="143" spans="3:4">
      <c r="C143" s="46" t="s">
        <v>1777</v>
      </c>
      <c r="D143" s="45" t="s">
        <v>1818</v>
      </c>
    </row>
    <row r="144" spans="3:4">
      <c r="C144" s="46" t="s">
        <v>1777</v>
      </c>
      <c r="D144" s="45" t="s">
        <v>1817</v>
      </c>
    </row>
    <row r="145" spans="3:4">
      <c r="C145" s="46" t="s">
        <v>1777</v>
      </c>
      <c r="D145" s="45" t="s">
        <v>1816</v>
      </c>
    </row>
    <row r="146" spans="3:4">
      <c r="C146" s="46" t="s">
        <v>1777</v>
      </c>
      <c r="D146" s="45" t="s">
        <v>700</v>
      </c>
    </row>
    <row r="147" spans="3:4">
      <c r="C147" s="46" t="s">
        <v>1777</v>
      </c>
      <c r="D147" s="45" t="s">
        <v>1815</v>
      </c>
    </row>
    <row r="148" spans="3:4">
      <c r="C148" s="46" t="s">
        <v>1777</v>
      </c>
      <c r="D148" s="45" t="s">
        <v>1814</v>
      </c>
    </row>
    <row r="149" spans="3:4">
      <c r="C149" s="46" t="s">
        <v>1777</v>
      </c>
      <c r="D149" s="45" t="s">
        <v>1813</v>
      </c>
    </row>
    <row r="150" spans="3:4">
      <c r="C150" s="46" t="s">
        <v>1777</v>
      </c>
      <c r="D150" s="45" t="s">
        <v>1812</v>
      </c>
    </row>
    <row r="151" spans="3:4">
      <c r="C151" s="46" t="s">
        <v>1777</v>
      </c>
      <c r="D151" s="45" t="s">
        <v>1811</v>
      </c>
    </row>
    <row r="152" spans="3:4">
      <c r="C152" s="46" t="s">
        <v>1777</v>
      </c>
      <c r="D152" s="45" t="s">
        <v>1810</v>
      </c>
    </row>
    <row r="153" spans="3:4">
      <c r="C153" s="46" t="s">
        <v>1777</v>
      </c>
      <c r="D153" s="45" t="s">
        <v>1809</v>
      </c>
    </row>
    <row r="154" spans="3:4">
      <c r="C154" s="46" t="s">
        <v>1777</v>
      </c>
      <c r="D154" s="45" t="s">
        <v>1808</v>
      </c>
    </row>
    <row r="155" spans="3:4">
      <c r="C155" s="46" t="s">
        <v>1777</v>
      </c>
      <c r="D155" s="45" t="s">
        <v>1807</v>
      </c>
    </row>
    <row r="156" spans="3:4">
      <c r="C156" s="46" t="s">
        <v>1777</v>
      </c>
      <c r="D156" s="45" t="s">
        <v>1806</v>
      </c>
    </row>
    <row r="157" spans="3:4">
      <c r="C157" s="46" t="s">
        <v>1777</v>
      </c>
      <c r="D157" s="45" t="s">
        <v>1805</v>
      </c>
    </row>
    <row r="158" spans="3:4">
      <c r="C158" s="46" t="s">
        <v>1777</v>
      </c>
      <c r="D158" s="45" t="s">
        <v>978</v>
      </c>
    </row>
    <row r="159" spans="3:4">
      <c r="C159" s="46" t="s">
        <v>1777</v>
      </c>
      <c r="D159" s="45" t="s">
        <v>1804</v>
      </c>
    </row>
    <row r="160" spans="3:4">
      <c r="C160" s="46" t="s">
        <v>1777</v>
      </c>
      <c r="D160" s="45" t="s">
        <v>1803</v>
      </c>
    </row>
    <row r="161" spans="3:4">
      <c r="C161" s="46" t="s">
        <v>1777</v>
      </c>
      <c r="D161" s="45" t="s">
        <v>1802</v>
      </c>
    </row>
    <row r="162" spans="3:4">
      <c r="C162" s="46" t="s">
        <v>1777</v>
      </c>
      <c r="D162" s="45" t="s">
        <v>1801</v>
      </c>
    </row>
    <row r="163" spans="3:4">
      <c r="C163" s="46" t="s">
        <v>1777</v>
      </c>
      <c r="D163" s="45" t="s">
        <v>1800</v>
      </c>
    </row>
    <row r="164" spans="3:4">
      <c r="C164" s="46" t="s">
        <v>1777</v>
      </c>
      <c r="D164" s="45" t="s">
        <v>1799</v>
      </c>
    </row>
    <row r="165" spans="3:4">
      <c r="C165" s="46" t="s">
        <v>1777</v>
      </c>
      <c r="D165" s="45" t="s">
        <v>1019</v>
      </c>
    </row>
    <row r="166" spans="3:4">
      <c r="C166" s="46" t="s">
        <v>1777</v>
      </c>
      <c r="D166" s="45" t="s">
        <v>1798</v>
      </c>
    </row>
    <row r="167" spans="3:4">
      <c r="C167" s="46" t="s">
        <v>1777</v>
      </c>
      <c r="D167" s="45" t="s">
        <v>1797</v>
      </c>
    </row>
    <row r="168" spans="3:4">
      <c r="C168" s="46" t="s">
        <v>1777</v>
      </c>
      <c r="D168" s="45" t="s">
        <v>1796</v>
      </c>
    </row>
    <row r="169" spans="3:4">
      <c r="C169" s="46" t="s">
        <v>1777</v>
      </c>
      <c r="D169" s="45" t="s">
        <v>1795</v>
      </c>
    </row>
    <row r="170" spans="3:4">
      <c r="C170" s="46" t="s">
        <v>1777</v>
      </c>
      <c r="D170" s="45" t="s">
        <v>1794</v>
      </c>
    </row>
    <row r="171" spans="3:4">
      <c r="C171" s="46" t="s">
        <v>1777</v>
      </c>
      <c r="D171" s="45" t="s">
        <v>1793</v>
      </c>
    </row>
    <row r="172" spans="3:4">
      <c r="C172" s="46" t="s">
        <v>1777</v>
      </c>
      <c r="D172" s="45" t="s">
        <v>1792</v>
      </c>
    </row>
    <row r="173" spans="3:4">
      <c r="C173" s="46" t="s">
        <v>1777</v>
      </c>
      <c r="D173" s="45" t="s">
        <v>1791</v>
      </c>
    </row>
    <row r="174" spans="3:4">
      <c r="C174" s="46" t="s">
        <v>1777</v>
      </c>
      <c r="D174" s="45" t="s">
        <v>1790</v>
      </c>
    </row>
    <row r="175" spans="3:4">
      <c r="C175" s="46" t="s">
        <v>1777</v>
      </c>
      <c r="D175" s="45" t="s">
        <v>1789</v>
      </c>
    </row>
    <row r="176" spans="3:4">
      <c r="C176" s="46" t="s">
        <v>1777</v>
      </c>
      <c r="D176" s="45" t="s">
        <v>1788</v>
      </c>
    </row>
    <row r="177" spans="3:4">
      <c r="C177" s="46" t="s">
        <v>1777</v>
      </c>
      <c r="D177" s="45" t="s">
        <v>1787</v>
      </c>
    </row>
    <row r="178" spans="3:4">
      <c r="C178" s="46" t="s">
        <v>1777</v>
      </c>
      <c r="D178" s="45" t="s">
        <v>1786</v>
      </c>
    </row>
    <row r="179" spans="3:4">
      <c r="C179" s="46" t="s">
        <v>1777</v>
      </c>
      <c r="D179" s="45" t="s">
        <v>1785</v>
      </c>
    </row>
    <row r="180" spans="3:4">
      <c r="C180" s="46" t="s">
        <v>1777</v>
      </c>
      <c r="D180" s="45" t="s">
        <v>1784</v>
      </c>
    </row>
    <row r="181" spans="3:4">
      <c r="C181" s="46" t="s">
        <v>1777</v>
      </c>
      <c r="D181" s="45" t="s">
        <v>1783</v>
      </c>
    </row>
    <row r="182" spans="3:4">
      <c r="C182" s="46" t="s">
        <v>1777</v>
      </c>
      <c r="D182" s="45" t="s">
        <v>1782</v>
      </c>
    </row>
    <row r="183" spans="3:4">
      <c r="C183" s="46" t="s">
        <v>1777</v>
      </c>
      <c r="D183" s="45" t="s">
        <v>1781</v>
      </c>
    </row>
    <row r="184" spans="3:4">
      <c r="C184" s="46" t="s">
        <v>1777</v>
      </c>
      <c r="D184" s="45" t="s">
        <v>1780</v>
      </c>
    </row>
    <row r="185" spans="3:4">
      <c r="C185" s="46" t="s">
        <v>1777</v>
      </c>
      <c r="D185" s="45" t="s">
        <v>1779</v>
      </c>
    </row>
    <row r="186" spans="3:4">
      <c r="C186" s="46" t="s">
        <v>1777</v>
      </c>
      <c r="D186" s="45" t="s">
        <v>1778</v>
      </c>
    </row>
    <row r="187" spans="3:4">
      <c r="C187" s="46" t="s">
        <v>1777</v>
      </c>
      <c r="D187" s="45" t="s">
        <v>1776</v>
      </c>
    </row>
    <row r="188" spans="3:4">
      <c r="C188" s="46" t="s">
        <v>1737</v>
      </c>
      <c r="D188" s="45" t="s">
        <v>1775</v>
      </c>
    </row>
    <row r="189" spans="3:4">
      <c r="C189" s="46" t="s">
        <v>1737</v>
      </c>
      <c r="D189" s="45" t="s">
        <v>1774</v>
      </c>
    </row>
    <row r="190" spans="3:4">
      <c r="C190" s="46" t="s">
        <v>1737</v>
      </c>
      <c r="D190" s="45" t="s">
        <v>1773</v>
      </c>
    </row>
    <row r="191" spans="3:4">
      <c r="C191" s="46" t="s">
        <v>1737</v>
      </c>
      <c r="D191" s="45" t="s">
        <v>1772</v>
      </c>
    </row>
    <row r="192" spans="3:4">
      <c r="C192" s="46" t="s">
        <v>1737</v>
      </c>
      <c r="D192" s="45" t="s">
        <v>1771</v>
      </c>
    </row>
    <row r="193" spans="3:4">
      <c r="C193" s="46" t="s">
        <v>1737</v>
      </c>
      <c r="D193" s="45" t="s">
        <v>1770</v>
      </c>
    </row>
    <row r="194" spans="3:4">
      <c r="C194" s="46" t="s">
        <v>1737</v>
      </c>
      <c r="D194" s="45" t="s">
        <v>1769</v>
      </c>
    </row>
    <row r="195" spans="3:4">
      <c r="C195" s="46" t="s">
        <v>1737</v>
      </c>
      <c r="D195" s="45" t="s">
        <v>1768</v>
      </c>
    </row>
    <row r="196" spans="3:4">
      <c r="C196" s="46" t="s">
        <v>1737</v>
      </c>
      <c r="D196" s="45" t="s">
        <v>1767</v>
      </c>
    </row>
    <row r="197" spans="3:4">
      <c r="C197" s="46" t="s">
        <v>1737</v>
      </c>
      <c r="D197" s="45" t="s">
        <v>1766</v>
      </c>
    </row>
    <row r="198" spans="3:4">
      <c r="C198" s="46" t="s">
        <v>1737</v>
      </c>
      <c r="D198" s="45" t="s">
        <v>1765</v>
      </c>
    </row>
    <row r="199" spans="3:4">
      <c r="C199" s="46" t="s">
        <v>1737</v>
      </c>
      <c r="D199" s="45" t="s">
        <v>1764</v>
      </c>
    </row>
    <row r="200" spans="3:4">
      <c r="C200" s="46" t="s">
        <v>1737</v>
      </c>
      <c r="D200" s="45" t="s">
        <v>1763</v>
      </c>
    </row>
    <row r="201" spans="3:4">
      <c r="C201" s="46" t="s">
        <v>1737</v>
      </c>
      <c r="D201" s="45" t="s">
        <v>1762</v>
      </c>
    </row>
    <row r="202" spans="3:4">
      <c r="C202" s="46" t="s">
        <v>1737</v>
      </c>
      <c r="D202" s="45" t="s">
        <v>1761</v>
      </c>
    </row>
    <row r="203" spans="3:4">
      <c r="C203" s="46" t="s">
        <v>1737</v>
      </c>
      <c r="D203" s="45" t="s">
        <v>1760</v>
      </c>
    </row>
    <row r="204" spans="3:4">
      <c r="C204" s="46" t="s">
        <v>1737</v>
      </c>
      <c r="D204" s="45" t="s">
        <v>1759</v>
      </c>
    </row>
    <row r="205" spans="3:4">
      <c r="C205" s="46" t="s">
        <v>1737</v>
      </c>
      <c r="D205" s="45" t="s">
        <v>1758</v>
      </c>
    </row>
    <row r="206" spans="3:4">
      <c r="C206" s="46" t="s">
        <v>1737</v>
      </c>
      <c r="D206" s="45" t="s">
        <v>1757</v>
      </c>
    </row>
    <row r="207" spans="3:4">
      <c r="C207" s="46" t="s">
        <v>1737</v>
      </c>
      <c r="D207" s="45" t="s">
        <v>1756</v>
      </c>
    </row>
    <row r="208" spans="3:4">
      <c r="C208" s="46" t="s">
        <v>1737</v>
      </c>
      <c r="D208" s="45" t="s">
        <v>1755</v>
      </c>
    </row>
    <row r="209" spans="3:4">
      <c r="C209" s="46" t="s">
        <v>1737</v>
      </c>
      <c r="D209" s="45" t="s">
        <v>1754</v>
      </c>
    </row>
    <row r="210" spans="3:4">
      <c r="C210" s="46" t="s">
        <v>1737</v>
      </c>
      <c r="D210" s="45" t="s">
        <v>1753</v>
      </c>
    </row>
    <row r="211" spans="3:4">
      <c r="C211" s="46" t="s">
        <v>1737</v>
      </c>
      <c r="D211" s="45" t="s">
        <v>1752</v>
      </c>
    </row>
    <row r="212" spans="3:4">
      <c r="C212" s="46" t="s">
        <v>1737</v>
      </c>
      <c r="D212" s="45" t="s">
        <v>1751</v>
      </c>
    </row>
    <row r="213" spans="3:4">
      <c r="C213" s="46" t="s">
        <v>1737</v>
      </c>
      <c r="D213" s="45" t="s">
        <v>1750</v>
      </c>
    </row>
    <row r="214" spans="3:4">
      <c r="C214" s="46" t="s">
        <v>1737</v>
      </c>
      <c r="D214" s="45" t="s">
        <v>1749</v>
      </c>
    </row>
    <row r="215" spans="3:4">
      <c r="C215" s="46" t="s">
        <v>1737</v>
      </c>
      <c r="D215" s="45" t="s">
        <v>1748</v>
      </c>
    </row>
    <row r="216" spans="3:4">
      <c r="C216" s="46" t="s">
        <v>1737</v>
      </c>
      <c r="D216" s="45" t="s">
        <v>1747</v>
      </c>
    </row>
    <row r="217" spans="3:4">
      <c r="C217" s="46" t="s">
        <v>1737</v>
      </c>
      <c r="D217" s="45" t="s">
        <v>1746</v>
      </c>
    </row>
    <row r="218" spans="3:4">
      <c r="C218" s="46" t="s">
        <v>1737</v>
      </c>
      <c r="D218" s="45" t="s">
        <v>1745</v>
      </c>
    </row>
    <row r="219" spans="3:4">
      <c r="C219" s="46" t="s">
        <v>1737</v>
      </c>
      <c r="D219" s="45" t="s">
        <v>1744</v>
      </c>
    </row>
    <row r="220" spans="3:4">
      <c r="C220" s="46" t="s">
        <v>1737</v>
      </c>
      <c r="D220" s="45" t="s">
        <v>1743</v>
      </c>
    </row>
    <row r="221" spans="3:4">
      <c r="C221" s="46" t="s">
        <v>1737</v>
      </c>
      <c r="D221" s="45" t="s">
        <v>1742</v>
      </c>
    </row>
    <row r="222" spans="3:4">
      <c r="C222" s="46" t="s">
        <v>1737</v>
      </c>
      <c r="D222" s="45" t="s">
        <v>1741</v>
      </c>
    </row>
    <row r="223" spans="3:4">
      <c r="C223" s="46" t="s">
        <v>1737</v>
      </c>
      <c r="D223" s="45" t="s">
        <v>1740</v>
      </c>
    </row>
    <row r="224" spans="3:4">
      <c r="C224" s="46" t="s">
        <v>1737</v>
      </c>
      <c r="D224" s="45" t="s">
        <v>1739</v>
      </c>
    </row>
    <row r="225" spans="3:4">
      <c r="C225" s="46" t="s">
        <v>1737</v>
      </c>
      <c r="D225" s="45" t="s">
        <v>672</v>
      </c>
    </row>
    <row r="226" spans="3:4">
      <c r="C226" s="46" t="s">
        <v>1737</v>
      </c>
      <c r="D226" s="45" t="s">
        <v>1738</v>
      </c>
    </row>
    <row r="227" spans="3:4">
      <c r="C227" s="46" t="s">
        <v>1737</v>
      </c>
      <c r="D227" s="45" t="s">
        <v>1736</v>
      </c>
    </row>
    <row r="228" spans="3:4">
      <c r="C228" s="46" t="s">
        <v>1703</v>
      </c>
      <c r="D228" s="45" t="s">
        <v>1735</v>
      </c>
    </row>
    <row r="229" spans="3:4">
      <c r="C229" s="46" t="s">
        <v>1703</v>
      </c>
      <c r="D229" s="45" t="s">
        <v>1734</v>
      </c>
    </row>
    <row r="230" spans="3:4">
      <c r="C230" s="46" t="s">
        <v>1703</v>
      </c>
      <c r="D230" s="45" t="s">
        <v>1733</v>
      </c>
    </row>
    <row r="231" spans="3:4">
      <c r="C231" s="46" t="s">
        <v>1703</v>
      </c>
      <c r="D231" s="45" t="s">
        <v>1732</v>
      </c>
    </row>
    <row r="232" spans="3:4">
      <c r="C232" s="46" t="s">
        <v>1703</v>
      </c>
      <c r="D232" s="45" t="s">
        <v>1731</v>
      </c>
    </row>
    <row r="233" spans="3:4">
      <c r="C233" s="46" t="s">
        <v>1703</v>
      </c>
      <c r="D233" s="45" t="s">
        <v>1730</v>
      </c>
    </row>
    <row r="234" spans="3:4">
      <c r="C234" s="46" t="s">
        <v>1703</v>
      </c>
      <c r="D234" s="45" t="s">
        <v>1729</v>
      </c>
    </row>
    <row r="235" spans="3:4">
      <c r="C235" s="46" t="s">
        <v>1703</v>
      </c>
      <c r="D235" s="45" t="s">
        <v>1728</v>
      </c>
    </row>
    <row r="236" spans="3:4">
      <c r="C236" s="46" t="s">
        <v>1703</v>
      </c>
      <c r="D236" s="45" t="s">
        <v>1727</v>
      </c>
    </row>
    <row r="237" spans="3:4">
      <c r="C237" s="46" t="s">
        <v>1703</v>
      </c>
      <c r="D237" s="45" t="s">
        <v>1726</v>
      </c>
    </row>
    <row r="238" spans="3:4">
      <c r="C238" s="46" t="s">
        <v>1703</v>
      </c>
      <c r="D238" s="45" t="s">
        <v>1725</v>
      </c>
    </row>
    <row r="239" spans="3:4">
      <c r="C239" s="46" t="s">
        <v>1703</v>
      </c>
      <c r="D239" s="45" t="s">
        <v>1724</v>
      </c>
    </row>
    <row r="240" spans="3:4">
      <c r="C240" s="46" t="s">
        <v>1703</v>
      </c>
      <c r="D240" s="45" t="s">
        <v>1723</v>
      </c>
    </row>
    <row r="241" spans="3:4">
      <c r="C241" s="46" t="s">
        <v>1703</v>
      </c>
      <c r="D241" s="45" t="s">
        <v>1722</v>
      </c>
    </row>
    <row r="242" spans="3:4">
      <c r="C242" s="46" t="s">
        <v>1703</v>
      </c>
      <c r="D242" s="45" t="s">
        <v>1721</v>
      </c>
    </row>
    <row r="243" spans="3:4">
      <c r="C243" s="46" t="s">
        <v>1703</v>
      </c>
      <c r="D243" s="45" t="s">
        <v>1720</v>
      </c>
    </row>
    <row r="244" spans="3:4">
      <c r="C244" s="46" t="s">
        <v>1703</v>
      </c>
      <c r="D244" s="45" t="s">
        <v>1719</v>
      </c>
    </row>
    <row r="245" spans="3:4">
      <c r="C245" s="46" t="s">
        <v>1703</v>
      </c>
      <c r="D245" s="45" t="s">
        <v>1718</v>
      </c>
    </row>
    <row r="246" spans="3:4">
      <c r="C246" s="46" t="s">
        <v>1703</v>
      </c>
      <c r="D246" s="45" t="s">
        <v>1717</v>
      </c>
    </row>
    <row r="247" spans="3:4">
      <c r="C247" s="46" t="s">
        <v>1703</v>
      </c>
      <c r="D247" s="45" t="s">
        <v>1716</v>
      </c>
    </row>
    <row r="248" spans="3:4">
      <c r="C248" s="46" t="s">
        <v>1703</v>
      </c>
      <c r="D248" s="45" t="s">
        <v>1715</v>
      </c>
    </row>
    <row r="249" spans="3:4">
      <c r="C249" s="46" t="s">
        <v>1703</v>
      </c>
      <c r="D249" s="45" t="s">
        <v>1714</v>
      </c>
    </row>
    <row r="250" spans="3:4">
      <c r="C250" s="46" t="s">
        <v>1703</v>
      </c>
      <c r="D250" s="45" t="s">
        <v>1713</v>
      </c>
    </row>
    <row r="251" spans="3:4">
      <c r="C251" s="46" t="s">
        <v>1703</v>
      </c>
      <c r="D251" s="45" t="s">
        <v>1712</v>
      </c>
    </row>
    <row r="252" spans="3:4">
      <c r="C252" s="46" t="s">
        <v>1703</v>
      </c>
      <c r="D252" s="45" t="s">
        <v>1711</v>
      </c>
    </row>
    <row r="253" spans="3:4">
      <c r="C253" s="46" t="s">
        <v>1703</v>
      </c>
      <c r="D253" s="45" t="s">
        <v>1710</v>
      </c>
    </row>
    <row r="254" spans="3:4">
      <c r="C254" s="46" t="s">
        <v>1703</v>
      </c>
      <c r="D254" s="45" t="s">
        <v>1709</v>
      </c>
    </row>
    <row r="255" spans="3:4">
      <c r="C255" s="46" t="s">
        <v>1703</v>
      </c>
      <c r="D255" s="45" t="s">
        <v>1708</v>
      </c>
    </row>
    <row r="256" spans="3:4">
      <c r="C256" s="46" t="s">
        <v>1703</v>
      </c>
      <c r="D256" s="45" t="s">
        <v>1707</v>
      </c>
    </row>
    <row r="257" spans="3:4">
      <c r="C257" s="46" t="s">
        <v>1703</v>
      </c>
      <c r="D257" s="45" t="s">
        <v>1706</v>
      </c>
    </row>
    <row r="258" spans="3:4">
      <c r="C258" s="46" t="s">
        <v>1703</v>
      </c>
      <c r="D258" s="45" t="s">
        <v>1705</v>
      </c>
    </row>
    <row r="259" spans="3:4">
      <c r="C259" s="46" t="s">
        <v>1703</v>
      </c>
      <c r="D259" s="45" t="s">
        <v>1704</v>
      </c>
    </row>
    <row r="260" spans="3:4">
      <c r="C260" s="46" t="s">
        <v>1703</v>
      </c>
      <c r="D260" s="45" t="s">
        <v>1702</v>
      </c>
    </row>
    <row r="261" spans="3:4">
      <c r="C261" s="46" t="s">
        <v>1668</v>
      </c>
      <c r="D261" s="45" t="s">
        <v>1701</v>
      </c>
    </row>
    <row r="262" spans="3:4">
      <c r="C262" s="46" t="s">
        <v>1668</v>
      </c>
      <c r="D262" s="45" t="s">
        <v>1700</v>
      </c>
    </row>
    <row r="263" spans="3:4">
      <c r="C263" s="46" t="s">
        <v>1668</v>
      </c>
      <c r="D263" s="45" t="s">
        <v>1699</v>
      </c>
    </row>
    <row r="264" spans="3:4">
      <c r="C264" s="46" t="s">
        <v>1668</v>
      </c>
      <c r="D264" s="45" t="s">
        <v>1698</v>
      </c>
    </row>
    <row r="265" spans="3:4">
      <c r="C265" s="46" t="s">
        <v>1668</v>
      </c>
      <c r="D265" s="45" t="s">
        <v>1697</v>
      </c>
    </row>
    <row r="266" spans="3:4">
      <c r="C266" s="46" t="s">
        <v>1668</v>
      </c>
      <c r="D266" s="45" t="s">
        <v>1696</v>
      </c>
    </row>
    <row r="267" spans="3:4">
      <c r="C267" s="46" t="s">
        <v>1668</v>
      </c>
      <c r="D267" s="45" t="s">
        <v>1695</v>
      </c>
    </row>
    <row r="268" spans="3:4">
      <c r="C268" s="46" t="s">
        <v>1668</v>
      </c>
      <c r="D268" s="45" t="s">
        <v>1694</v>
      </c>
    </row>
    <row r="269" spans="3:4">
      <c r="C269" s="46" t="s">
        <v>1668</v>
      </c>
      <c r="D269" s="45" t="s">
        <v>1693</v>
      </c>
    </row>
    <row r="270" spans="3:4">
      <c r="C270" s="46" t="s">
        <v>1668</v>
      </c>
      <c r="D270" s="45" t="s">
        <v>1692</v>
      </c>
    </row>
    <row r="271" spans="3:4">
      <c r="C271" s="46" t="s">
        <v>1668</v>
      </c>
      <c r="D271" s="45" t="s">
        <v>1691</v>
      </c>
    </row>
    <row r="272" spans="3:4">
      <c r="C272" s="46" t="s">
        <v>1668</v>
      </c>
      <c r="D272" s="45" t="s">
        <v>1690</v>
      </c>
    </row>
    <row r="273" spans="3:4">
      <c r="C273" s="46" t="s">
        <v>1668</v>
      </c>
      <c r="D273" s="45" t="s">
        <v>1689</v>
      </c>
    </row>
    <row r="274" spans="3:4">
      <c r="C274" s="46" t="s">
        <v>1668</v>
      </c>
      <c r="D274" s="45" t="s">
        <v>1688</v>
      </c>
    </row>
    <row r="275" spans="3:4">
      <c r="C275" s="46" t="s">
        <v>1668</v>
      </c>
      <c r="D275" s="45" t="s">
        <v>1687</v>
      </c>
    </row>
    <row r="276" spans="3:4">
      <c r="C276" s="46" t="s">
        <v>1668</v>
      </c>
      <c r="D276" s="45" t="s">
        <v>1686</v>
      </c>
    </row>
    <row r="277" spans="3:4">
      <c r="C277" s="46" t="s">
        <v>1668</v>
      </c>
      <c r="D277" s="45" t="s">
        <v>1685</v>
      </c>
    </row>
    <row r="278" spans="3:4">
      <c r="C278" s="46" t="s">
        <v>1668</v>
      </c>
      <c r="D278" s="45" t="s">
        <v>1684</v>
      </c>
    </row>
    <row r="279" spans="3:4">
      <c r="C279" s="46" t="s">
        <v>1668</v>
      </c>
      <c r="D279" s="45" t="s">
        <v>1683</v>
      </c>
    </row>
    <row r="280" spans="3:4">
      <c r="C280" s="46" t="s">
        <v>1668</v>
      </c>
      <c r="D280" s="45" t="s">
        <v>424</v>
      </c>
    </row>
    <row r="281" spans="3:4">
      <c r="C281" s="46" t="s">
        <v>1668</v>
      </c>
      <c r="D281" s="45" t="s">
        <v>1682</v>
      </c>
    </row>
    <row r="282" spans="3:4">
      <c r="C282" s="46" t="s">
        <v>1668</v>
      </c>
      <c r="D282" s="45" t="s">
        <v>1681</v>
      </c>
    </row>
    <row r="283" spans="3:4">
      <c r="C283" s="46" t="s">
        <v>1668</v>
      </c>
      <c r="D283" s="45" t="s">
        <v>1679</v>
      </c>
    </row>
    <row r="284" spans="3:4">
      <c r="C284" s="46" t="s">
        <v>1668</v>
      </c>
      <c r="D284" s="45" t="s">
        <v>1678</v>
      </c>
    </row>
    <row r="285" spans="3:4">
      <c r="C285" s="46" t="s">
        <v>1668</v>
      </c>
      <c r="D285" s="45" t="s">
        <v>1677</v>
      </c>
    </row>
    <row r="286" spans="3:4">
      <c r="C286" s="46" t="s">
        <v>1668</v>
      </c>
      <c r="D286" s="45" t="s">
        <v>1676</v>
      </c>
    </row>
    <row r="287" spans="3:4">
      <c r="C287" s="46" t="s">
        <v>1668</v>
      </c>
      <c r="D287" s="45" t="s">
        <v>1675</v>
      </c>
    </row>
    <row r="288" spans="3:4">
      <c r="C288" s="46" t="s">
        <v>1668</v>
      </c>
      <c r="D288" s="45" t="s">
        <v>1674</v>
      </c>
    </row>
    <row r="289" spans="3:4">
      <c r="C289" s="46" t="s">
        <v>1668</v>
      </c>
      <c r="D289" s="45" t="s">
        <v>1673</v>
      </c>
    </row>
    <row r="290" spans="3:4">
      <c r="C290" s="46" t="s">
        <v>1668</v>
      </c>
      <c r="D290" s="45" t="s">
        <v>1672</v>
      </c>
    </row>
    <row r="291" spans="3:4">
      <c r="C291" s="46" t="s">
        <v>1668</v>
      </c>
      <c r="D291" s="45" t="s">
        <v>1671</v>
      </c>
    </row>
    <row r="292" spans="3:4">
      <c r="C292" s="46" t="s">
        <v>1668</v>
      </c>
      <c r="D292" s="45" t="s">
        <v>1670</v>
      </c>
    </row>
    <row r="293" spans="3:4">
      <c r="C293" s="46" t="s">
        <v>1668</v>
      </c>
      <c r="D293" s="45" t="s">
        <v>357</v>
      </c>
    </row>
    <row r="294" spans="3:4">
      <c r="C294" s="46" t="s">
        <v>1668</v>
      </c>
      <c r="D294" s="45" t="s">
        <v>1669</v>
      </c>
    </row>
    <row r="295" spans="3:4">
      <c r="C295" s="46" t="s">
        <v>1668</v>
      </c>
      <c r="D295" s="45" t="s">
        <v>1667</v>
      </c>
    </row>
    <row r="296" spans="3:4">
      <c r="C296" s="46" t="s">
        <v>1643</v>
      </c>
      <c r="D296" s="45" t="s">
        <v>1666</v>
      </c>
    </row>
    <row r="297" spans="3:4">
      <c r="C297" s="46" t="s">
        <v>1643</v>
      </c>
      <c r="D297" s="45" t="s">
        <v>1665</v>
      </c>
    </row>
    <row r="298" spans="3:4">
      <c r="C298" s="46" t="s">
        <v>1643</v>
      </c>
      <c r="D298" s="45" t="s">
        <v>1664</v>
      </c>
    </row>
    <row r="299" spans="3:4">
      <c r="C299" s="46" t="s">
        <v>1643</v>
      </c>
      <c r="D299" s="45" t="s">
        <v>1663</v>
      </c>
    </row>
    <row r="300" spans="3:4">
      <c r="C300" s="46" t="s">
        <v>1643</v>
      </c>
      <c r="D300" s="45" t="s">
        <v>1662</v>
      </c>
    </row>
    <row r="301" spans="3:4">
      <c r="C301" s="46" t="s">
        <v>1643</v>
      </c>
      <c r="D301" s="45" t="s">
        <v>1661</v>
      </c>
    </row>
    <row r="302" spans="3:4">
      <c r="C302" s="46" t="s">
        <v>1643</v>
      </c>
      <c r="D302" s="45" t="s">
        <v>1660</v>
      </c>
    </row>
    <row r="303" spans="3:4">
      <c r="C303" s="46" t="s">
        <v>1643</v>
      </c>
      <c r="D303" s="45" t="s">
        <v>1659</v>
      </c>
    </row>
    <row r="304" spans="3:4">
      <c r="C304" s="46" t="s">
        <v>1643</v>
      </c>
      <c r="D304" s="45" t="s">
        <v>1658</v>
      </c>
    </row>
    <row r="305" spans="3:4">
      <c r="C305" s="46" t="s">
        <v>1643</v>
      </c>
      <c r="D305" s="45" t="s">
        <v>1657</v>
      </c>
    </row>
    <row r="306" spans="3:4">
      <c r="C306" s="46" t="s">
        <v>1643</v>
      </c>
      <c r="D306" s="45" t="s">
        <v>1656</v>
      </c>
    </row>
    <row r="307" spans="3:4">
      <c r="C307" s="46" t="s">
        <v>1643</v>
      </c>
      <c r="D307" s="45" t="s">
        <v>1655</v>
      </c>
    </row>
    <row r="308" spans="3:4">
      <c r="C308" s="46" t="s">
        <v>1643</v>
      </c>
      <c r="D308" s="45" t="s">
        <v>1654</v>
      </c>
    </row>
    <row r="309" spans="3:4">
      <c r="C309" s="46" t="s">
        <v>1643</v>
      </c>
      <c r="D309" s="45" t="s">
        <v>1653</v>
      </c>
    </row>
    <row r="310" spans="3:4">
      <c r="C310" s="46" t="s">
        <v>1643</v>
      </c>
      <c r="D310" s="45" t="s">
        <v>1652</v>
      </c>
    </row>
    <row r="311" spans="3:4">
      <c r="C311" s="46" t="s">
        <v>1643</v>
      </c>
      <c r="D311" s="45" t="s">
        <v>1651</v>
      </c>
    </row>
    <row r="312" spans="3:4">
      <c r="C312" s="46" t="s">
        <v>1643</v>
      </c>
      <c r="D312" s="45" t="s">
        <v>1650</v>
      </c>
    </row>
    <row r="313" spans="3:4">
      <c r="C313" s="46" t="s">
        <v>1643</v>
      </c>
      <c r="D313" s="45" t="s">
        <v>1649</v>
      </c>
    </row>
    <row r="314" spans="3:4">
      <c r="C314" s="46" t="s">
        <v>1643</v>
      </c>
      <c r="D314" s="45" t="s">
        <v>1648</v>
      </c>
    </row>
    <row r="315" spans="3:4">
      <c r="C315" s="46" t="s">
        <v>1643</v>
      </c>
      <c r="D315" s="45" t="s">
        <v>1647</v>
      </c>
    </row>
    <row r="316" spans="3:4">
      <c r="C316" s="46" t="s">
        <v>1643</v>
      </c>
      <c r="D316" s="45" t="s">
        <v>1646</v>
      </c>
    </row>
    <row r="317" spans="3:4">
      <c r="C317" s="46" t="s">
        <v>1643</v>
      </c>
      <c r="D317" s="45" t="s">
        <v>1645</v>
      </c>
    </row>
    <row r="318" spans="3:4">
      <c r="C318" s="46" t="s">
        <v>1643</v>
      </c>
      <c r="D318" s="45" t="s">
        <v>284</v>
      </c>
    </row>
    <row r="319" spans="3:4">
      <c r="C319" s="46" t="s">
        <v>1643</v>
      </c>
      <c r="D319" s="45" t="s">
        <v>1644</v>
      </c>
    </row>
    <row r="320" spans="3:4">
      <c r="C320" s="46" t="s">
        <v>1643</v>
      </c>
      <c r="D320" s="45" t="s">
        <v>1642</v>
      </c>
    </row>
    <row r="321" spans="3:4">
      <c r="C321" s="46" t="s">
        <v>1611</v>
      </c>
      <c r="D321" s="45" t="s">
        <v>1641</v>
      </c>
    </row>
    <row r="322" spans="3:4">
      <c r="C322" s="46" t="s">
        <v>1611</v>
      </c>
      <c r="D322" s="45" t="s">
        <v>1640</v>
      </c>
    </row>
    <row r="323" spans="3:4">
      <c r="C323" s="46" t="s">
        <v>1611</v>
      </c>
      <c r="D323" s="45" t="s">
        <v>1639</v>
      </c>
    </row>
    <row r="324" spans="3:4">
      <c r="C324" s="46" t="s">
        <v>1611</v>
      </c>
      <c r="D324" s="45" t="s">
        <v>1638</v>
      </c>
    </row>
    <row r="325" spans="3:4">
      <c r="C325" s="46" t="s">
        <v>1611</v>
      </c>
      <c r="D325" s="45" t="s">
        <v>1637</v>
      </c>
    </row>
    <row r="326" spans="3:4">
      <c r="C326" s="46" t="s">
        <v>1611</v>
      </c>
      <c r="D326" s="45" t="s">
        <v>1636</v>
      </c>
    </row>
    <row r="327" spans="3:4">
      <c r="C327" s="46" t="s">
        <v>1611</v>
      </c>
      <c r="D327" s="45" t="s">
        <v>1635</v>
      </c>
    </row>
    <row r="328" spans="3:4">
      <c r="C328" s="46" t="s">
        <v>1611</v>
      </c>
      <c r="D328" s="45" t="s">
        <v>1634</v>
      </c>
    </row>
    <row r="329" spans="3:4">
      <c r="C329" s="46" t="s">
        <v>1611</v>
      </c>
      <c r="D329" s="45" t="s">
        <v>1633</v>
      </c>
    </row>
    <row r="330" spans="3:4">
      <c r="C330" s="46" t="s">
        <v>1611</v>
      </c>
      <c r="D330" s="45" t="s">
        <v>1632</v>
      </c>
    </row>
    <row r="331" spans="3:4">
      <c r="C331" s="46" t="s">
        <v>1611</v>
      </c>
      <c r="D331" s="45" t="s">
        <v>1631</v>
      </c>
    </row>
    <row r="332" spans="3:4">
      <c r="C332" s="46" t="s">
        <v>1611</v>
      </c>
      <c r="D332" s="45" t="s">
        <v>1630</v>
      </c>
    </row>
    <row r="333" spans="3:4">
      <c r="C333" s="46" t="s">
        <v>1611</v>
      </c>
      <c r="D333" s="45" t="s">
        <v>1629</v>
      </c>
    </row>
    <row r="334" spans="3:4">
      <c r="C334" s="46" t="s">
        <v>1611</v>
      </c>
      <c r="D334" s="45" t="s">
        <v>1628</v>
      </c>
    </row>
    <row r="335" spans="3:4">
      <c r="C335" s="46" t="s">
        <v>1611</v>
      </c>
      <c r="D335" s="45" t="s">
        <v>1627</v>
      </c>
    </row>
    <row r="336" spans="3:4">
      <c r="C336" s="46" t="s">
        <v>1611</v>
      </c>
      <c r="D336" s="45" t="s">
        <v>1626</v>
      </c>
    </row>
    <row r="337" spans="3:4">
      <c r="C337" s="46" t="s">
        <v>1611</v>
      </c>
      <c r="D337" s="45" t="s">
        <v>1625</v>
      </c>
    </row>
    <row r="338" spans="3:4">
      <c r="C338" s="46" t="s">
        <v>1611</v>
      </c>
      <c r="D338" s="45" t="s">
        <v>900</v>
      </c>
    </row>
    <row r="339" spans="3:4">
      <c r="C339" s="46" t="s">
        <v>1611</v>
      </c>
      <c r="D339" s="45" t="s">
        <v>1624</v>
      </c>
    </row>
    <row r="340" spans="3:4">
      <c r="C340" s="46" t="s">
        <v>1611</v>
      </c>
      <c r="D340" s="45" t="s">
        <v>1623</v>
      </c>
    </row>
    <row r="341" spans="3:4">
      <c r="C341" s="46" t="s">
        <v>1611</v>
      </c>
      <c r="D341" s="45" t="s">
        <v>1578</v>
      </c>
    </row>
    <row r="342" spans="3:4">
      <c r="C342" s="46" t="s">
        <v>1611</v>
      </c>
      <c r="D342" s="45" t="s">
        <v>1622</v>
      </c>
    </row>
    <row r="343" spans="3:4">
      <c r="C343" s="46" t="s">
        <v>1611</v>
      </c>
      <c r="D343" s="45" t="s">
        <v>1621</v>
      </c>
    </row>
    <row r="344" spans="3:4">
      <c r="C344" s="46" t="s">
        <v>1611</v>
      </c>
      <c r="D344" s="45" t="s">
        <v>1620</v>
      </c>
    </row>
    <row r="345" spans="3:4">
      <c r="C345" s="46" t="s">
        <v>1611</v>
      </c>
      <c r="D345" s="45" t="s">
        <v>1619</v>
      </c>
    </row>
    <row r="346" spans="3:4">
      <c r="C346" s="46" t="s">
        <v>1611</v>
      </c>
      <c r="D346" s="45" t="s">
        <v>1618</v>
      </c>
    </row>
    <row r="347" spans="3:4">
      <c r="C347" s="46" t="s">
        <v>1611</v>
      </c>
      <c r="D347" s="45" t="s">
        <v>1617</v>
      </c>
    </row>
    <row r="348" spans="3:4">
      <c r="C348" s="46" t="s">
        <v>1611</v>
      </c>
      <c r="D348" s="45" t="s">
        <v>1616</v>
      </c>
    </row>
    <row r="349" spans="3:4">
      <c r="C349" s="46" t="s">
        <v>1611</v>
      </c>
      <c r="D349" s="45" t="s">
        <v>739</v>
      </c>
    </row>
    <row r="350" spans="3:4">
      <c r="C350" s="46" t="s">
        <v>1611</v>
      </c>
      <c r="D350" s="45" t="s">
        <v>349</v>
      </c>
    </row>
    <row r="351" spans="3:4">
      <c r="C351" s="46" t="s">
        <v>1611</v>
      </c>
      <c r="D351" s="45" t="s">
        <v>1615</v>
      </c>
    </row>
    <row r="352" spans="3:4">
      <c r="C352" s="46" t="s">
        <v>1611</v>
      </c>
      <c r="D352" s="45" t="s">
        <v>1614</v>
      </c>
    </row>
    <row r="353" spans="3:4">
      <c r="C353" s="46" t="s">
        <v>1611</v>
      </c>
      <c r="D353" s="45" t="s">
        <v>1613</v>
      </c>
    </row>
    <row r="354" spans="3:4">
      <c r="C354" s="46" t="s">
        <v>1611</v>
      </c>
      <c r="D354" s="45" t="s">
        <v>1612</v>
      </c>
    </row>
    <row r="355" spans="3:4">
      <c r="C355" s="46" t="s">
        <v>1611</v>
      </c>
      <c r="D355" s="45" t="s">
        <v>1610</v>
      </c>
    </row>
    <row r="356" spans="3:4">
      <c r="C356" s="46" t="s">
        <v>1552</v>
      </c>
      <c r="D356" s="45" t="s">
        <v>1609</v>
      </c>
    </row>
    <row r="357" spans="3:4">
      <c r="C357" s="46" t="s">
        <v>1552</v>
      </c>
      <c r="D357" s="45" t="s">
        <v>1608</v>
      </c>
    </row>
    <row r="358" spans="3:4">
      <c r="C358" s="46" t="s">
        <v>1552</v>
      </c>
      <c r="D358" s="45" t="s">
        <v>1607</v>
      </c>
    </row>
    <row r="359" spans="3:4">
      <c r="C359" s="46" t="s">
        <v>1552</v>
      </c>
      <c r="D359" s="45" t="s">
        <v>1606</v>
      </c>
    </row>
    <row r="360" spans="3:4">
      <c r="C360" s="46" t="s">
        <v>1552</v>
      </c>
      <c r="D360" s="45" t="s">
        <v>1605</v>
      </c>
    </row>
    <row r="361" spans="3:4">
      <c r="C361" s="46" t="s">
        <v>1552</v>
      </c>
      <c r="D361" s="45" t="s">
        <v>1604</v>
      </c>
    </row>
    <row r="362" spans="3:4">
      <c r="C362" s="46" t="s">
        <v>1552</v>
      </c>
      <c r="D362" s="45" t="s">
        <v>1603</v>
      </c>
    </row>
    <row r="363" spans="3:4">
      <c r="C363" s="46" t="s">
        <v>1552</v>
      </c>
      <c r="D363" s="45" t="s">
        <v>1602</v>
      </c>
    </row>
    <row r="364" spans="3:4">
      <c r="C364" s="46" t="s">
        <v>1552</v>
      </c>
      <c r="D364" s="45" t="s">
        <v>1601</v>
      </c>
    </row>
    <row r="365" spans="3:4">
      <c r="C365" s="46" t="s">
        <v>1552</v>
      </c>
      <c r="D365" s="45" t="s">
        <v>1600</v>
      </c>
    </row>
    <row r="366" spans="3:4">
      <c r="C366" s="46" t="s">
        <v>1552</v>
      </c>
      <c r="D366" s="45" t="s">
        <v>1599</v>
      </c>
    </row>
    <row r="367" spans="3:4">
      <c r="C367" s="46" t="s">
        <v>1552</v>
      </c>
      <c r="D367" s="45" t="s">
        <v>1598</v>
      </c>
    </row>
    <row r="368" spans="3:4">
      <c r="C368" s="46" t="s">
        <v>1552</v>
      </c>
      <c r="D368" s="45" t="s">
        <v>1597</v>
      </c>
    </row>
    <row r="369" spans="3:4">
      <c r="C369" s="46" t="s">
        <v>1552</v>
      </c>
      <c r="D369" s="45" t="s">
        <v>1596</v>
      </c>
    </row>
    <row r="370" spans="3:4">
      <c r="C370" s="46" t="s">
        <v>1552</v>
      </c>
      <c r="D370" s="45" t="s">
        <v>1595</v>
      </c>
    </row>
    <row r="371" spans="3:4">
      <c r="C371" s="46" t="s">
        <v>1552</v>
      </c>
      <c r="D371" s="45" t="s">
        <v>1594</v>
      </c>
    </row>
    <row r="372" spans="3:4">
      <c r="C372" s="46" t="s">
        <v>1552</v>
      </c>
      <c r="D372" s="45" t="s">
        <v>1593</v>
      </c>
    </row>
    <row r="373" spans="3:4">
      <c r="C373" s="46" t="s">
        <v>1552</v>
      </c>
      <c r="D373" s="45" t="s">
        <v>1592</v>
      </c>
    </row>
    <row r="374" spans="3:4">
      <c r="C374" s="46" t="s">
        <v>1552</v>
      </c>
      <c r="D374" s="45" t="s">
        <v>1591</v>
      </c>
    </row>
    <row r="375" spans="3:4">
      <c r="C375" s="46" t="s">
        <v>1552</v>
      </c>
      <c r="D375" s="45" t="s">
        <v>1590</v>
      </c>
    </row>
    <row r="376" spans="3:4">
      <c r="C376" s="46" t="s">
        <v>1552</v>
      </c>
      <c r="D376" s="45" t="s">
        <v>1589</v>
      </c>
    </row>
    <row r="377" spans="3:4">
      <c r="C377" s="46" t="s">
        <v>1552</v>
      </c>
      <c r="D377" s="45" t="s">
        <v>1588</v>
      </c>
    </row>
    <row r="378" spans="3:4">
      <c r="C378" s="46" t="s">
        <v>1552</v>
      </c>
      <c r="D378" s="45" t="s">
        <v>1587</v>
      </c>
    </row>
    <row r="379" spans="3:4">
      <c r="C379" s="46" t="s">
        <v>1552</v>
      </c>
      <c r="D379" s="45" t="s">
        <v>1586</v>
      </c>
    </row>
    <row r="380" spans="3:4">
      <c r="C380" s="46" t="s">
        <v>1552</v>
      </c>
      <c r="D380" s="45" t="s">
        <v>1585</v>
      </c>
    </row>
    <row r="381" spans="3:4">
      <c r="C381" s="46" t="s">
        <v>1552</v>
      </c>
      <c r="D381" s="45" t="s">
        <v>1584</v>
      </c>
    </row>
    <row r="382" spans="3:4">
      <c r="C382" s="46" t="s">
        <v>1552</v>
      </c>
      <c r="D382" s="45" t="s">
        <v>1583</v>
      </c>
    </row>
    <row r="383" spans="3:4">
      <c r="C383" s="46" t="s">
        <v>1552</v>
      </c>
      <c r="D383" s="45" t="s">
        <v>1582</v>
      </c>
    </row>
    <row r="384" spans="3:4">
      <c r="C384" s="46" t="s">
        <v>1552</v>
      </c>
      <c r="D384" s="45" t="s">
        <v>1581</v>
      </c>
    </row>
    <row r="385" spans="3:4">
      <c r="C385" s="46" t="s">
        <v>1552</v>
      </c>
      <c r="D385" s="45" t="s">
        <v>1580</v>
      </c>
    </row>
    <row r="386" spans="3:4">
      <c r="C386" s="46" t="s">
        <v>1552</v>
      </c>
      <c r="D386" s="45" t="s">
        <v>1579</v>
      </c>
    </row>
    <row r="387" spans="3:4">
      <c r="C387" s="46" t="s">
        <v>1552</v>
      </c>
      <c r="D387" s="45" t="s">
        <v>1578</v>
      </c>
    </row>
    <row r="388" spans="3:4">
      <c r="C388" s="46" t="s">
        <v>1552</v>
      </c>
      <c r="D388" s="45" t="s">
        <v>1454</v>
      </c>
    </row>
    <row r="389" spans="3:4">
      <c r="C389" s="46" t="s">
        <v>1552</v>
      </c>
      <c r="D389" s="45" t="s">
        <v>1577</v>
      </c>
    </row>
    <row r="390" spans="3:4">
      <c r="C390" s="46" t="s">
        <v>1552</v>
      </c>
      <c r="D390" s="45" t="s">
        <v>1576</v>
      </c>
    </row>
    <row r="391" spans="3:4">
      <c r="C391" s="46" t="s">
        <v>1552</v>
      </c>
      <c r="D391" s="45" t="s">
        <v>1575</v>
      </c>
    </row>
    <row r="392" spans="3:4">
      <c r="C392" s="46" t="s">
        <v>1552</v>
      </c>
      <c r="D392" s="45" t="s">
        <v>1574</v>
      </c>
    </row>
    <row r="393" spans="3:4">
      <c r="C393" s="46" t="s">
        <v>1552</v>
      </c>
      <c r="D393" s="45" t="s">
        <v>1573</v>
      </c>
    </row>
    <row r="394" spans="3:4">
      <c r="C394" s="46" t="s">
        <v>1552</v>
      </c>
      <c r="D394" s="45" t="s">
        <v>1572</v>
      </c>
    </row>
    <row r="395" spans="3:4">
      <c r="C395" s="46" t="s">
        <v>1552</v>
      </c>
      <c r="D395" s="45" t="s">
        <v>1571</v>
      </c>
    </row>
    <row r="396" spans="3:4">
      <c r="C396" s="46" t="s">
        <v>1552</v>
      </c>
      <c r="D396" s="45" t="s">
        <v>1570</v>
      </c>
    </row>
    <row r="397" spans="3:4">
      <c r="C397" s="46" t="s">
        <v>1552</v>
      </c>
      <c r="D397" s="45" t="s">
        <v>1569</v>
      </c>
    </row>
    <row r="398" spans="3:4">
      <c r="C398" s="46" t="s">
        <v>1552</v>
      </c>
      <c r="D398" s="45" t="s">
        <v>1568</v>
      </c>
    </row>
    <row r="399" spans="3:4">
      <c r="C399" s="46" t="s">
        <v>1552</v>
      </c>
      <c r="D399" s="45" t="s">
        <v>1567</v>
      </c>
    </row>
    <row r="400" spans="3:4">
      <c r="C400" s="46" t="s">
        <v>1552</v>
      </c>
      <c r="D400" s="45" t="s">
        <v>1566</v>
      </c>
    </row>
    <row r="401" spans="3:4">
      <c r="C401" s="46" t="s">
        <v>1552</v>
      </c>
      <c r="D401" s="45" t="s">
        <v>1565</v>
      </c>
    </row>
    <row r="402" spans="3:4">
      <c r="C402" s="46" t="s">
        <v>1552</v>
      </c>
      <c r="D402" s="45" t="s">
        <v>1564</v>
      </c>
    </row>
    <row r="403" spans="3:4">
      <c r="C403" s="46" t="s">
        <v>1552</v>
      </c>
      <c r="D403" s="45" t="s">
        <v>1563</v>
      </c>
    </row>
    <row r="404" spans="3:4">
      <c r="C404" s="46" t="s">
        <v>1552</v>
      </c>
      <c r="D404" s="45" t="s">
        <v>1562</v>
      </c>
    </row>
    <row r="405" spans="3:4">
      <c r="C405" s="46" t="s">
        <v>1552</v>
      </c>
      <c r="D405" s="45" t="s">
        <v>1561</v>
      </c>
    </row>
    <row r="406" spans="3:4">
      <c r="C406" s="46" t="s">
        <v>1552</v>
      </c>
      <c r="D406" s="45" t="s">
        <v>1560</v>
      </c>
    </row>
    <row r="407" spans="3:4">
      <c r="C407" s="46" t="s">
        <v>1552</v>
      </c>
      <c r="D407" s="45" t="s">
        <v>1559</v>
      </c>
    </row>
    <row r="408" spans="3:4">
      <c r="C408" s="46" t="s">
        <v>1552</v>
      </c>
      <c r="D408" s="45" t="s">
        <v>1558</v>
      </c>
    </row>
    <row r="409" spans="3:4">
      <c r="C409" s="46" t="s">
        <v>1552</v>
      </c>
      <c r="D409" s="45" t="s">
        <v>1557</v>
      </c>
    </row>
    <row r="410" spans="3:4">
      <c r="C410" s="46" t="s">
        <v>1552</v>
      </c>
      <c r="D410" s="45" t="s">
        <v>1556</v>
      </c>
    </row>
    <row r="411" spans="3:4">
      <c r="C411" s="46" t="s">
        <v>1552</v>
      </c>
      <c r="D411" s="45" t="s">
        <v>1555</v>
      </c>
    </row>
    <row r="412" spans="3:4">
      <c r="C412" s="46" t="s">
        <v>1552</v>
      </c>
      <c r="D412" s="45" t="s">
        <v>1554</v>
      </c>
    </row>
    <row r="413" spans="3:4">
      <c r="C413" s="46" t="s">
        <v>1552</v>
      </c>
      <c r="D413" s="45" t="s">
        <v>1553</v>
      </c>
    </row>
    <row r="414" spans="3:4">
      <c r="C414" s="46" t="s">
        <v>1552</v>
      </c>
      <c r="D414" s="45" t="s">
        <v>1551</v>
      </c>
    </row>
    <row r="415" spans="3:4">
      <c r="C415" s="46" t="s">
        <v>1507</v>
      </c>
      <c r="D415" s="45" t="s">
        <v>1550</v>
      </c>
    </row>
    <row r="416" spans="3:4">
      <c r="C416" s="46" t="s">
        <v>1507</v>
      </c>
      <c r="D416" s="45" t="s">
        <v>1549</v>
      </c>
    </row>
    <row r="417" spans="3:4">
      <c r="C417" s="46" t="s">
        <v>1507</v>
      </c>
      <c r="D417" s="45" t="s">
        <v>1548</v>
      </c>
    </row>
    <row r="418" spans="3:4">
      <c r="C418" s="46" t="s">
        <v>1507</v>
      </c>
      <c r="D418" s="45" t="s">
        <v>1547</v>
      </c>
    </row>
    <row r="419" spans="3:4">
      <c r="C419" s="46" t="s">
        <v>1507</v>
      </c>
      <c r="D419" s="45" t="s">
        <v>1546</v>
      </c>
    </row>
    <row r="420" spans="3:4">
      <c r="C420" s="46" t="s">
        <v>1507</v>
      </c>
      <c r="D420" s="45" t="s">
        <v>1545</v>
      </c>
    </row>
    <row r="421" spans="3:4">
      <c r="C421" s="46" t="s">
        <v>1507</v>
      </c>
      <c r="D421" s="45" t="s">
        <v>1544</v>
      </c>
    </row>
    <row r="422" spans="3:4">
      <c r="C422" s="46" t="s">
        <v>1507</v>
      </c>
      <c r="D422" s="45" t="s">
        <v>1543</v>
      </c>
    </row>
    <row r="423" spans="3:4">
      <c r="C423" s="46" t="s">
        <v>1507</v>
      </c>
      <c r="D423" s="45" t="s">
        <v>1542</v>
      </c>
    </row>
    <row r="424" spans="3:4">
      <c r="C424" s="46" t="s">
        <v>1507</v>
      </c>
      <c r="D424" s="45" t="s">
        <v>1541</v>
      </c>
    </row>
    <row r="425" spans="3:4">
      <c r="C425" s="46" t="s">
        <v>1507</v>
      </c>
      <c r="D425" s="45" t="s">
        <v>1540</v>
      </c>
    </row>
    <row r="426" spans="3:4">
      <c r="C426" s="46" t="s">
        <v>1507</v>
      </c>
      <c r="D426" s="45" t="s">
        <v>1539</v>
      </c>
    </row>
    <row r="427" spans="3:4">
      <c r="C427" s="46" t="s">
        <v>1507</v>
      </c>
      <c r="D427" s="45" t="s">
        <v>1538</v>
      </c>
    </row>
    <row r="428" spans="3:4">
      <c r="C428" s="46" t="s">
        <v>1507</v>
      </c>
      <c r="D428" s="45" t="s">
        <v>1537</v>
      </c>
    </row>
    <row r="429" spans="3:4">
      <c r="C429" s="46" t="s">
        <v>1507</v>
      </c>
      <c r="D429" s="45" t="s">
        <v>1536</v>
      </c>
    </row>
    <row r="430" spans="3:4">
      <c r="C430" s="46" t="s">
        <v>1507</v>
      </c>
      <c r="D430" s="45" t="s">
        <v>1535</v>
      </c>
    </row>
    <row r="431" spans="3:4">
      <c r="C431" s="46" t="s">
        <v>1507</v>
      </c>
      <c r="D431" s="45" t="s">
        <v>1534</v>
      </c>
    </row>
    <row r="432" spans="3:4">
      <c r="C432" s="46" t="s">
        <v>1507</v>
      </c>
      <c r="D432" s="45" t="s">
        <v>1533</v>
      </c>
    </row>
    <row r="433" spans="3:4">
      <c r="C433" s="46" t="s">
        <v>1507</v>
      </c>
      <c r="D433" s="45" t="s">
        <v>1532</v>
      </c>
    </row>
    <row r="434" spans="3:4">
      <c r="C434" s="46" t="s">
        <v>1507</v>
      </c>
      <c r="D434" s="45" t="s">
        <v>1531</v>
      </c>
    </row>
    <row r="435" spans="3:4">
      <c r="C435" s="46" t="s">
        <v>1507</v>
      </c>
      <c r="D435" s="45" t="s">
        <v>1530</v>
      </c>
    </row>
    <row r="436" spans="3:4">
      <c r="C436" s="46" t="s">
        <v>1507</v>
      </c>
      <c r="D436" s="45" t="s">
        <v>1529</v>
      </c>
    </row>
    <row r="437" spans="3:4">
      <c r="C437" s="46" t="s">
        <v>1507</v>
      </c>
      <c r="D437" s="45" t="s">
        <v>1528</v>
      </c>
    </row>
    <row r="438" spans="3:4">
      <c r="C438" s="46" t="s">
        <v>1507</v>
      </c>
      <c r="D438" s="45" t="s">
        <v>1527</v>
      </c>
    </row>
    <row r="439" spans="3:4">
      <c r="C439" s="46" t="s">
        <v>1507</v>
      </c>
      <c r="D439" s="45" t="s">
        <v>1526</v>
      </c>
    </row>
    <row r="440" spans="3:4">
      <c r="C440" s="46" t="s">
        <v>1507</v>
      </c>
      <c r="D440" s="45" t="s">
        <v>1525</v>
      </c>
    </row>
    <row r="441" spans="3:4">
      <c r="C441" s="46" t="s">
        <v>1507</v>
      </c>
      <c r="D441" s="45" t="s">
        <v>1524</v>
      </c>
    </row>
    <row r="442" spans="3:4">
      <c r="C442" s="46" t="s">
        <v>1507</v>
      </c>
      <c r="D442" s="45" t="s">
        <v>1523</v>
      </c>
    </row>
    <row r="443" spans="3:4">
      <c r="C443" s="46" t="s">
        <v>1507</v>
      </c>
      <c r="D443" s="45" t="s">
        <v>1522</v>
      </c>
    </row>
    <row r="444" spans="3:4">
      <c r="C444" s="46" t="s">
        <v>1507</v>
      </c>
      <c r="D444" s="45" t="s">
        <v>1521</v>
      </c>
    </row>
    <row r="445" spans="3:4">
      <c r="C445" s="46" t="s">
        <v>1507</v>
      </c>
      <c r="D445" s="45" t="s">
        <v>1520</v>
      </c>
    </row>
    <row r="446" spans="3:4">
      <c r="C446" s="46" t="s">
        <v>1507</v>
      </c>
      <c r="D446" s="45" t="s">
        <v>1519</v>
      </c>
    </row>
    <row r="447" spans="3:4">
      <c r="C447" s="46" t="s">
        <v>1507</v>
      </c>
      <c r="D447" s="45" t="s">
        <v>1518</v>
      </c>
    </row>
    <row r="448" spans="3:4">
      <c r="C448" s="46" t="s">
        <v>1507</v>
      </c>
      <c r="D448" s="45" t="s">
        <v>1517</v>
      </c>
    </row>
    <row r="449" spans="3:4">
      <c r="C449" s="46" t="s">
        <v>1507</v>
      </c>
      <c r="D449" s="45" t="s">
        <v>1516</v>
      </c>
    </row>
    <row r="450" spans="3:4">
      <c r="C450" s="46" t="s">
        <v>1507</v>
      </c>
      <c r="D450" s="45" t="s">
        <v>1515</v>
      </c>
    </row>
    <row r="451" spans="3:4">
      <c r="C451" s="46" t="s">
        <v>1507</v>
      </c>
      <c r="D451" s="45" t="s">
        <v>1514</v>
      </c>
    </row>
    <row r="452" spans="3:4">
      <c r="C452" s="46" t="s">
        <v>1507</v>
      </c>
      <c r="D452" s="45" t="s">
        <v>1513</v>
      </c>
    </row>
    <row r="453" spans="3:4">
      <c r="C453" s="46" t="s">
        <v>1507</v>
      </c>
      <c r="D453" s="45" t="s">
        <v>1512</v>
      </c>
    </row>
    <row r="454" spans="3:4">
      <c r="C454" s="46" t="s">
        <v>1507</v>
      </c>
      <c r="D454" s="45" t="s">
        <v>1511</v>
      </c>
    </row>
    <row r="455" spans="3:4">
      <c r="C455" s="46" t="s">
        <v>1507</v>
      </c>
      <c r="D455" s="45" t="s">
        <v>1510</v>
      </c>
    </row>
    <row r="456" spans="3:4">
      <c r="C456" s="46" t="s">
        <v>1507</v>
      </c>
      <c r="D456" s="45" t="s">
        <v>1509</v>
      </c>
    </row>
    <row r="457" spans="3:4">
      <c r="C457" s="46" t="s">
        <v>1507</v>
      </c>
      <c r="D457" s="45" t="s">
        <v>1508</v>
      </c>
    </row>
    <row r="458" spans="3:4">
      <c r="C458" s="46" t="s">
        <v>1507</v>
      </c>
      <c r="D458" s="45" t="s">
        <v>1506</v>
      </c>
    </row>
    <row r="459" spans="3:4">
      <c r="C459" s="46" t="s">
        <v>1481</v>
      </c>
      <c r="D459" s="45" t="s">
        <v>1505</v>
      </c>
    </row>
    <row r="460" spans="3:4">
      <c r="C460" s="46" t="s">
        <v>1481</v>
      </c>
      <c r="D460" s="45" t="s">
        <v>1504</v>
      </c>
    </row>
    <row r="461" spans="3:4">
      <c r="C461" s="46" t="s">
        <v>1481</v>
      </c>
      <c r="D461" s="45" t="s">
        <v>1503</v>
      </c>
    </row>
    <row r="462" spans="3:4">
      <c r="C462" s="46" t="s">
        <v>1481</v>
      </c>
      <c r="D462" s="45" t="s">
        <v>1502</v>
      </c>
    </row>
    <row r="463" spans="3:4">
      <c r="C463" s="46" t="s">
        <v>1481</v>
      </c>
      <c r="D463" s="45" t="s">
        <v>1501</v>
      </c>
    </row>
    <row r="464" spans="3:4">
      <c r="C464" s="46" t="s">
        <v>1481</v>
      </c>
      <c r="D464" s="45" t="s">
        <v>1500</v>
      </c>
    </row>
    <row r="465" spans="3:4">
      <c r="C465" s="46" t="s">
        <v>1481</v>
      </c>
      <c r="D465" s="45" t="s">
        <v>1499</v>
      </c>
    </row>
    <row r="466" spans="3:4">
      <c r="C466" s="46" t="s">
        <v>1481</v>
      </c>
      <c r="D466" s="45" t="s">
        <v>1498</v>
      </c>
    </row>
    <row r="467" spans="3:4">
      <c r="C467" s="46" t="s">
        <v>1481</v>
      </c>
      <c r="D467" s="45" t="s">
        <v>1497</v>
      </c>
    </row>
    <row r="468" spans="3:4">
      <c r="C468" s="46" t="s">
        <v>1481</v>
      </c>
      <c r="D468" s="45" t="s">
        <v>1496</v>
      </c>
    </row>
    <row r="469" spans="3:4">
      <c r="C469" s="46" t="s">
        <v>1481</v>
      </c>
      <c r="D469" s="45" t="s">
        <v>1495</v>
      </c>
    </row>
    <row r="470" spans="3:4">
      <c r="C470" s="46" t="s">
        <v>1481</v>
      </c>
      <c r="D470" s="45" t="s">
        <v>1494</v>
      </c>
    </row>
    <row r="471" spans="3:4">
      <c r="C471" s="46" t="s">
        <v>1481</v>
      </c>
      <c r="D471" s="45" t="s">
        <v>1493</v>
      </c>
    </row>
    <row r="472" spans="3:4">
      <c r="C472" s="46" t="s">
        <v>1481</v>
      </c>
      <c r="D472" s="45" t="s">
        <v>1492</v>
      </c>
    </row>
    <row r="473" spans="3:4">
      <c r="C473" s="46" t="s">
        <v>1481</v>
      </c>
      <c r="D473" s="45" t="s">
        <v>1491</v>
      </c>
    </row>
    <row r="474" spans="3:4">
      <c r="C474" s="46" t="s">
        <v>1481</v>
      </c>
      <c r="D474" s="45" t="s">
        <v>1490</v>
      </c>
    </row>
    <row r="475" spans="3:4">
      <c r="C475" s="46" t="s">
        <v>1481</v>
      </c>
      <c r="D475" s="45" t="s">
        <v>1489</v>
      </c>
    </row>
    <row r="476" spans="3:4">
      <c r="C476" s="46" t="s">
        <v>1481</v>
      </c>
      <c r="D476" s="45" t="s">
        <v>1488</v>
      </c>
    </row>
    <row r="477" spans="3:4">
      <c r="C477" s="46" t="s">
        <v>1481</v>
      </c>
      <c r="D477" s="45" t="s">
        <v>1487</v>
      </c>
    </row>
    <row r="478" spans="3:4">
      <c r="C478" s="46" t="s">
        <v>1481</v>
      </c>
      <c r="D478" s="45" t="s">
        <v>1486</v>
      </c>
    </row>
    <row r="479" spans="3:4">
      <c r="C479" s="46" t="s">
        <v>1481</v>
      </c>
      <c r="D479" s="45" t="s">
        <v>1485</v>
      </c>
    </row>
    <row r="480" spans="3:4">
      <c r="C480" s="46" t="s">
        <v>1481</v>
      </c>
      <c r="D480" s="45" t="s">
        <v>1484</v>
      </c>
    </row>
    <row r="481" spans="3:4">
      <c r="C481" s="46" t="s">
        <v>1481</v>
      </c>
      <c r="D481" s="45" t="s">
        <v>1483</v>
      </c>
    </row>
    <row r="482" spans="3:4">
      <c r="C482" s="46" t="s">
        <v>1481</v>
      </c>
      <c r="D482" s="45" t="s">
        <v>1482</v>
      </c>
    </row>
    <row r="483" spans="3:4">
      <c r="C483" s="46" t="s">
        <v>1481</v>
      </c>
      <c r="D483" s="45" t="s">
        <v>1480</v>
      </c>
    </row>
    <row r="484" spans="3:4">
      <c r="C484" s="46" t="s">
        <v>1448</v>
      </c>
      <c r="D484" s="45" t="s">
        <v>1479</v>
      </c>
    </row>
    <row r="485" spans="3:4">
      <c r="C485" s="46" t="s">
        <v>1448</v>
      </c>
      <c r="D485" s="45" t="s">
        <v>1478</v>
      </c>
    </row>
    <row r="486" spans="3:4">
      <c r="C486" s="46" t="s">
        <v>1448</v>
      </c>
      <c r="D486" s="45" t="s">
        <v>1477</v>
      </c>
    </row>
    <row r="487" spans="3:4">
      <c r="C487" s="46" t="s">
        <v>1448</v>
      </c>
      <c r="D487" s="45" t="s">
        <v>1476</v>
      </c>
    </row>
    <row r="488" spans="3:4">
      <c r="C488" s="46" t="s">
        <v>1448</v>
      </c>
      <c r="D488" s="45" t="s">
        <v>1475</v>
      </c>
    </row>
    <row r="489" spans="3:4">
      <c r="C489" s="46" t="s">
        <v>1448</v>
      </c>
      <c r="D489" s="45" t="s">
        <v>1474</v>
      </c>
    </row>
    <row r="490" spans="3:4">
      <c r="C490" s="46" t="s">
        <v>1448</v>
      </c>
      <c r="D490" s="45" t="s">
        <v>1473</v>
      </c>
    </row>
    <row r="491" spans="3:4">
      <c r="C491" s="46" t="s">
        <v>1448</v>
      </c>
      <c r="D491" s="45" t="s">
        <v>1472</v>
      </c>
    </row>
    <row r="492" spans="3:4">
      <c r="C492" s="46" t="s">
        <v>1448</v>
      </c>
      <c r="D492" s="45" t="s">
        <v>1471</v>
      </c>
    </row>
    <row r="493" spans="3:4">
      <c r="C493" s="46" t="s">
        <v>1448</v>
      </c>
      <c r="D493" s="45" t="s">
        <v>1470</v>
      </c>
    </row>
    <row r="494" spans="3:4">
      <c r="C494" s="46" t="s">
        <v>1448</v>
      </c>
      <c r="D494" s="45" t="s">
        <v>1469</v>
      </c>
    </row>
    <row r="495" spans="3:4">
      <c r="C495" s="46" t="s">
        <v>1448</v>
      </c>
      <c r="D495" s="45" t="s">
        <v>1468</v>
      </c>
    </row>
    <row r="496" spans="3:4">
      <c r="C496" s="46" t="s">
        <v>1448</v>
      </c>
      <c r="D496" s="45" t="s">
        <v>1467</v>
      </c>
    </row>
    <row r="497" spans="3:4">
      <c r="C497" s="46" t="s">
        <v>1448</v>
      </c>
      <c r="D497" s="45" t="s">
        <v>1466</v>
      </c>
    </row>
    <row r="498" spans="3:4">
      <c r="C498" s="46" t="s">
        <v>1448</v>
      </c>
      <c r="D498" s="45" t="s">
        <v>1465</v>
      </c>
    </row>
    <row r="499" spans="3:4">
      <c r="C499" s="46" t="s">
        <v>1448</v>
      </c>
      <c r="D499" s="45" t="s">
        <v>1464</v>
      </c>
    </row>
    <row r="500" spans="3:4">
      <c r="C500" s="46" t="s">
        <v>1448</v>
      </c>
      <c r="D500" s="45" t="s">
        <v>1463</v>
      </c>
    </row>
    <row r="501" spans="3:4">
      <c r="C501" s="46" t="s">
        <v>1448</v>
      </c>
      <c r="D501" s="45" t="s">
        <v>1105</v>
      </c>
    </row>
    <row r="502" spans="3:4">
      <c r="C502" s="46" t="s">
        <v>1448</v>
      </c>
      <c r="D502" s="45" t="s">
        <v>1462</v>
      </c>
    </row>
    <row r="503" spans="3:4">
      <c r="C503" s="46" t="s">
        <v>1448</v>
      </c>
      <c r="D503" s="45" t="s">
        <v>1461</v>
      </c>
    </row>
    <row r="504" spans="3:4">
      <c r="C504" s="46" t="s">
        <v>1448</v>
      </c>
      <c r="D504" s="45" t="s">
        <v>1460</v>
      </c>
    </row>
    <row r="505" spans="3:4">
      <c r="C505" s="46" t="s">
        <v>1448</v>
      </c>
      <c r="D505" s="45" t="s">
        <v>1459</v>
      </c>
    </row>
    <row r="506" spans="3:4">
      <c r="C506" s="46" t="s">
        <v>1448</v>
      </c>
      <c r="D506" s="45" t="s">
        <v>1458</v>
      </c>
    </row>
    <row r="507" spans="3:4">
      <c r="C507" s="46" t="s">
        <v>1448</v>
      </c>
      <c r="D507" s="45" t="s">
        <v>1059</v>
      </c>
    </row>
    <row r="508" spans="3:4">
      <c r="C508" s="46" t="s">
        <v>1448</v>
      </c>
      <c r="D508" s="45" t="s">
        <v>1457</v>
      </c>
    </row>
    <row r="509" spans="3:4">
      <c r="C509" s="46" t="s">
        <v>1448</v>
      </c>
      <c r="D509" s="45" t="s">
        <v>1456</v>
      </c>
    </row>
    <row r="510" spans="3:4">
      <c r="C510" s="46" t="s">
        <v>1448</v>
      </c>
      <c r="D510" s="45" t="s">
        <v>1455</v>
      </c>
    </row>
    <row r="511" spans="3:4">
      <c r="C511" s="46" t="s">
        <v>1448</v>
      </c>
      <c r="D511" s="45" t="s">
        <v>1454</v>
      </c>
    </row>
    <row r="512" spans="3:4">
      <c r="C512" s="46" t="s">
        <v>1448</v>
      </c>
      <c r="D512" s="45" t="s">
        <v>1453</v>
      </c>
    </row>
    <row r="513" spans="3:4">
      <c r="C513" s="46" t="s">
        <v>1448</v>
      </c>
      <c r="D513" s="45" t="s">
        <v>1452</v>
      </c>
    </row>
    <row r="514" spans="3:4">
      <c r="C514" s="46" t="s">
        <v>1448</v>
      </c>
      <c r="D514" s="45" t="s">
        <v>1451</v>
      </c>
    </row>
    <row r="515" spans="3:4">
      <c r="C515" s="46" t="s">
        <v>1448</v>
      </c>
      <c r="D515" s="45" t="s">
        <v>897</v>
      </c>
    </row>
    <row r="516" spans="3:4">
      <c r="C516" s="46" t="s">
        <v>1448</v>
      </c>
      <c r="D516" s="45" t="s">
        <v>1450</v>
      </c>
    </row>
    <row r="517" spans="3:4">
      <c r="C517" s="46" t="s">
        <v>1448</v>
      </c>
      <c r="D517" s="45" t="s">
        <v>1449</v>
      </c>
    </row>
    <row r="518" spans="3:4">
      <c r="C518" s="46" t="s">
        <v>1448</v>
      </c>
      <c r="D518" s="45" t="s">
        <v>1447</v>
      </c>
    </row>
    <row r="519" spans="3:4">
      <c r="C519" s="46" t="s">
        <v>1385</v>
      </c>
      <c r="D519" s="45" t="s">
        <v>1446</v>
      </c>
    </row>
    <row r="520" spans="3:4">
      <c r="C520" s="46" t="s">
        <v>1385</v>
      </c>
      <c r="D520" s="45" t="s">
        <v>1445</v>
      </c>
    </row>
    <row r="521" spans="3:4">
      <c r="C521" s="46" t="s">
        <v>1385</v>
      </c>
      <c r="D521" s="45" t="s">
        <v>1444</v>
      </c>
    </row>
    <row r="522" spans="3:4">
      <c r="C522" s="46" t="s">
        <v>1385</v>
      </c>
      <c r="D522" s="45" t="s">
        <v>1443</v>
      </c>
    </row>
    <row r="523" spans="3:4">
      <c r="C523" s="46" t="s">
        <v>1385</v>
      </c>
      <c r="D523" s="45" t="s">
        <v>1442</v>
      </c>
    </row>
    <row r="524" spans="3:4">
      <c r="C524" s="46" t="s">
        <v>1385</v>
      </c>
      <c r="D524" s="45" t="s">
        <v>1441</v>
      </c>
    </row>
    <row r="525" spans="3:4">
      <c r="C525" s="46" t="s">
        <v>1385</v>
      </c>
      <c r="D525" s="45" t="s">
        <v>1440</v>
      </c>
    </row>
    <row r="526" spans="3:4">
      <c r="C526" s="46" t="s">
        <v>1385</v>
      </c>
      <c r="D526" s="45" t="s">
        <v>1439</v>
      </c>
    </row>
    <row r="527" spans="3:4">
      <c r="C527" s="46" t="s">
        <v>1385</v>
      </c>
      <c r="D527" s="45" t="s">
        <v>1438</v>
      </c>
    </row>
    <row r="528" spans="3:4">
      <c r="C528" s="46" t="s">
        <v>1385</v>
      </c>
      <c r="D528" s="45" t="s">
        <v>1437</v>
      </c>
    </row>
    <row r="529" spans="3:4">
      <c r="C529" s="46" t="s">
        <v>1385</v>
      </c>
      <c r="D529" s="45" t="s">
        <v>1436</v>
      </c>
    </row>
    <row r="530" spans="3:4">
      <c r="C530" s="46" t="s">
        <v>1385</v>
      </c>
      <c r="D530" s="45" t="s">
        <v>1435</v>
      </c>
    </row>
    <row r="531" spans="3:4">
      <c r="C531" s="46" t="s">
        <v>1385</v>
      </c>
      <c r="D531" s="45" t="s">
        <v>1434</v>
      </c>
    </row>
    <row r="532" spans="3:4">
      <c r="C532" s="46" t="s">
        <v>1385</v>
      </c>
      <c r="D532" s="45" t="s">
        <v>1433</v>
      </c>
    </row>
    <row r="533" spans="3:4">
      <c r="C533" s="46" t="s">
        <v>1385</v>
      </c>
      <c r="D533" s="45" t="s">
        <v>1432</v>
      </c>
    </row>
    <row r="534" spans="3:4">
      <c r="C534" s="46" t="s">
        <v>1385</v>
      </c>
      <c r="D534" s="45" t="s">
        <v>1431</v>
      </c>
    </row>
    <row r="535" spans="3:4">
      <c r="C535" s="46" t="s">
        <v>1385</v>
      </c>
      <c r="D535" s="45" t="s">
        <v>1430</v>
      </c>
    </row>
    <row r="536" spans="3:4">
      <c r="C536" s="46" t="s">
        <v>1385</v>
      </c>
      <c r="D536" s="45" t="s">
        <v>1429</v>
      </c>
    </row>
    <row r="537" spans="3:4">
      <c r="C537" s="46" t="s">
        <v>1385</v>
      </c>
      <c r="D537" s="45" t="s">
        <v>1428</v>
      </c>
    </row>
    <row r="538" spans="3:4">
      <c r="C538" s="46" t="s">
        <v>1385</v>
      </c>
      <c r="D538" s="45" t="s">
        <v>1427</v>
      </c>
    </row>
    <row r="539" spans="3:4">
      <c r="C539" s="46" t="s">
        <v>1385</v>
      </c>
      <c r="D539" s="45" t="s">
        <v>1426</v>
      </c>
    </row>
    <row r="540" spans="3:4">
      <c r="C540" s="46" t="s">
        <v>1385</v>
      </c>
      <c r="D540" s="45" t="s">
        <v>1425</v>
      </c>
    </row>
    <row r="541" spans="3:4">
      <c r="C541" s="46" t="s">
        <v>1385</v>
      </c>
      <c r="D541" s="45" t="s">
        <v>1424</v>
      </c>
    </row>
    <row r="542" spans="3:4">
      <c r="C542" s="46" t="s">
        <v>1385</v>
      </c>
      <c r="D542" s="45" t="s">
        <v>1423</v>
      </c>
    </row>
    <row r="543" spans="3:4">
      <c r="C543" s="46" t="s">
        <v>1385</v>
      </c>
      <c r="D543" s="45" t="s">
        <v>1422</v>
      </c>
    </row>
    <row r="544" spans="3:4">
      <c r="C544" s="46" t="s">
        <v>1385</v>
      </c>
      <c r="D544" s="45" t="s">
        <v>1421</v>
      </c>
    </row>
    <row r="545" spans="3:4">
      <c r="C545" s="46" t="s">
        <v>1385</v>
      </c>
      <c r="D545" s="45" t="s">
        <v>1420</v>
      </c>
    </row>
    <row r="546" spans="3:4">
      <c r="C546" s="46" t="s">
        <v>1385</v>
      </c>
      <c r="D546" s="45" t="s">
        <v>1419</v>
      </c>
    </row>
    <row r="547" spans="3:4">
      <c r="C547" s="46" t="s">
        <v>1385</v>
      </c>
      <c r="D547" s="45" t="s">
        <v>1418</v>
      </c>
    </row>
    <row r="548" spans="3:4">
      <c r="C548" s="46" t="s">
        <v>1385</v>
      </c>
      <c r="D548" s="45" t="s">
        <v>1417</v>
      </c>
    </row>
    <row r="549" spans="3:4">
      <c r="C549" s="46" t="s">
        <v>1385</v>
      </c>
      <c r="D549" s="45" t="s">
        <v>1416</v>
      </c>
    </row>
    <row r="550" spans="3:4">
      <c r="C550" s="46" t="s">
        <v>1385</v>
      </c>
      <c r="D550" s="45" t="s">
        <v>1415</v>
      </c>
    </row>
    <row r="551" spans="3:4">
      <c r="C551" s="46" t="s">
        <v>1385</v>
      </c>
      <c r="D551" s="45" t="s">
        <v>1414</v>
      </c>
    </row>
    <row r="552" spans="3:4">
      <c r="C552" s="46" t="s">
        <v>1385</v>
      </c>
      <c r="D552" s="45" t="s">
        <v>1413</v>
      </c>
    </row>
    <row r="553" spans="3:4">
      <c r="C553" s="46" t="s">
        <v>1385</v>
      </c>
      <c r="D553" s="45" t="s">
        <v>1412</v>
      </c>
    </row>
    <row r="554" spans="3:4">
      <c r="C554" s="46" t="s">
        <v>1385</v>
      </c>
      <c r="D554" s="45" t="s">
        <v>1411</v>
      </c>
    </row>
    <row r="555" spans="3:4">
      <c r="C555" s="46" t="s">
        <v>1385</v>
      </c>
      <c r="D555" s="45" t="s">
        <v>1410</v>
      </c>
    </row>
    <row r="556" spans="3:4">
      <c r="C556" s="46" t="s">
        <v>1385</v>
      </c>
      <c r="D556" s="45" t="s">
        <v>1409</v>
      </c>
    </row>
    <row r="557" spans="3:4">
      <c r="C557" s="46" t="s">
        <v>1385</v>
      </c>
      <c r="D557" s="45" t="s">
        <v>1408</v>
      </c>
    </row>
    <row r="558" spans="3:4">
      <c r="C558" s="46" t="s">
        <v>1385</v>
      </c>
      <c r="D558" s="45" t="s">
        <v>1407</v>
      </c>
    </row>
    <row r="559" spans="3:4">
      <c r="C559" s="46" t="s">
        <v>1385</v>
      </c>
      <c r="D559" s="45" t="s">
        <v>1406</v>
      </c>
    </row>
    <row r="560" spans="3:4">
      <c r="C560" s="46" t="s">
        <v>1385</v>
      </c>
      <c r="D560" s="45" t="s">
        <v>1405</v>
      </c>
    </row>
    <row r="561" spans="3:4">
      <c r="C561" s="46" t="s">
        <v>1385</v>
      </c>
      <c r="D561" s="45" t="s">
        <v>1404</v>
      </c>
    </row>
    <row r="562" spans="3:4">
      <c r="C562" s="46" t="s">
        <v>1385</v>
      </c>
      <c r="D562" s="45" t="s">
        <v>1403</v>
      </c>
    </row>
    <row r="563" spans="3:4">
      <c r="C563" s="46" t="s">
        <v>1385</v>
      </c>
      <c r="D563" s="45" t="s">
        <v>1402</v>
      </c>
    </row>
    <row r="564" spans="3:4">
      <c r="C564" s="46" t="s">
        <v>1385</v>
      </c>
      <c r="D564" s="45" t="s">
        <v>1401</v>
      </c>
    </row>
    <row r="565" spans="3:4">
      <c r="C565" s="46" t="s">
        <v>1385</v>
      </c>
      <c r="D565" s="45" t="s">
        <v>1400</v>
      </c>
    </row>
    <row r="566" spans="3:4">
      <c r="C566" s="46" t="s">
        <v>1385</v>
      </c>
      <c r="D566" s="45" t="s">
        <v>1399</v>
      </c>
    </row>
    <row r="567" spans="3:4">
      <c r="C567" s="46" t="s">
        <v>1385</v>
      </c>
      <c r="D567" s="45" t="s">
        <v>1398</v>
      </c>
    </row>
    <row r="568" spans="3:4">
      <c r="C568" s="46" t="s">
        <v>1385</v>
      </c>
      <c r="D568" s="45" t="s">
        <v>1397</v>
      </c>
    </row>
    <row r="569" spans="3:4">
      <c r="C569" s="46" t="s">
        <v>1385</v>
      </c>
      <c r="D569" s="45" t="s">
        <v>1396</v>
      </c>
    </row>
    <row r="570" spans="3:4">
      <c r="C570" s="46" t="s">
        <v>1385</v>
      </c>
      <c r="D570" s="45" t="s">
        <v>1395</v>
      </c>
    </row>
    <row r="571" spans="3:4">
      <c r="C571" s="46" t="s">
        <v>1385</v>
      </c>
      <c r="D571" s="45" t="s">
        <v>1394</v>
      </c>
    </row>
    <row r="572" spans="3:4">
      <c r="C572" s="46" t="s">
        <v>1385</v>
      </c>
      <c r="D572" s="45" t="s">
        <v>1393</v>
      </c>
    </row>
    <row r="573" spans="3:4">
      <c r="C573" s="46" t="s">
        <v>1385</v>
      </c>
      <c r="D573" s="45" t="s">
        <v>1392</v>
      </c>
    </row>
    <row r="574" spans="3:4">
      <c r="C574" s="46" t="s">
        <v>1385</v>
      </c>
      <c r="D574" s="45" t="s">
        <v>1391</v>
      </c>
    </row>
    <row r="575" spans="3:4">
      <c r="C575" s="46" t="s">
        <v>1385</v>
      </c>
      <c r="D575" s="45" t="s">
        <v>357</v>
      </c>
    </row>
    <row r="576" spans="3:4">
      <c r="C576" s="46" t="s">
        <v>1385</v>
      </c>
      <c r="D576" s="45" t="s">
        <v>1390</v>
      </c>
    </row>
    <row r="577" spans="3:4">
      <c r="C577" s="46" t="s">
        <v>1385</v>
      </c>
      <c r="D577" s="45" t="s">
        <v>1389</v>
      </c>
    </row>
    <row r="578" spans="3:4">
      <c r="C578" s="46" t="s">
        <v>1385</v>
      </c>
      <c r="D578" s="45" t="s">
        <v>1388</v>
      </c>
    </row>
    <row r="579" spans="3:4">
      <c r="C579" s="46" t="s">
        <v>1385</v>
      </c>
      <c r="D579" s="45" t="s">
        <v>1387</v>
      </c>
    </row>
    <row r="580" spans="3:4">
      <c r="C580" s="46" t="s">
        <v>1385</v>
      </c>
      <c r="D580" s="45" t="s">
        <v>1386</v>
      </c>
    </row>
    <row r="581" spans="3:4">
      <c r="C581" s="46" t="s">
        <v>1385</v>
      </c>
      <c r="D581" s="45" t="s">
        <v>1384</v>
      </c>
    </row>
    <row r="582" spans="3:4">
      <c r="C582" s="46" t="s">
        <v>1330</v>
      </c>
      <c r="D582" s="45" t="s">
        <v>1383</v>
      </c>
    </row>
    <row r="583" spans="3:4">
      <c r="C583" s="46" t="s">
        <v>1330</v>
      </c>
      <c r="D583" s="45" t="s">
        <v>1382</v>
      </c>
    </row>
    <row r="584" spans="3:4">
      <c r="C584" s="46" t="s">
        <v>1330</v>
      </c>
      <c r="D584" s="45" t="s">
        <v>1381</v>
      </c>
    </row>
    <row r="585" spans="3:4">
      <c r="C585" s="46" t="s">
        <v>1330</v>
      </c>
      <c r="D585" s="45" t="s">
        <v>1380</v>
      </c>
    </row>
    <row r="586" spans="3:4">
      <c r="C586" s="46" t="s">
        <v>1330</v>
      </c>
      <c r="D586" s="45" t="s">
        <v>1379</v>
      </c>
    </row>
    <row r="587" spans="3:4">
      <c r="C587" s="46" t="s">
        <v>1330</v>
      </c>
      <c r="D587" s="45" t="s">
        <v>1378</v>
      </c>
    </row>
    <row r="588" spans="3:4">
      <c r="C588" s="46" t="s">
        <v>1330</v>
      </c>
      <c r="D588" s="45" t="s">
        <v>1377</v>
      </c>
    </row>
    <row r="589" spans="3:4">
      <c r="C589" s="46" t="s">
        <v>1330</v>
      </c>
      <c r="D589" s="45" t="s">
        <v>1376</v>
      </c>
    </row>
    <row r="590" spans="3:4">
      <c r="C590" s="46" t="s">
        <v>1330</v>
      </c>
      <c r="D590" s="45" t="s">
        <v>1375</v>
      </c>
    </row>
    <row r="591" spans="3:4">
      <c r="C591" s="46" t="s">
        <v>1330</v>
      </c>
      <c r="D591" s="45" t="s">
        <v>1374</v>
      </c>
    </row>
    <row r="592" spans="3:4">
      <c r="C592" s="46" t="s">
        <v>1330</v>
      </c>
      <c r="D592" s="45" t="s">
        <v>1373</v>
      </c>
    </row>
    <row r="593" spans="3:4">
      <c r="C593" s="46" t="s">
        <v>1330</v>
      </c>
      <c r="D593" s="45" t="s">
        <v>1372</v>
      </c>
    </row>
    <row r="594" spans="3:4">
      <c r="C594" s="46" t="s">
        <v>1330</v>
      </c>
      <c r="D594" s="45" t="s">
        <v>1371</v>
      </c>
    </row>
    <row r="595" spans="3:4">
      <c r="C595" s="46" t="s">
        <v>1330</v>
      </c>
      <c r="D595" s="45" t="s">
        <v>1370</v>
      </c>
    </row>
    <row r="596" spans="3:4">
      <c r="C596" s="46" t="s">
        <v>1330</v>
      </c>
      <c r="D596" s="45" t="s">
        <v>1369</v>
      </c>
    </row>
    <row r="597" spans="3:4">
      <c r="C597" s="46" t="s">
        <v>1330</v>
      </c>
      <c r="D597" s="45" t="s">
        <v>1368</v>
      </c>
    </row>
    <row r="598" spans="3:4">
      <c r="C598" s="46" t="s">
        <v>1330</v>
      </c>
      <c r="D598" s="45" t="s">
        <v>1367</v>
      </c>
    </row>
    <row r="599" spans="3:4">
      <c r="C599" s="46" t="s">
        <v>1330</v>
      </c>
      <c r="D599" s="45" t="s">
        <v>1366</v>
      </c>
    </row>
    <row r="600" spans="3:4">
      <c r="C600" s="46" t="s">
        <v>1330</v>
      </c>
      <c r="D600" s="45" t="s">
        <v>1365</v>
      </c>
    </row>
    <row r="601" spans="3:4">
      <c r="C601" s="46" t="s">
        <v>1330</v>
      </c>
      <c r="D601" s="45" t="s">
        <v>1364</v>
      </c>
    </row>
    <row r="602" spans="3:4">
      <c r="C602" s="46" t="s">
        <v>1330</v>
      </c>
      <c r="D602" s="45" t="s">
        <v>1363</v>
      </c>
    </row>
    <row r="603" spans="3:4">
      <c r="C603" s="46" t="s">
        <v>1330</v>
      </c>
      <c r="D603" s="45" t="s">
        <v>1362</v>
      </c>
    </row>
    <row r="604" spans="3:4">
      <c r="C604" s="46" t="s">
        <v>1330</v>
      </c>
      <c r="D604" s="45" t="s">
        <v>1361</v>
      </c>
    </row>
    <row r="605" spans="3:4">
      <c r="C605" s="46" t="s">
        <v>1330</v>
      </c>
      <c r="D605" s="45" t="s">
        <v>1360</v>
      </c>
    </row>
    <row r="606" spans="3:4">
      <c r="C606" s="46" t="s">
        <v>1330</v>
      </c>
      <c r="D606" s="45" t="s">
        <v>1359</v>
      </c>
    </row>
    <row r="607" spans="3:4">
      <c r="C607" s="46" t="s">
        <v>1330</v>
      </c>
      <c r="D607" s="45" t="s">
        <v>1358</v>
      </c>
    </row>
    <row r="608" spans="3:4">
      <c r="C608" s="46" t="s">
        <v>1330</v>
      </c>
      <c r="D608" s="45" t="s">
        <v>1357</v>
      </c>
    </row>
    <row r="609" spans="3:4">
      <c r="C609" s="46" t="s">
        <v>1330</v>
      </c>
      <c r="D609" s="45" t="s">
        <v>1356</v>
      </c>
    </row>
    <row r="610" spans="3:4">
      <c r="C610" s="46" t="s">
        <v>1330</v>
      </c>
      <c r="D610" s="45" t="s">
        <v>1355</v>
      </c>
    </row>
    <row r="611" spans="3:4">
      <c r="C611" s="46" t="s">
        <v>1330</v>
      </c>
      <c r="D611" s="45" t="s">
        <v>1354</v>
      </c>
    </row>
    <row r="612" spans="3:4">
      <c r="C612" s="46" t="s">
        <v>1330</v>
      </c>
      <c r="D612" s="45" t="s">
        <v>1353</v>
      </c>
    </row>
    <row r="613" spans="3:4">
      <c r="C613" s="46" t="s">
        <v>1330</v>
      </c>
      <c r="D613" s="45" t="s">
        <v>1352</v>
      </c>
    </row>
    <row r="614" spans="3:4">
      <c r="C614" s="46" t="s">
        <v>1330</v>
      </c>
      <c r="D614" s="45" t="s">
        <v>1351</v>
      </c>
    </row>
    <row r="615" spans="3:4">
      <c r="C615" s="46" t="s">
        <v>1330</v>
      </c>
      <c r="D615" s="45" t="s">
        <v>1350</v>
      </c>
    </row>
    <row r="616" spans="3:4">
      <c r="C616" s="46" t="s">
        <v>1330</v>
      </c>
      <c r="D616" s="45" t="s">
        <v>1349</v>
      </c>
    </row>
    <row r="617" spans="3:4">
      <c r="C617" s="46" t="s">
        <v>1330</v>
      </c>
      <c r="D617" s="45" t="s">
        <v>1348</v>
      </c>
    </row>
    <row r="618" spans="3:4">
      <c r="C618" s="46" t="s">
        <v>1330</v>
      </c>
      <c r="D618" s="45" t="s">
        <v>1347</v>
      </c>
    </row>
    <row r="619" spans="3:4">
      <c r="C619" s="46" t="s">
        <v>1330</v>
      </c>
      <c r="D619" s="45" t="s">
        <v>1346</v>
      </c>
    </row>
    <row r="620" spans="3:4">
      <c r="C620" s="46" t="s">
        <v>1330</v>
      </c>
      <c r="D620" s="45" t="s">
        <v>1345</v>
      </c>
    </row>
    <row r="621" spans="3:4">
      <c r="C621" s="46" t="s">
        <v>1330</v>
      </c>
      <c r="D621" s="45" t="s">
        <v>1344</v>
      </c>
    </row>
    <row r="622" spans="3:4">
      <c r="C622" s="46" t="s">
        <v>1330</v>
      </c>
      <c r="D622" s="45" t="s">
        <v>1343</v>
      </c>
    </row>
    <row r="623" spans="3:4">
      <c r="C623" s="46" t="s">
        <v>1330</v>
      </c>
      <c r="D623" s="45" t="s">
        <v>1342</v>
      </c>
    </row>
    <row r="624" spans="3:4">
      <c r="C624" s="46" t="s">
        <v>1330</v>
      </c>
      <c r="D624" s="45" t="s">
        <v>1341</v>
      </c>
    </row>
    <row r="625" spans="3:4">
      <c r="C625" s="46" t="s">
        <v>1330</v>
      </c>
      <c r="D625" s="45" t="s">
        <v>1340</v>
      </c>
    </row>
    <row r="626" spans="3:4">
      <c r="C626" s="46" t="s">
        <v>1330</v>
      </c>
      <c r="D626" s="45" t="s">
        <v>1339</v>
      </c>
    </row>
    <row r="627" spans="3:4">
      <c r="C627" s="46" t="s">
        <v>1330</v>
      </c>
      <c r="D627" s="45" t="s">
        <v>1338</v>
      </c>
    </row>
    <row r="628" spans="3:4">
      <c r="C628" s="46" t="s">
        <v>1330</v>
      </c>
      <c r="D628" s="45" t="s">
        <v>1337</v>
      </c>
    </row>
    <row r="629" spans="3:4">
      <c r="C629" s="46" t="s">
        <v>1330</v>
      </c>
      <c r="D629" s="45" t="s">
        <v>1336</v>
      </c>
    </row>
    <row r="630" spans="3:4">
      <c r="C630" s="46" t="s">
        <v>1330</v>
      </c>
      <c r="D630" s="45" t="s">
        <v>1335</v>
      </c>
    </row>
    <row r="631" spans="3:4">
      <c r="C631" s="46" t="s">
        <v>1330</v>
      </c>
      <c r="D631" s="45" t="s">
        <v>1334</v>
      </c>
    </row>
    <row r="632" spans="3:4">
      <c r="C632" s="46" t="s">
        <v>1330</v>
      </c>
      <c r="D632" s="45" t="s">
        <v>1333</v>
      </c>
    </row>
    <row r="633" spans="3:4">
      <c r="C633" s="46" t="s">
        <v>1330</v>
      </c>
      <c r="D633" s="45" t="s">
        <v>1332</v>
      </c>
    </row>
    <row r="634" spans="3:4">
      <c r="C634" s="46" t="s">
        <v>1330</v>
      </c>
      <c r="D634" s="45" t="s">
        <v>1331</v>
      </c>
    </row>
    <row r="635" spans="3:4">
      <c r="C635" s="46" t="s">
        <v>1330</v>
      </c>
      <c r="D635" s="45" t="s">
        <v>1329</v>
      </c>
    </row>
    <row r="636" spans="3:4">
      <c r="C636" s="46" t="s">
        <v>1270</v>
      </c>
      <c r="D636" s="45" t="s">
        <v>192</v>
      </c>
    </row>
    <row r="637" spans="3:4">
      <c r="C637" s="46" t="s">
        <v>1270</v>
      </c>
      <c r="D637" s="45" t="s">
        <v>1328</v>
      </c>
    </row>
    <row r="638" spans="3:4">
      <c r="C638" s="46" t="s">
        <v>1270</v>
      </c>
      <c r="D638" s="45" t="s">
        <v>1327</v>
      </c>
    </row>
    <row r="639" spans="3:4">
      <c r="C639" s="46" t="s">
        <v>1270</v>
      </c>
      <c r="D639" s="45" t="s">
        <v>1326</v>
      </c>
    </row>
    <row r="640" spans="3:4">
      <c r="C640" s="46" t="s">
        <v>1270</v>
      </c>
      <c r="D640" s="45" t="s">
        <v>1325</v>
      </c>
    </row>
    <row r="641" spans="3:4">
      <c r="C641" s="46" t="s">
        <v>1270</v>
      </c>
      <c r="D641" s="45" t="s">
        <v>1324</v>
      </c>
    </row>
    <row r="642" spans="3:4">
      <c r="C642" s="46" t="s">
        <v>1270</v>
      </c>
      <c r="D642" s="45" t="s">
        <v>1323</v>
      </c>
    </row>
    <row r="643" spans="3:4">
      <c r="C643" s="46" t="s">
        <v>1270</v>
      </c>
      <c r="D643" s="45" t="s">
        <v>1322</v>
      </c>
    </row>
    <row r="644" spans="3:4">
      <c r="C644" s="46" t="s">
        <v>1270</v>
      </c>
      <c r="D644" s="45" t="s">
        <v>1321</v>
      </c>
    </row>
    <row r="645" spans="3:4">
      <c r="C645" s="46" t="s">
        <v>1270</v>
      </c>
      <c r="D645" s="45" t="s">
        <v>1320</v>
      </c>
    </row>
    <row r="646" spans="3:4">
      <c r="C646" s="46" t="s">
        <v>1270</v>
      </c>
      <c r="D646" s="45" t="s">
        <v>1319</v>
      </c>
    </row>
    <row r="647" spans="3:4">
      <c r="C647" s="46" t="s">
        <v>1270</v>
      </c>
      <c r="D647" s="45" t="s">
        <v>1318</v>
      </c>
    </row>
    <row r="648" spans="3:4">
      <c r="C648" s="46" t="s">
        <v>1270</v>
      </c>
      <c r="D648" s="45" t="s">
        <v>1317</v>
      </c>
    </row>
    <row r="649" spans="3:4">
      <c r="C649" s="46" t="s">
        <v>1270</v>
      </c>
      <c r="D649" s="45" t="s">
        <v>1316</v>
      </c>
    </row>
    <row r="650" spans="3:4">
      <c r="C650" s="46" t="s">
        <v>1270</v>
      </c>
      <c r="D650" s="45" t="s">
        <v>1315</v>
      </c>
    </row>
    <row r="651" spans="3:4">
      <c r="C651" s="46" t="s">
        <v>1270</v>
      </c>
      <c r="D651" s="45" t="s">
        <v>193</v>
      </c>
    </row>
    <row r="652" spans="3:4">
      <c r="C652" s="46" t="s">
        <v>1270</v>
      </c>
      <c r="D652" s="45" t="s">
        <v>1314</v>
      </c>
    </row>
    <row r="653" spans="3:4">
      <c r="C653" s="46" t="s">
        <v>1270</v>
      </c>
      <c r="D653" s="45" t="s">
        <v>1313</v>
      </c>
    </row>
    <row r="654" spans="3:4">
      <c r="C654" s="46" t="s">
        <v>1270</v>
      </c>
      <c r="D654" s="45" t="s">
        <v>1312</v>
      </c>
    </row>
    <row r="655" spans="3:4">
      <c r="C655" s="46" t="s">
        <v>1270</v>
      </c>
      <c r="D655" s="45" t="s">
        <v>1311</v>
      </c>
    </row>
    <row r="656" spans="3:4">
      <c r="C656" s="46" t="s">
        <v>1270</v>
      </c>
      <c r="D656" s="45" t="s">
        <v>1310</v>
      </c>
    </row>
    <row r="657" spans="3:4">
      <c r="C657" s="46" t="s">
        <v>1270</v>
      </c>
      <c r="D657" s="45" t="s">
        <v>1309</v>
      </c>
    </row>
    <row r="658" spans="3:4">
      <c r="C658" s="46" t="s">
        <v>1270</v>
      </c>
      <c r="D658" s="45" t="s">
        <v>1308</v>
      </c>
    </row>
    <row r="659" spans="3:4">
      <c r="C659" s="46" t="s">
        <v>1270</v>
      </c>
      <c r="D659" s="45" t="s">
        <v>1307</v>
      </c>
    </row>
    <row r="660" spans="3:4">
      <c r="C660" s="46" t="s">
        <v>1270</v>
      </c>
      <c r="D660" s="45" t="s">
        <v>1306</v>
      </c>
    </row>
    <row r="661" spans="3:4">
      <c r="C661" s="46" t="s">
        <v>1270</v>
      </c>
      <c r="D661" s="45" t="s">
        <v>1305</v>
      </c>
    </row>
    <row r="662" spans="3:4">
      <c r="C662" s="46" t="s">
        <v>1270</v>
      </c>
      <c r="D662" s="45" t="s">
        <v>1304</v>
      </c>
    </row>
    <row r="663" spans="3:4">
      <c r="C663" s="46" t="s">
        <v>1270</v>
      </c>
      <c r="D663" s="45" t="s">
        <v>1303</v>
      </c>
    </row>
    <row r="664" spans="3:4">
      <c r="C664" s="46" t="s">
        <v>1270</v>
      </c>
      <c r="D664" s="45" t="s">
        <v>613</v>
      </c>
    </row>
    <row r="665" spans="3:4">
      <c r="C665" s="46" t="s">
        <v>1270</v>
      </c>
      <c r="D665" s="45" t="s">
        <v>1302</v>
      </c>
    </row>
    <row r="666" spans="3:4">
      <c r="C666" s="46" t="s">
        <v>1270</v>
      </c>
      <c r="D666" s="45" t="s">
        <v>1301</v>
      </c>
    </row>
    <row r="667" spans="3:4">
      <c r="C667" s="46" t="s">
        <v>1270</v>
      </c>
      <c r="D667" s="45" t="s">
        <v>1300</v>
      </c>
    </row>
    <row r="668" spans="3:4">
      <c r="C668" s="46" t="s">
        <v>1270</v>
      </c>
      <c r="D668" s="45" t="s">
        <v>1299</v>
      </c>
    </row>
    <row r="669" spans="3:4">
      <c r="C669" s="46" t="s">
        <v>1270</v>
      </c>
      <c r="D669" s="45" t="s">
        <v>1298</v>
      </c>
    </row>
    <row r="670" spans="3:4">
      <c r="C670" s="46" t="s">
        <v>1270</v>
      </c>
      <c r="D670" s="45" t="s">
        <v>1297</v>
      </c>
    </row>
    <row r="671" spans="3:4">
      <c r="C671" s="46" t="s">
        <v>1270</v>
      </c>
      <c r="D671" s="45" t="s">
        <v>1296</v>
      </c>
    </row>
    <row r="672" spans="3:4">
      <c r="C672" s="46" t="s">
        <v>1270</v>
      </c>
      <c r="D672" s="45" t="s">
        <v>1295</v>
      </c>
    </row>
    <row r="673" spans="3:4">
      <c r="C673" s="46" t="s">
        <v>1270</v>
      </c>
      <c r="D673" s="45" t="s">
        <v>1294</v>
      </c>
    </row>
    <row r="674" spans="3:4">
      <c r="C674" s="46" t="s">
        <v>1270</v>
      </c>
      <c r="D674" s="45" t="s">
        <v>1293</v>
      </c>
    </row>
    <row r="675" spans="3:4">
      <c r="C675" s="46" t="s">
        <v>1270</v>
      </c>
      <c r="D675" s="45" t="s">
        <v>1292</v>
      </c>
    </row>
    <row r="676" spans="3:4">
      <c r="C676" s="46" t="s">
        <v>1270</v>
      </c>
      <c r="D676" s="45" t="s">
        <v>1291</v>
      </c>
    </row>
    <row r="677" spans="3:4">
      <c r="C677" s="46" t="s">
        <v>1270</v>
      </c>
      <c r="D677" s="45" t="s">
        <v>1290</v>
      </c>
    </row>
    <row r="678" spans="3:4">
      <c r="C678" s="46" t="s">
        <v>1270</v>
      </c>
      <c r="D678" s="45" t="s">
        <v>1289</v>
      </c>
    </row>
    <row r="679" spans="3:4">
      <c r="C679" s="46" t="s">
        <v>1270</v>
      </c>
      <c r="D679" s="45" t="s">
        <v>1288</v>
      </c>
    </row>
    <row r="680" spans="3:4">
      <c r="C680" s="46" t="s">
        <v>1270</v>
      </c>
      <c r="D680" s="45" t="s">
        <v>1287</v>
      </c>
    </row>
    <row r="681" spans="3:4">
      <c r="C681" s="46" t="s">
        <v>1270</v>
      </c>
      <c r="D681" s="45" t="s">
        <v>1286</v>
      </c>
    </row>
    <row r="682" spans="3:4">
      <c r="C682" s="46" t="s">
        <v>1270</v>
      </c>
      <c r="D682" s="45" t="s">
        <v>1285</v>
      </c>
    </row>
    <row r="683" spans="3:4">
      <c r="C683" s="46" t="s">
        <v>1270</v>
      </c>
      <c r="D683" s="45" t="s">
        <v>1284</v>
      </c>
    </row>
    <row r="684" spans="3:4">
      <c r="C684" s="46" t="s">
        <v>1270</v>
      </c>
      <c r="D684" s="45" t="s">
        <v>1283</v>
      </c>
    </row>
    <row r="685" spans="3:4">
      <c r="C685" s="46" t="s">
        <v>1270</v>
      </c>
      <c r="D685" s="45" t="s">
        <v>1282</v>
      </c>
    </row>
    <row r="686" spans="3:4">
      <c r="C686" s="46" t="s">
        <v>1270</v>
      </c>
      <c r="D686" s="45" t="s">
        <v>1281</v>
      </c>
    </row>
    <row r="687" spans="3:4">
      <c r="C687" s="46" t="s">
        <v>1270</v>
      </c>
      <c r="D687" s="45" t="s">
        <v>1280</v>
      </c>
    </row>
    <row r="688" spans="3:4">
      <c r="C688" s="46" t="s">
        <v>1270</v>
      </c>
      <c r="D688" s="45" t="s">
        <v>1279</v>
      </c>
    </row>
    <row r="689" spans="3:4">
      <c r="C689" s="46" t="s">
        <v>1270</v>
      </c>
      <c r="D689" s="45" t="s">
        <v>1278</v>
      </c>
    </row>
    <row r="690" spans="3:4">
      <c r="C690" s="46" t="s">
        <v>1270</v>
      </c>
      <c r="D690" s="45" t="s">
        <v>1277</v>
      </c>
    </row>
    <row r="691" spans="3:4">
      <c r="C691" s="46" t="s">
        <v>1270</v>
      </c>
      <c r="D691" s="45" t="s">
        <v>1276</v>
      </c>
    </row>
    <row r="692" spans="3:4">
      <c r="C692" s="46" t="s">
        <v>1270</v>
      </c>
      <c r="D692" s="45" t="s">
        <v>1275</v>
      </c>
    </row>
    <row r="693" spans="3:4">
      <c r="C693" s="46" t="s">
        <v>1270</v>
      </c>
      <c r="D693" s="45" t="s">
        <v>1274</v>
      </c>
    </row>
    <row r="694" spans="3:4">
      <c r="C694" s="46" t="s">
        <v>1270</v>
      </c>
      <c r="D694" s="45" t="s">
        <v>1273</v>
      </c>
    </row>
    <row r="695" spans="3:4">
      <c r="C695" s="46" t="s">
        <v>1270</v>
      </c>
      <c r="D695" s="45" t="s">
        <v>1272</v>
      </c>
    </row>
    <row r="696" spans="3:4">
      <c r="C696" s="46" t="s">
        <v>1270</v>
      </c>
      <c r="D696" s="45" t="s">
        <v>1271</v>
      </c>
    </row>
    <row r="697" spans="3:4">
      <c r="C697" s="46" t="s">
        <v>1270</v>
      </c>
      <c r="D697" s="45" t="s">
        <v>1269</v>
      </c>
    </row>
    <row r="698" spans="3:4">
      <c r="C698" s="46" t="s">
        <v>1236</v>
      </c>
      <c r="D698" s="45" t="s">
        <v>1268</v>
      </c>
    </row>
    <row r="699" spans="3:4">
      <c r="C699" s="46" t="s">
        <v>1236</v>
      </c>
      <c r="D699" s="45" t="s">
        <v>1267</v>
      </c>
    </row>
    <row r="700" spans="3:4">
      <c r="C700" s="46" t="s">
        <v>1236</v>
      </c>
      <c r="D700" s="45" t="s">
        <v>1266</v>
      </c>
    </row>
    <row r="701" spans="3:4">
      <c r="C701" s="46" t="s">
        <v>1236</v>
      </c>
      <c r="D701" s="45" t="s">
        <v>1265</v>
      </c>
    </row>
    <row r="702" spans="3:4">
      <c r="C702" s="46" t="s">
        <v>1236</v>
      </c>
      <c r="D702" s="45" t="s">
        <v>1264</v>
      </c>
    </row>
    <row r="703" spans="3:4">
      <c r="C703" s="46" t="s">
        <v>1236</v>
      </c>
      <c r="D703" s="45" t="s">
        <v>1263</v>
      </c>
    </row>
    <row r="704" spans="3:4">
      <c r="C704" s="46" t="s">
        <v>1236</v>
      </c>
      <c r="D704" s="45" t="s">
        <v>1262</v>
      </c>
    </row>
    <row r="705" spans="3:4">
      <c r="C705" s="46" t="s">
        <v>1236</v>
      </c>
      <c r="D705" s="45" t="s">
        <v>1261</v>
      </c>
    </row>
    <row r="706" spans="3:4">
      <c r="C706" s="46" t="s">
        <v>1236</v>
      </c>
      <c r="D706" s="45" t="s">
        <v>1260</v>
      </c>
    </row>
    <row r="707" spans="3:4">
      <c r="C707" s="46" t="s">
        <v>1236</v>
      </c>
      <c r="D707" s="45" t="s">
        <v>1259</v>
      </c>
    </row>
    <row r="708" spans="3:4">
      <c r="C708" s="46" t="s">
        <v>1236</v>
      </c>
      <c r="D708" s="45" t="s">
        <v>1258</v>
      </c>
    </row>
    <row r="709" spans="3:4">
      <c r="C709" s="46" t="s">
        <v>1236</v>
      </c>
      <c r="D709" s="45" t="s">
        <v>1257</v>
      </c>
    </row>
    <row r="710" spans="3:4">
      <c r="C710" s="46" t="s">
        <v>1236</v>
      </c>
      <c r="D710" s="45" t="s">
        <v>1256</v>
      </c>
    </row>
    <row r="711" spans="3:4">
      <c r="C711" s="46" t="s">
        <v>1236</v>
      </c>
      <c r="D711" s="45" t="s">
        <v>1255</v>
      </c>
    </row>
    <row r="712" spans="3:4">
      <c r="C712" s="46" t="s">
        <v>1236</v>
      </c>
      <c r="D712" s="45" t="s">
        <v>1254</v>
      </c>
    </row>
    <row r="713" spans="3:4">
      <c r="C713" s="46" t="s">
        <v>1236</v>
      </c>
      <c r="D713" s="45" t="s">
        <v>1253</v>
      </c>
    </row>
    <row r="714" spans="3:4">
      <c r="C714" s="46" t="s">
        <v>1236</v>
      </c>
      <c r="D714" s="45" t="s">
        <v>1252</v>
      </c>
    </row>
    <row r="715" spans="3:4">
      <c r="C715" s="46" t="s">
        <v>1236</v>
      </c>
      <c r="D715" s="45" t="s">
        <v>1251</v>
      </c>
    </row>
    <row r="716" spans="3:4">
      <c r="C716" s="46" t="s">
        <v>1236</v>
      </c>
      <c r="D716" s="45" t="s">
        <v>1250</v>
      </c>
    </row>
    <row r="717" spans="3:4">
      <c r="C717" s="46" t="s">
        <v>1236</v>
      </c>
      <c r="D717" s="45" t="s">
        <v>1249</v>
      </c>
    </row>
    <row r="718" spans="3:4">
      <c r="C718" s="46" t="s">
        <v>1236</v>
      </c>
      <c r="D718" s="45" t="s">
        <v>1248</v>
      </c>
    </row>
    <row r="719" spans="3:4">
      <c r="C719" s="46" t="s">
        <v>1236</v>
      </c>
      <c r="D719" s="45" t="s">
        <v>1247</v>
      </c>
    </row>
    <row r="720" spans="3:4">
      <c r="C720" s="46" t="s">
        <v>1236</v>
      </c>
      <c r="D720" s="45" t="s">
        <v>1246</v>
      </c>
    </row>
    <row r="721" spans="3:4">
      <c r="C721" s="46" t="s">
        <v>1236</v>
      </c>
      <c r="D721" s="45" t="s">
        <v>1245</v>
      </c>
    </row>
    <row r="722" spans="3:4">
      <c r="C722" s="46" t="s">
        <v>1236</v>
      </c>
      <c r="D722" s="45" t="s">
        <v>1244</v>
      </c>
    </row>
    <row r="723" spans="3:4">
      <c r="C723" s="46" t="s">
        <v>1236</v>
      </c>
      <c r="D723" s="45" t="s">
        <v>1243</v>
      </c>
    </row>
    <row r="724" spans="3:4">
      <c r="C724" s="46" t="s">
        <v>1236</v>
      </c>
      <c r="D724" s="45" t="s">
        <v>1242</v>
      </c>
    </row>
    <row r="725" spans="3:4">
      <c r="C725" s="46" t="s">
        <v>1236</v>
      </c>
      <c r="D725" s="45" t="s">
        <v>1241</v>
      </c>
    </row>
    <row r="726" spans="3:4">
      <c r="C726" s="46" t="s">
        <v>1236</v>
      </c>
      <c r="D726" s="45" t="s">
        <v>1240</v>
      </c>
    </row>
    <row r="727" spans="3:4">
      <c r="C727" s="46" t="s">
        <v>1236</v>
      </c>
      <c r="D727" s="45" t="s">
        <v>1239</v>
      </c>
    </row>
    <row r="728" spans="3:4">
      <c r="C728" s="46" t="s">
        <v>1236</v>
      </c>
      <c r="D728" s="45" t="s">
        <v>1238</v>
      </c>
    </row>
    <row r="729" spans="3:4">
      <c r="C729" s="46" t="s">
        <v>1236</v>
      </c>
      <c r="D729" s="45" t="s">
        <v>1237</v>
      </c>
    </row>
    <row r="730" spans="3:4">
      <c r="C730" s="46" t="s">
        <v>1236</v>
      </c>
      <c r="D730" s="45" t="s">
        <v>1235</v>
      </c>
    </row>
    <row r="731" spans="3:4">
      <c r="C731" s="46" t="s">
        <v>1205</v>
      </c>
      <c r="D731" s="45" t="s">
        <v>1234</v>
      </c>
    </row>
    <row r="732" spans="3:4">
      <c r="C732" s="46" t="s">
        <v>1205</v>
      </c>
      <c r="D732" s="45" t="s">
        <v>1233</v>
      </c>
    </row>
    <row r="733" spans="3:4">
      <c r="C733" s="46" t="s">
        <v>1205</v>
      </c>
      <c r="D733" s="45" t="s">
        <v>1232</v>
      </c>
    </row>
    <row r="734" spans="3:4">
      <c r="C734" s="46" t="s">
        <v>1205</v>
      </c>
      <c r="D734" s="45" t="s">
        <v>1231</v>
      </c>
    </row>
    <row r="735" spans="3:4">
      <c r="C735" s="46" t="s">
        <v>1205</v>
      </c>
      <c r="D735" s="45" t="s">
        <v>1230</v>
      </c>
    </row>
    <row r="736" spans="3:4">
      <c r="C736" s="46" t="s">
        <v>1205</v>
      </c>
      <c r="D736" s="45" t="s">
        <v>1229</v>
      </c>
    </row>
    <row r="737" spans="3:4">
      <c r="C737" s="46" t="s">
        <v>1205</v>
      </c>
      <c r="D737" s="45" t="s">
        <v>1228</v>
      </c>
    </row>
    <row r="738" spans="3:4">
      <c r="C738" s="46" t="s">
        <v>1205</v>
      </c>
      <c r="D738" s="45" t="s">
        <v>1227</v>
      </c>
    </row>
    <row r="739" spans="3:4">
      <c r="C739" s="46" t="s">
        <v>1205</v>
      </c>
      <c r="D739" s="45" t="s">
        <v>1226</v>
      </c>
    </row>
    <row r="740" spans="3:4">
      <c r="C740" s="46" t="s">
        <v>1205</v>
      </c>
      <c r="D740" s="45" t="s">
        <v>1225</v>
      </c>
    </row>
    <row r="741" spans="3:4">
      <c r="C741" s="46" t="s">
        <v>1205</v>
      </c>
      <c r="D741" s="45" t="s">
        <v>1224</v>
      </c>
    </row>
    <row r="742" spans="3:4">
      <c r="C742" s="46" t="s">
        <v>1205</v>
      </c>
      <c r="D742" s="45" t="s">
        <v>1223</v>
      </c>
    </row>
    <row r="743" spans="3:4">
      <c r="C743" s="46" t="s">
        <v>1205</v>
      </c>
      <c r="D743" s="45" t="s">
        <v>1222</v>
      </c>
    </row>
    <row r="744" spans="3:4">
      <c r="C744" s="46" t="s">
        <v>1205</v>
      </c>
      <c r="D744" s="45" t="s">
        <v>1221</v>
      </c>
    </row>
    <row r="745" spans="3:4">
      <c r="C745" s="46" t="s">
        <v>1205</v>
      </c>
      <c r="D745" s="45" t="s">
        <v>1220</v>
      </c>
    </row>
    <row r="746" spans="3:4">
      <c r="C746" s="46" t="s">
        <v>1205</v>
      </c>
      <c r="D746" s="45" t="s">
        <v>1219</v>
      </c>
    </row>
    <row r="747" spans="3:4">
      <c r="C747" s="46" t="s">
        <v>1205</v>
      </c>
      <c r="D747" s="45" t="s">
        <v>1218</v>
      </c>
    </row>
    <row r="748" spans="3:4">
      <c r="C748" s="46" t="s">
        <v>1205</v>
      </c>
      <c r="D748" s="45" t="s">
        <v>1217</v>
      </c>
    </row>
    <row r="749" spans="3:4">
      <c r="C749" s="46" t="s">
        <v>1205</v>
      </c>
      <c r="D749" s="45" t="s">
        <v>1216</v>
      </c>
    </row>
    <row r="750" spans="3:4">
      <c r="C750" s="46" t="s">
        <v>1205</v>
      </c>
      <c r="D750" s="45" t="s">
        <v>1215</v>
      </c>
    </row>
    <row r="751" spans="3:4">
      <c r="C751" s="46" t="s">
        <v>1205</v>
      </c>
      <c r="D751" s="45" t="s">
        <v>1214</v>
      </c>
    </row>
    <row r="752" spans="3:4">
      <c r="C752" s="46" t="s">
        <v>1205</v>
      </c>
      <c r="D752" s="45" t="s">
        <v>1213</v>
      </c>
    </row>
    <row r="753" spans="3:4">
      <c r="C753" s="46" t="s">
        <v>1205</v>
      </c>
      <c r="D753" s="45" t="s">
        <v>1212</v>
      </c>
    </row>
    <row r="754" spans="3:4">
      <c r="C754" s="46" t="s">
        <v>1205</v>
      </c>
      <c r="D754" s="45" t="s">
        <v>1211</v>
      </c>
    </row>
    <row r="755" spans="3:4">
      <c r="C755" s="46" t="s">
        <v>1205</v>
      </c>
      <c r="D755" s="45" t="s">
        <v>1210</v>
      </c>
    </row>
    <row r="756" spans="3:4">
      <c r="C756" s="46" t="s">
        <v>1205</v>
      </c>
      <c r="D756" s="45" t="s">
        <v>1209</v>
      </c>
    </row>
    <row r="757" spans="3:4">
      <c r="C757" s="46" t="s">
        <v>1205</v>
      </c>
      <c r="D757" s="45" t="s">
        <v>1208</v>
      </c>
    </row>
    <row r="758" spans="3:4">
      <c r="C758" s="46" t="s">
        <v>1205</v>
      </c>
      <c r="D758" s="45" t="s">
        <v>1207</v>
      </c>
    </row>
    <row r="759" spans="3:4">
      <c r="C759" s="46" t="s">
        <v>1205</v>
      </c>
      <c r="D759" s="45" t="s">
        <v>1206</v>
      </c>
    </row>
    <row r="760" spans="3:4">
      <c r="C760" s="46" t="s">
        <v>1205</v>
      </c>
      <c r="D760" s="45" t="s">
        <v>1204</v>
      </c>
    </row>
    <row r="761" spans="3:4">
      <c r="C761" s="46" t="s">
        <v>1189</v>
      </c>
      <c r="D761" s="45" t="s">
        <v>1203</v>
      </c>
    </row>
    <row r="762" spans="3:4">
      <c r="C762" s="46" t="s">
        <v>1189</v>
      </c>
      <c r="D762" s="45" t="s">
        <v>1202</v>
      </c>
    </row>
    <row r="763" spans="3:4">
      <c r="C763" s="46" t="s">
        <v>1189</v>
      </c>
      <c r="D763" s="45" t="s">
        <v>1201</v>
      </c>
    </row>
    <row r="764" spans="3:4">
      <c r="C764" s="46" t="s">
        <v>1189</v>
      </c>
      <c r="D764" s="45" t="s">
        <v>1200</v>
      </c>
    </row>
    <row r="765" spans="3:4">
      <c r="C765" s="46" t="s">
        <v>1189</v>
      </c>
      <c r="D765" s="45" t="s">
        <v>1199</v>
      </c>
    </row>
    <row r="766" spans="3:4">
      <c r="C766" s="46" t="s">
        <v>1189</v>
      </c>
      <c r="D766" s="45" t="s">
        <v>1198</v>
      </c>
    </row>
    <row r="767" spans="3:4">
      <c r="C767" s="46" t="s">
        <v>1189</v>
      </c>
      <c r="D767" s="45" t="s">
        <v>1197</v>
      </c>
    </row>
    <row r="768" spans="3:4">
      <c r="C768" s="46" t="s">
        <v>1189</v>
      </c>
      <c r="D768" s="45" t="s">
        <v>1196</v>
      </c>
    </row>
    <row r="769" spans="3:4">
      <c r="C769" s="46" t="s">
        <v>1189</v>
      </c>
      <c r="D769" s="45" t="s">
        <v>1195</v>
      </c>
    </row>
    <row r="770" spans="3:4">
      <c r="C770" s="46" t="s">
        <v>1189</v>
      </c>
      <c r="D770" s="45" t="s">
        <v>1194</v>
      </c>
    </row>
    <row r="771" spans="3:4">
      <c r="C771" s="46" t="s">
        <v>1189</v>
      </c>
      <c r="D771" s="45" t="s">
        <v>1193</v>
      </c>
    </row>
    <row r="772" spans="3:4">
      <c r="C772" s="46" t="s">
        <v>1189</v>
      </c>
      <c r="D772" s="45" t="s">
        <v>1192</v>
      </c>
    </row>
    <row r="773" spans="3:4">
      <c r="C773" s="46" t="s">
        <v>1189</v>
      </c>
      <c r="D773" s="45" t="s">
        <v>1191</v>
      </c>
    </row>
    <row r="774" spans="3:4">
      <c r="C774" s="46" t="s">
        <v>1189</v>
      </c>
      <c r="D774" s="45" t="s">
        <v>1190</v>
      </c>
    </row>
    <row r="775" spans="3:4">
      <c r="C775" s="46" t="s">
        <v>1189</v>
      </c>
      <c r="D775" s="45" t="s">
        <v>900</v>
      </c>
    </row>
    <row r="776" spans="3:4">
      <c r="C776" s="46" t="s">
        <v>1170</v>
      </c>
      <c r="D776" s="45" t="s">
        <v>1188</v>
      </c>
    </row>
    <row r="777" spans="3:4">
      <c r="C777" s="46" t="s">
        <v>1170</v>
      </c>
      <c r="D777" s="45" t="s">
        <v>1187</v>
      </c>
    </row>
    <row r="778" spans="3:4">
      <c r="C778" s="46" t="s">
        <v>1170</v>
      </c>
      <c r="D778" s="45" t="s">
        <v>1186</v>
      </c>
    </row>
    <row r="779" spans="3:4">
      <c r="C779" s="46" t="s">
        <v>1170</v>
      </c>
      <c r="D779" s="45" t="s">
        <v>1185</v>
      </c>
    </row>
    <row r="780" spans="3:4">
      <c r="C780" s="46" t="s">
        <v>1170</v>
      </c>
      <c r="D780" s="45" t="s">
        <v>1184</v>
      </c>
    </row>
    <row r="781" spans="3:4">
      <c r="C781" s="46" t="s">
        <v>1170</v>
      </c>
      <c r="D781" s="45" t="s">
        <v>1183</v>
      </c>
    </row>
    <row r="782" spans="3:4">
      <c r="C782" s="46" t="s">
        <v>1170</v>
      </c>
      <c r="D782" s="45" t="s">
        <v>1182</v>
      </c>
    </row>
    <row r="783" spans="3:4">
      <c r="C783" s="46" t="s">
        <v>1170</v>
      </c>
      <c r="D783" s="45" t="s">
        <v>1181</v>
      </c>
    </row>
    <row r="784" spans="3:4">
      <c r="C784" s="46" t="s">
        <v>1170</v>
      </c>
      <c r="D784" s="45" t="s">
        <v>1180</v>
      </c>
    </row>
    <row r="785" spans="3:4">
      <c r="C785" s="46" t="s">
        <v>1170</v>
      </c>
      <c r="D785" s="45" t="s">
        <v>1179</v>
      </c>
    </row>
    <row r="786" spans="3:4">
      <c r="C786" s="46" t="s">
        <v>1170</v>
      </c>
      <c r="D786" s="45" t="s">
        <v>1178</v>
      </c>
    </row>
    <row r="787" spans="3:4">
      <c r="C787" s="46" t="s">
        <v>1170</v>
      </c>
      <c r="D787" s="45" t="s">
        <v>1177</v>
      </c>
    </row>
    <row r="788" spans="3:4">
      <c r="C788" s="46" t="s">
        <v>1170</v>
      </c>
      <c r="D788" s="45" t="s">
        <v>1176</v>
      </c>
    </row>
    <row r="789" spans="3:4">
      <c r="C789" s="46" t="s">
        <v>1170</v>
      </c>
      <c r="D789" s="45" t="s">
        <v>1175</v>
      </c>
    </row>
    <row r="790" spans="3:4">
      <c r="C790" s="46" t="s">
        <v>1170</v>
      </c>
      <c r="D790" s="45" t="s">
        <v>1174</v>
      </c>
    </row>
    <row r="791" spans="3:4">
      <c r="C791" s="46" t="s">
        <v>1170</v>
      </c>
      <c r="D791" s="45" t="s">
        <v>1173</v>
      </c>
    </row>
    <row r="792" spans="3:4">
      <c r="C792" s="46" t="s">
        <v>1170</v>
      </c>
      <c r="D792" s="45" t="s">
        <v>1172</v>
      </c>
    </row>
    <row r="793" spans="3:4">
      <c r="C793" s="46" t="s">
        <v>1170</v>
      </c>
      <c r="D793" s="45" t="s">
        <v>1171</v>
      </c>
    </row>
    <row r="794" spans="3:4">
      <c r="C794" s="46" t="s">
        <v>1170</v>
      </c>
      <c r="D794" s="45" t="s">
        <v>1169</v>
      </c>
    </row>
    <row r="795" spans="3:4">
      <c r="C795" s="46" t="s">
        <v>1154</v>
      </c>
      <c r="D795" s="45" t="s">
        <v>1168</v>
      </c>
    </row>
    <row r="796" spans="3:4">
      <c r="C796" s="46" t="s">
        <v>1154</v>
      </c>
      <c r="D796" s="45" t="s">
        <v>1167</v>
      </c>
    </row>
    <row r="797" spans="3:4">
      <c r="C797" s="46" t="s">
        <v>1154</v>
      </c>
      <c r="D797" s="45" t="s">
        <v>1166</v>
      </c>
    </row>
    <row r="798" spans="3:4">
      <c r="C798" s="46" t="s">
        <v>1154</v>
      </c>
      <c r="D798" s="45" t="s">
        <v>1165</v>
      </c>
    </row>
    <row r="799" spans="3:4">
      <c r="C799" s="46" t="s">
        <v>1154</v>
      </c>
      <c r="D799" s="45" t="s">
        <v>1164</v>
      </c>
    </row>
    <row r="800" spans="3:4">
      <c r="C800" s="46" t="s">
        <v>1154</v>
      </c>
      <c r="D800" s="45" t="s">
        <v>1163</v>
      </c>
    </row>
    <row r="801" spans="3:4">
      <c r="C801" s="46" t="s">
        <v>1154</v>
      </c>
      <c r="D801" s="45" t="s">
        <v>1162</v>
      </c>
    </row>
    <row r="802" spans="3:4">
      <c r="C802" s="46" t="s">
        <v>1154</v>
      </c>
      <c r="D802" s="45" t="s">
        <v>1161</v>
      </c>
    </row>
    <row r="803" spans="3:4">
      <c r="C803" s="46" t="s">
        <v>1154</v>
      </c>
      <c r="D803" s="45" t="s">
        <v>1160</v>
      </c>
    </row>
    <row r="804" spans="3:4">
      <c r="C804" s="46" t="s">
        <v>1154</v>
      </c>
      <c r="D804" s="45" t="s">
        <v>1159</v>
      </c>
    </row>
    <row r="805" spans="3:4">
      <c r="C805" s="46" t="s">
        <v>1154</v>
      </c>
      <c r="D805" s="45" t="s">
        <v>1019</v>
      </c>
    </row>
    <row r="806" spans="3:4">
      <c r="C806" s="46" t="s">
        <v>1154</v>
      </c>
      <c r="D806" s="45" t="s">
        <v>1158</v>
      </c>
    </row>
    <row r="807" spans="3:4">
      <c r="C807" s="46" t="s">
        <v>1154</v>
      </c>
      <c r="D807" s="45" t="s">
        <v>1157</v>
      </c>
    </row>
    <row r="808" spans="3:4">
      <c r="C808" s="46" t="s">
        <v>1154</v>
      </c>
      <c r="D808" s="45" t="s">
        <v>701</v>
      </c>
    </row>
    <row r="809" spans="3:4">
      <c r="C809" s="46" t="s">
        <v>1154</v>
      </c>
      <c r="D809" s="45" t="s">
        <v>1156</v>
      </c>
    </row>
    <row r="810" spans="3:4">
      <c r="C810" s="46" t="s">
        <v>1154</v>
      </c>
      <c r="D810" s="45" t="s">
        <v>1155</v>
      </c>
    </row>
    <row r="811" spans="3:4">
      <c r="C811" s="46" t="s">
        <v>1154</v>
      </c>
      <c r="D811" s="45" t="s">
        <v>1153</v>
      </c>
    </row>
    <row r="812" spans="3:4">
      <c r="C812" s="46" t="s">
        <v>1127</v>
      </c>
      <c r="D812" s="45" t="s">
        <v>1152</v>
      </c>
    </row>
    <row r="813" spans="3:4">
      <c r="C813" s="46" t="s">
        <v>1127</v>
      </c>
      <c r="D813" s="45" t="s">
        <v>1151</v>
      </c>
    </row>
    <row r="814" spans="3:4">
      <c r="C814" s="46" t="s">
        <v>1127</v>
      </c>
      <c r="D814" s="45" t="s">
        <v>1150</v>
      </c>
    </row>
    <row r="815" spans="3:4">
      <c r="C815" s="46" t="s">
        <v>1127</v>
      </c>
      <c r="D815" s="45" t="s">
        <v>1149</v>
      </c>
    </row>
    <row r="816" spans="3:4">
      <c r="C816" s="46" t="s">
        <v>1127</v>
      </c>
      <c r="D816" s="45" t="s">
        <v>1148</v>
      </c>
    </row>
    <row r="817" spans="3:4">
      <c r="C817" s="46" t="s">
        <v>1127</v>
      </c>
      <c r="D817" s="45" t="s">
        <v>1147</v>
      </c>
    </row>
    <row r="818" spans="3:4">
      <c r="C818" s="46" t="s">
        <v>1127</v>
      </c>
      <c r="D818" s="45" t="s">
        <v>1146</v>
      </c>
    </row>
    <row r="819" spans="3:4">
      <c r="C819" s="46" t="s">
        <v>1127</v>
      </c>
      <c r="D819" s="45" t="s">
        <v>1145</v>
      </c>
    </row>
    <row r="820" spans="3:4">
      <c r="C820" s="46" t="s">
        <v>1127</v>
      </c>
      <c r="D820" s="45" t="s">
        <v>1144</v>
      </c>
    </row>
    <row r="821" spans="3:4">
      <c r="C821" s="46" t="s">
        <v>1127</v>
      </c>
      <c r="D821" s="45" t="s">
        <v>1143</v>
      </c>
    </row>
    <row r="822" spans="3:4">
      <c r="C822" s="46" t="s">
        <v>1127</v>
      </c>
      <c r="D822" s="45" t="s">
        <v>1142</v>
      </c>
    </row>
    <row r="823" spans="3:4">
      <c r="C823" s="46" t="s">
        <v>1127</v>
      </c>
      <c r="D823" s="45" t="s">
        <v>1141</v>
      </c>
    </row>
    <row r="824" spans="3:4">
      <c r="C824" s="46" t="s">
        <v>1127</v>
      </c>
      <c r="D824" s="45" t="s">
        <v>1140</v>
      </c>
    </row>
    <row r="825" spans="3:4">
      <c r="C825" s="46" t="s">
        <v>1127</v>
      </c>
      <c r="D825" s="45" t="s">
        <v>1139</v>
      </c>
    </row>
    <row r="826" spans="3:4">
      <c r="C826" s="46" t="s">
        <v>1127</v>
      </c>
      <c r="D826" s="45" t="s">
        <v>1138</v>
      </c>
    </row>
    <row r="827" spans="3:4">
      <c r="C827" s="46" t="s">
        <v>1127</v>
      </c>
      <c r="D827" s="45" t="s">
        <v>1137</v>
      </c>
    </row>
    <row r="828" spans="3:4">
      <c r="C828" s="46" t="s">
        <v>1127</v>
      </c>
      <c r="D828" s="45" t="s">
        <v>672</v>
      </c>
    </row>
    <row r="829" spans="3:4">
      <c r="C829" s="46" t="s">
        <v>1127</v>
      </c>
      <c r="D829" s="45" t="s">
        <v>1136</v>
      </c>
    </row>
    <row r="830" spans="3:4">
      <c r="C830" s="46" t="s">
        <v>1127</v>
      </c>
      <c r="D830" s="45" t="s">
        <v>1135</v>
      </c>
    </row>
    <row r="831" spans="3:4">
      <c r="C831" s="46" t="s">
        <v>1127</v>
      </c>
      <c r="D831" s="45" t="s">
        <v>1134</v>
      </c>
    </row>
    <row r="832" spans="3:4">
      <c r="C832" s="46" t="s">
        <v>1127</v>
      </c>
      <c r="D832" s="45" t="s">
        <v>1133</v>
      </c>
    </row>
    <row r="833" spans="3:4">
      <c r="C833" s="46" t="s">
        <v>1127</v>
      </c>
      <c r="D833" s="45" t="s">
        <v>1132</v>
      </c>
    </row>
    <row r="834" spans="3:4">
      <c r="C834" s="46" t="s">
        <v>1127</v>
      </c>
      <c r="D834" s="45" t="s">
        <v>1131</v>
      </c>
    </row>
    <row r="835" spans="3:4">
      <c r="C835" s="46" t="s">
        <v>1127</v>
      </c>
      <c r="D835" s="45" t="s">
        <v>1130</v>
      </c>
    </row>
    <row r="836" spans="3:4">
      <c r="C836" s="46" t="s">
        <v>1127</v>
      </c>
      <c r="D836" s="45" t="s">
        <v>1129</v>
      </c>
    </row>
    <row r="837" spans="3:4">
      <c r="C837" s="46" t="s">
        <v>1127</v>
      </c>
      <c r="D837" s="45" t="s">
        <v>1128</v>
      </c>
    </row>
    <row r="838" spans="3:4">
      <c r="C838" s="46" t="s">
        <v>1127</v>
      </c>
      <c r="D838" s="45" t="s">
        <v>1126</v>
      </c>
    </row>
    <row r="839" spans="3:4">
      <c r="C839" s="46" t="s">
        <v>1052</v>
      </c>
      <c r="D839" s="45" t="s">
        <v>1125</v>
      </c>
    </row>
    <row r="840" spans="3:4">
      <c r="C840" s="46" t="s">
        <v>1052</v>
      </c>
      <c r="D840" s="45" t="s">
        <v>1124</v>
      </c>
    </row>
    <row r="841" spans="3:4">
      <c r="C841" s="46" t="s">
        <v>1052</v>
      </c>
      <c r="D841" s="45" t="s">
        <v>1123</v>
      </c>
    </row>
    <row r="842" spans="3:4">
      <c r="C842" s="46" t="s">
        <v>1052</v>
      </c>
      <c r="D842" s="45" t="s">
        <v>1122</v>
      </c>
    </row>
    <row r="843" spans="3:4">
      <c r="C843" s="46" t="s">
        <v>1052</v>
      </c>
      <c r="D843" s="45" t="s">
        <v>1121</v>
      </c>
    </row>
    <row r="844" spans="3:4">
      <c r="C844" s="46" t="s">
        <v>1052</v>
      </c>
      <c r="D844" s="45" t="s">
        <v>1120</v>
      </c>
    </row>
    <row r="845" spans="3:4">
      <c r="C845" s="46" t="s">
        <v>1052</v>
      </c>
      <c r="D845" s="45" t="s">
        <v>1119</v>
      </c>
    </row>
    <row r="846" spans="3:4">
      <c r="C846" s="46" t="s">
        <v>1052</v>
      </c>
      <c r="D846" s="45" t="s">
        <v>1118</v>
      </c>
    </row>
    <row r="847" spans="3:4">
      <c r="C847" s="46" t="s">
        <v>1052</v>
      </c>
      <c r="D847" s="45" t="s">
        <v>1117</v>
      </c>
    </row>
    <row r="848" spans="3:4">
      <c r="C848" s="46" t="s">
        <v>1052</v>
      </c>
      <c r="D848" s="45" t="s">
        <v>1116</v>
      </c>
    </row>
    <row r="849" spans="3:4">
      <c r="C849" s="46" t="s">
        <v>1052</v>
      </c>
      <c r="D849" s="45" t="s">
        <v>1115</v>
      </c>
    </row>
    <row r="850" spans="3:4">
      <c r="C850" s="46" t="s">
        <v>1052</v>
      </c>
      <c r="D850" s="45" t="s">
        <v>1114</v>
      </c>
    </row>
    <row r="851" spans="3:4">
      <c r="C851" s="46" t="s">
        <v>1052</v>
      </c>
      <c r="D851" s="45" t="s">
        <v>1113</v>
      </c>
    </row>
    <row r="852" spans="3:4">
      <c r="C852" s="46" t="s">
        <v>1052</v>
      </c>
      <c r="D852" s="45" t="s">
        <v>1112</v>
      </c>
    </row>
    <row r="853" spans="3:4">
      <c r="C853" s="46" t="s">
        <v>1052</v>
      </c>
      <c r="D853" s="45" t="s">
        <v>1111</v>
      </c>
    </row>
    <row r="854" spans="3:4">
      <c r="C854" s="46" t="s">
        <v>1052</v>
      </c>
      <c r="D854" s="45" t="s">
        <v>1110</v>
      </c>
    </row>
    <row r="855" spans="3:4">
      <c r="C855" s="46" t="s">
        <v>1052</v>
      </c>
      <c r="D855" s="45" t="s">
        <v>1109</v>
      </c>
    </row>
    <row r="856" spans="3:4">
      <c r="C856" s="46" t="s">
        <v>1052</v>
      </c>
      <c r="D856" s="45" t="s">
        <v>1108</v>
      </c>
    </row>
    <row r="857" spans="3:4">
      <c r="C857" s="46" t="s">
        <v>1052</v>
      </c>
      <c r="D857" s="45" t="s">
        <v>1107</v>
      </c>
    </row>
    <row r="858" spans="3:4">
      <c r="C858" s="46" t="s">
        <v>1052</v>
      </c>
      <c r="D858" s="45" t="s">
        <v>1106</v>
      </c>
    </row>
    <row r="859" spans="3:4">
      <c r="C859" s="46" t="s">
        <v>1052</v>
      </c>
      <c r="D859" s="45" t="s">
        <v>719</v>
      </c>
    </row>
    <row r="860" spans="3:4">
      <c r="C860" s="46" t="s">
        <v>1052</v>
      </c>
      <c r="D860" s="45" t="s">
        <v>1105</v>
      </c>
    </row>
    <row r="861" spans="3:4">
      <c r="C861" s="46" t="s">
        <v>1052</v>
      </c>
      <c r="D861" s="45" t="s">
        <v>1104</v>
      </c>
    </row>
    <row r="862" spans="3:4">
      <c r="C862" s="46" t="s">
        <v>1052</v>
      </c>
      <c r="D862" s="45" t="s">
        <v>1103</v>
      </c>
    </row>
    <row r="863" spans="3:4">
      <c r="C863" s="46" t="s">
        <v>1052</v>
      </c>
      <c r="D863" s="45" t="s">
        <v>1102</v>
      </c>
    </row>
    <row r="864" spans="3:4">
      <c r="C864" s="46" t="s">
        <v>1052</v>
      </c>
      <c r="D864" s="45" t="s">
        <v>1101</v>
      </c>
    </row>
    <row r="865" spans="3:4">
      <c r="C865" s="46" t="s">
        <v>1052</v>
      </c>
      <c r="D865" s="45" t="s">
        <v>1100</v>
      </c>
    </row>
    <row r="866" spans="3:4">
      <c r="C866" s="46" t="s">
        <v>1052</v>
      </c>
      <c r="D866" s="45" t="s">
        <v>1099</v>
      </c>
    </row>
    <row r="867" spans="3:4">
      <c r="C867" s="46" t="s">
        <v>1052</v>
      </c>
      <c r="D867" s="45" t="s">
        <v>1098</v>
      </c>
    </row>
    <row r="868" spans="3:4">
      <c r="C868" s="46" t="s">
        <v>1052</v>
      </c>
      <c r="D868" s="45" t="s">
        <v>1097</v>
      </c>
    </row>
    <row r="869" spans="3:4">
      <c r="C869" s="46" t="s">
        <v>1052</v>
      </c>
      <c r="D869" s="45" t="s">
        <v>1096</v>
      </c>
    </row>
    <row r="870" spans="3:4">
      <c r="C870" s="46" t="s">
        <v>1052</v>
      </c>
      <c r="D870" s="45" t="s">
        <v>1095</v>
      </c>
    </row>
    <row r="871" spans="3:4">
      <c r="C871" s="46" t="s">
        <v>1052</v>
      </c>
      <c r="D871" s="45" t="s">
        <v>1094</v>
      </c>
    </row>
    <row r="872" spans="3:4">
      <c r="C872" s="46" t="s">
        <v>1052</v>
      </c>
      <c r="D872" s="45" t="s">
        <v>1093</v>
      </c>
    </row>
    <row r="873" spans="3:4">
      <c r="C873" s="46" t="s">
        <v>1052</v>
      </c>
      <c r="D873" s="45" t="s">
        <v>1092</v>
      </c>
    </row>
    <row r="874" spans="3:4">
      <c r="C874" s="46" t="s">
        <v>1052</v>
      </c>
      <c r="D874" s="45" t="s">
        <v>1091</v>
      </c>
    </row>
    <row r="875" spans="3:4">
      <c r="C875" s="46" t="s">
        <v>1052</v>
      </c>
      <c r="D875" s="45" t="s">
        <v>1090</v>
      </c>
    </row>
    <row r="876" spans="3:4">
      <c r="C876" s="46" t="s">
        <v>1052</v>
      </c>
      <c r="D876" s="45" t="s">
        <v>1089</v>
      </c>
    </row>
    <row r="877" spans="3:4">
      <c r="C877" s="46" t="s">
        <v>1052</v>
      </c>
      <c r="D877" s="45" t="s">
        <v>1088</v>
      </c>
    </row>
    <row r="878" spans="3:4">
      <c r="C878" s="46" t="s">
        <v>1052</v>
      </c>
      <c r="D878" s="45" t="s">
        <v>1087</v>
      </c>
    </row>
    <row r="879" spans="3:4">
      <c r="C879" s="46" t="s">
        <v>1052</v>
      </c>
      <c r="D879" s="45" t="s">
        <v>347</v>
      </c>
    </row>
    <row r="880" spans="3:4">
      <c r="C880" s="46" t="s">
        <v>1052</v>
      </c>
      <c r="D880" s="45" t="s">
        <v>1086</v>
      </c>
    </row>
    <row r="881" spans="3:4">
      <c r="C881" s="46" t="s">
        <v>1052</v>
      </c>
      <c r="D881" s="45" t="s">
        <v>1085</v>
      </c>
    </row>
    <row r="882" spans="3:4">
      <c r="C882" s="46" t="s">
        <v>1052</v>
      </c>
      <c r="D882" s="45" t="s">
        <v>1084</v>
      </c>
    </row>
    <row r="883" spans="3:4">
      <c r="C883" s="46" t="s">
        <v>1052</v>
      </c>
      <c r="D883" s="45" t="s">
        <v>1083</v>
      </c>
    </row>
    <row r="884" spans="3:4">
      <c r="C884" s="46" t="s">
        <v>1052</v>
      </c>
      <c r="D884" s="45" t="s">
        <v>1082</v>
      </c>
    </row>
    <row r="885" spans="3:4">
      <c r="C885" s="46" t="s">
        <v>1052</v>
      </c>
      <c r="D885" s="45" t="s">
        <v>1081</v>
      </c>
    </row>
    <row r="886" spans="3:4">
      <c r="C886" s="46" t="s">
        <v>1052</v>
      </c>
      <c r="D886" s="45" t="s">
        <v>1080</v>
      </c>
    </row>
    <row r="887" spans="3:4">
      <c r="C887" s="46" t="s">
        <v>1052</v>
      </c>
      <c r="D887" s="45" t="s">
        <v>1079</v>
      </c>
    </row>
    <row r="888" spans="3:4">
      <c r="C888" s="46" t="s">
        <v>1052</v>
      </c>
      <c r="D888" s="45" t="s">
        <v>1078</v>
      </c>
    </row>
    <row r="889" spans="3:4">
      <c r="C889" s="46" t="s">
        <v>1052</v>
      </c>
      <c r="D889" s="45" t="s">
        <v>1077</v>
      </c>
    </row>
    <row r="890" spans="3:4">
      <c r="C890" s="46" t="s">
        <v>1052</v>
      </c>
      <c r="D890" s="45" t="s">
        <v>1076</v>
      </c>
    </row>
    <row r="891" spans="3:4">
      <c r="C891" s="46" t="s">
        <v>1052</v>
      </c>
      <c r="D891" s="45" t="s">
        <v>1075</v>
      </c>
    </row>
    <row r="892" spans="3:4">
      <c r="C892" s="46" t="s">
        <v>1052</v>
      </c>
      <c r="D892" s="45" t="s">
        <v>1074</v>
      </c>
    </row>
    <row r="893" spans="3:4">
      <c r="C893" s="46" t="s">
        <v>1052</v>
      </c>
      <c r="D893" s="45" t="s">
        <v>1073</v>
      </c>
    </row>
    <row r="894" spans="3:4">
      <c r="C894" s="46" t="s">
        <v>1052</v>
      </c>
      <c r="D894" s="45" t="s">
        <v>1072</v>
      </c>
    </row>
    <row r="895" spans="3:4">
      <c r="C895" s="46" t="s">
        <v>1052</v>
      </c>
      <c r="D895" s="45" t="s">
        <v>1071</v>
      </c>
    </row>
    <row r="896" spans="3:4">
      <c r="C896" s="46" t="s">
        <v>1052</v>
      </c>
      <c r="D896" s="45" t="s">
        <v>1070</v>
      </c>
    </row>
    <row r="897" spans="3:4">
      <c r="C897" s="46" t="s">
        <v>1052</v>
      </c>
      <c r="D897" s="45" t="s">
        <v>1069</v>
      </c>
    </row>
    <row r="898" spans="3:4">
      <c r="C898" s="46" t="s">
        <v>1052</v>
      </c>
      <c r="D898" s="45" t="s">
        <v>1068</v>
      </c>
    </row>
    <row r="899" spans="3:4">
      <c r="C899" s="46" t="s">
        <v>1052</v>
      </c>
      <c r="D899" s="45" t="s">
        <v>1067</v>
      </c>
    </row>
    <row r="900" spans="3:4">
      <c r="C900" s="46" t="s">
        <v>1052</v>
      </c>
      <c r="D900" s="45" t="s">
        <v>1066</v>
      </c>
    </row>
    <row r="901" spans="3:4">
      <c r="C901" s="46" t="s">
        <v>1052</v>
      </c>
      <c r="D901" s="45" t="s">
        <v>1065</v>
      </c>
    </row>
    <row r="902" spans="3:4">
      <c r="C902" s="46" t="s">
        <v>1052</v>
      </c>
      <c r="D902" s="45" t="s">
        <v>1019</v>
      </c>
    </row>
    <row r="903" spans="3:4">
      <c r="C903" s="46" t="s">
        <v>1052</v>
      </c>
      <c r="D903" s="45" t="s">
        <v>1064</v>
      </c>
    </row>
    <row r="904" spans="3:4">
      <c r="C904" s="46" t="s">
        <v>1052</v>
      </c>
      <c r="D904" s="45" t="s">
        <v>1063</v>
      </c>
    </row>
    <row r="905" spans="3:4">
      <c r="C905" s="46" t="s">
        <v>1052</v>
      </c>
      <c r="D905" s="45" t="s">
        <v>1062</v>
      </c>
    </row>
    <row r="906" spans="3:4">
      <c r="C906" s="46" t="s">
        <v>1052</v>
      </c>
      <c r="D906" s="45" t="s">
        <v>1061</v>
      </c>
    </row>
    <row r="907" spans="3:4">
      <c r="C907" s="46" t="s">
        <v>1052</v>
      </c>
      <c r="D907" s="45" t="s">
        <v>1060</v>
      </c>
    </row>
    <row r="908" spans="3:4">
      <c r="C908" s="46" t="s">
        <v>1052</v>
      </c>
      <c r="D908" s="45" t="s">
        <v>1059</v>
      </c>
    </row>
    <row r="909" spans="3:4">
      <c r="C909" s="46" t="s">
        <v>1052</v>
      </c>
      <c r="D909" s="45" t="s">
        <v>1058</v>
      </c>
    </row>
    <row r="910" spans="3:4">
      <c r="C910" s="46" t="s">
        <v>1052</v>
      </c>
      <c r="D910" s="45" t="s">
        <v>1057</v>
      </c>
    </row>
    <row r="911" spans="3:4">
      <c r="C911" s="46" t="s">
        <v>1052</v>
      </c>
      <c r="D911" s="45" t="s">
        <v>1056</v>
      </c>
    </row>
    <row r="912" spans="3:4">
      <c r="C912" s="46" t="s">
        <v>1052</v>
      </c>
      <c r="D912" s="45" t="s">
        <v>1055</v>
      </c>
    </row>
    <row r="913" spans="3:4">
      <c r="C913" s="46" t="s">
        <v>1052</v>
      </c>
      <c r="D913" s="45" t="s">
        <v>1054</v>
      </c>
    </row>
    <row r="914" spans="3:4">
      <c r="C914" s="46" t="s">
        <v>1052</v>
      </c>
      <c r="D914" s="45" t="s">
        <v>1053</v>
      </c>
    </row>
    <row r="915" spans="3:4">
      <c r="C915" s="46" t="s">
        <v>1052</v>
      </c>
      <c r="D915" s="45" t="s">
        <v>1051</v>
      </c>
    </row>
    <row r="916" spans="3:4">
      <c r="C916" s="46" t="s">
        <v>1009</v>
      </c>
      <c r="D916" s="45" t="s">
        <v>1050</v>
      </c>
    </row>
    <row r="917" spans="3:4">
      <c r="C917" s="46" t="s">
        <v>1009</v>
      </c>
      <c r="D917" s="45" t="s">
        <v>1049</v>
      </c>
    </row>
    <row r="918" spans="3:4">
      <c r="C918" s="46" t="s">
        <v>1009</v>
      </c>
      <c r="D918" s="45" t="s">
        <v>1048</v>
      </c>
    </row>
    <row r="919" spans="3:4">
      <c r="C919" s="46" t="s">
        <v>1009</v>
      </c>
      <c r="D919" s="45" t="s">
        <v>1047</v>
      </c>
    </row>
    <row r="920" spans="3:4">
      <c r="C920" s="46" t="s">
        <v>1009</v>
      </c>
      <c r="D920" s="45" t="s">
        <v>1046</v>
      </c>
    </row>
    <row r="921" spans="3:4">
      <c r="C921" s="46" t="s">
        <v>1009</v>
      </c>
      <c r="D921" s="45" t="s">
        <v>1045</v>
      </c>
    </row>
    <row r="922" spans="3:4">
      <c r="C922" s="46" t="s">
        <v>1009</v>
      </c>
      <c r="D922" s="45" t="s">
        <v>1044</v>
      </c>
    </row>
    <row r="923" spans="3:4">
      <c r="C923" s="46" t="s">
        <v>1009</v>
      </c>
      <c r="D923" s="45" t="s">
        <v>1043</v>
      </c>
    </row>
    <row r="924" spans="3:4">
      <c r="C924" s="46" t="s">
        <v>1009</v>
      </c>
      <c r="D924" s="45" t="s">
        <v>1042</v>
      </c>
    </row>
    <row r="925" spans="3:4">
      <c r="C925" s="46" t="s">
        <v>1009</v>
      </c>
      <c r="D925" s="45" t="s">
        <v>1041</v>
      </c>
    </row>
    <row r="926" spans="3:4">
      <c r="C926" s="46" t="s">
        <v>1009</v>
      </c>
      <c r="D926" s="45" t="s">
        <v>1040</v>
      </c>
    </row>
    <row r="927" spans="3:4">
      <c r="C927" s="46" t="s">
        <v>1009</v>
      </c>
      <c r="D927" s="45" t="s">
        <v>1039</v>
      </c>
    </row>
    <row r="928" spans="3:4">
      <c r="C928" s="46" t="s">
        <v>1009</v>
      </c>
      <c r="D928" s="45" t="s">
        <v>1038</v>
      </c>
    </row>
    <row r="929" spans="3:4">
      <c r="C929" s="46" t="s">
        <v>1009</v>
      </c>
      <c r="D929" s="45" t="s">
        <v>1037</v>
      </c>
    </row>
    <row r="930" spans="3:4">
      <c r="C930" s="46" t="s">
        <v>1009</v>
      </c>
      <c r="D930" s="45" t="s">
        <v>1036</v>
      </c>
    </row>
    <row r="931" spans="3:4">
      <c r="C931" s="46" t="s">
        <v>1009</v>
      </c>
      <c r="D931" s="45" t="s">
        <v>1035</v>
      </c>
    </row>
    <row r="932" spans="3:4">
      <c r="C932" s="46" t="s">
        <v>1009</v>
      </c>
      <c r="D932" s="45" t="s">
        <v>1034</v>
      </c>
    </row>
    <row r="933" spans="3:4">
      <c r="C933" s="46" t="s">
        <v>1009</v>
      </c>
      <c r="D933" s="45" t="s">
        <v>1033</v>
      </c>
    </row>
    <row r="934" spans="3:4">
      <c r="C934" s="46" t="s">
        <v>1009</v>
      </c>
      <c r="D934" s="45" t="s">
        <v>1032</v>
      </c>
    </row>
    <row r="935" spans="3:4">
      <c r="C935" s="46" t="s">
        <v>1009</v>
      </c>
      <c r="D935" s="45" t="s">
        <v>1031</v>
      </c>
    </row>
    <row r="936" spans="3:4">
      <c r="C936" s="46" t="s">
        <v>1009</v>
      </c>
      <c r="D936" s="45" t="s">
        <v>1030</v>
      </c>
    </row>
    <row r="937" spans="3:4">
      <c r="C937" s="46" t="s">
        <v>1009</v>
      </c>
      <c r="D937" s="45" t="s">
        <v>1029</v>
      </c>
    </row>
    <row r="938" spans="3:4">
      <c r="C938" s="46" t="s">
        <v>1009</v>
      </c>
      <c r="D938" s="45" t="s">
        <v>1028</v>
      </c>
    </row>
    <row r="939" spans="3:4">
      <c r="C939" s="46" t="s">
        <v>1009</v>
      </c>
      <c r="D939" s="45" t="s">
        <v>1027</v>
      </c>
    </row>
    <row r="940" spans="3:4">
      <c r="C940" s="46" t="s">
        <v>1009</v>
      </c>
      <c r="D940" s="45" t="s">
        <v>1026</v>
      </c>
    </row>
    <row r="941" spans="3:4">
      <c r="C941" s="46" t="s">
        <v>1009</v>
      </c>
      <c r="D941" s="45" t="s">
        <v>1025</v>
      </c>
    </row>
    <row r="942" spans="3:4">
      <c r="C942" s="46" t="s">
        <v>1009</v>
      </c>
      <c r="D942" s="45" t="s">
        <v>1024</v>
      </c>
    </row>
    <row r="943" spans="3:4">
      <c r="C943" s="46" t="s">
        <v>1009</v>
      </c>
      <c r="D943" s="45" t="s">
        <v>1023</v>
      </c>
    </row>
    <row r="944" spans="3:4">
      <c r="C944" s="46" t="s">
        <v>1009</v>
      </c>
      <c r="D944" s="45" t="s">
        <v>1022</v>
      </c>
    </row>
    <row r="945" spans="3:4">
      <c r="C945" s="46" t="s">
        <v>1009</v>
      </c>
      <c r="D945" s="45" t="s">
        <v>1021</v>
      </c>
    </row>
    <row r="946" spans="3:4">
      <c r="C946" s="46" t="s">
        <v>1009</v>
      </c>
      <c r="D946" s="45" t="s">
        <v>1020</v>
      </c>
    </row>
    <row r="947" spans="3:4">
      <c r="C947" s="46" t="s">
        <v>1009</v>
      </c>
      <c r="D947" s="45" t="s">
        <v>1019</v>
      </c>
    </row>
    <row r="948" spans="3:4">
      <c r="C948" s="46" t="s">
        <v>1009</v>
      </c>
      <c r="D948" s="45" t="s">
        <v>1018</v>
      </c>
    </row>
    <row r="949" spans="3:4">
      <c r="C949" s="46" t="s">
        <v>1009</v>
      </c>
      <c r="D949" s="45" t="s">
        <v>1017</v>
      </c>
    </row>
    <row r="950" spans="3:4">
      <c r="C950" s="46" t="s">
        <v>1009</v>
      </c>
      <c r="D950" s="45" t="s">
        <v>1016</v>
      </c>
    </row>
    <row r="951" spans="3:4">
      <c r="C951" s="46" t="s">
        <v>1009</v>
      </c>
      <c r="D951" s="45" t="s">
        <v>1015</v>
      </c>
    </row>
    <row r="952" spans="3:4">
      <c r="C952" s="46" t="s">
        <v>1009</v>
      </c>
      <c r="D952" s="45" t="s">
        <v>1014</v>
      </c>
    </row>
    <row r="953" spans="3:4">
      <c r="C953" s="46" t="s">
        <v>1009</v>
      </c>
      <c r="D953" s="45" t="s">
        <v>1013</v>
      </c>
    </row>
    <row r="954" spans="3:4">
      <c r="C954" s="46" t="s">
        <v>1009</v>
      </c>
      <c r="D954" s="45" t="s">
        <v>1012</v>
      </c>
    </row>
    <row r="955" spans="3:4">
      <c r="C955" s="46" t="s">
        <v>1009</v>
      </c>
      <c r="D955" s="45" t="s">
        <v>1011</v>
      </c>
    </row>
    <row r="956" spans="3:4">
      <c r="C956" s="46" t="s">
        <v>1009</v>
      </c>
      <c r="D956" s="45" t="s">
        <v>1010</v>
      </c>
    </row>
    <row r="957" spans="3:4">
      <c r="C957" s="46" t="s">
        <v>1009</v>
      </c>
      <c r="D957" s="45" t="s">
        <v>1008</v>
      </c>
    </row>
    <row r="958" spans="3:4">
      <c r="C958" s="46" t="s">
        <v>973</v>
      </c>
      <c r="D958" s="45" t="s">
        <v>1007</v>
      </c>
    </row>
    <row r="959" spans="3:4">
      <c r="C959" s="46" t="s">
        <v>973</v>
      </c>
      <c r="D959" s="45" t="s">
        <v>1006</v>
      </c>
    </row>
    <row r="960" spans="3:4">
      <c r="C960" s="46" t="s">
        <v>973</v>
      </c>
      <c r="D960" s="45" t="s">
        <v>1005</v>
      </c>
    </row>
    <row r="961" spans="3:4">
      <c r="C961" s="46" t="s">
        <v>973</v>
      </c>
      <c r="D961" s="45" t="s">
        <v>1004</v>
      </c>
    </row>
    <row r="962" spans="3:4">
      <c r="C962" s="46" t="s">
        <v>973</v>
      </c>
      <c r="D962" s="45" t="s">
        <v>1003</v>
      </c>
    </row>
    <row r="963" spans="3:4">
      <c r="C963" s="46" t="s">
        <v>973</v>
      </c>
      <c r="D963" s="45" t="s">
        <v>1002</v>
      </c>
    </row>
    <row r="964" spans="3:4">
      <c r="C964" s="46" t="s">
        <v>973</v>
      </c>
      <c r="D964" s="45" t="s">
        <v>1001</v>
      </c>
    </row>
    <row r="965" spans="3:4">
      <c r="C965" s="46" t="s">
        <v>973</v>
      </c>
      <c r="D965" s="45" t="s">
        <v>1000</v>
      </c>
    </row>
    <row r="966" spans="3:4">
      <c r="C966" s="46" t="s">
        <v>973</v>
      </c>
      <c r="D966" s="45" t="s">
        <v>999</v>
      </c>
    </row>
    <row r="967" spans="3:4">
      <c r="C967" s="46" t="s">
        <v>973</v>
      </c>
      <c r="D967" s="45" t="s">
        <v>998</v>
      </c>
    </row>
    <row r="968" spans="3:4">
      <c r="C968" s="46" t="s">
        <v>973</v>
      </c>
      <c r="D968" s="45" t="s">
        <v>997</v>
      </c>
    </row>
    <row r="969" spans="3:4">
      <c r="C969" s="46" t="s">
        <v>973</v>
      </c>
      <c r="D969" s="45" t="s">
        <v>996</v>
      </c>
    </row>
    <row r="970" spans="3:4">
      <c r="C970" s="46" t="s">
        <v>973</v>
      </c>
      <c r="D970" s="45" t="s">
        <v>995</v>
      </c>
    </row>
    <row r="971" spans="3:4">
      <c r="C971" s="46" t="s">
        <v>973</v>
      </c>
      <c r="D971" s="45" t="s">
        <v>994</v>
      </c>
    </row>
    <row r="972" spans="3:4">
      <c r="C972" s="46" t="s">
        <v>973</v>
      </c>
      <c r="D972" s="45" t="s">
        <v>993</v>
      </c>
    </row>
    <row r="973" spans="3:4">
      <c r="C973" s="46" t="s">
        <v>973</v>
      </c>
      <c r="D973" s="45" t="s">
        <v>992</v>
      </c>
    </row>
    <row r="974" spans="3:4">
      <c r="C974" s="46" t="s">
        <v>973</v>
      </c>
      <c r="D974" s="45" t="s">
        <v>991</v>
      </c>
    </row>
    <row r="975" spans="3:4">
      <c r="C975" s="46" t="s">
        <v>973</v>
      </c>
      <c r="D975" s="45" t="s">
        <v>990</v>
      </c>
    </row>
    <row r="976" spans="3:4">
      <c r="C976" s="46" t="s">
        <v>973</v>
      </c>
      <c r="D976" s="45" t="s">
        <v>989</v>
      </c>
    </row>
    <row r="977" spans="3:4">
      <c r="C977" s="46" t="s">
        <v>973</v>
      </c>
      <c r="D977" s="45" t="s">
        <v>988</v>
      </c>
    </row>
    <row r="978" spans="3:4">
      <c r="C978" s="46" t="s">
        <v>973</v>
      </c>
      <c r="D978" s="45" t="s">
        <v>987</v>
      </c>
    </row>
    <row r="979" spans="3:4">
      <c r="C979" s="46" t="s">
        <v>973</v>
      </c>
      <c r="D979" s="45" t="s">
        <v>986</v>
      </c>
    </row>
    <row r="980" spans="3:4">
      <c r="C980" s="46" t="s">
        <v>973</v>
      </c>
      <c r="D980" s="45" t="s">
        <v>985</v>
      </c>
    </row>
    <row r="981" spans="3:4">
      <c r="C981" s="46" t="s">
        <v>973</v>
      </c>
      <c r="D981" s="45" t="s">
        <v>984</v>
      </c>
    </row>
    <row r="982" spans="3:4">
      <c r="C982" s="46" t="s">
        <v>973</v>
      </c>
      <c r="D982" s="45" t="s">
        <v>983</v>
      </c>
    </row>
    <row r="983" spans="3:4">
      <c r="C983" s="46" t="s">
        <v>973</v>
      </c>
      <c r="D983" s="45" t="s">
        <v>982</v>
      </c>
    </row>
    <row r="984" spans="3:4">
      <c r="C984" s="46" t="s">
        <v>973</v>
      </c>
      <c r="D984" s="45" t="s">
        <v>981</v>
      </c>
    </row>
    <row r="985" spans="3:4">
      <c r="C985" s="46" t="s">
        <v>973</v>
      </c>
      <c r="D985" s="45" t="s">
        <v>980</v>
      </c>
    </row>
    <row r="986" spans="3:4">
      <c r="C986" s="46" t="s">
        <v>973</v>
      </c>
      <c r="D986" s="45" t="s">
        <v>979</v>
      </c>
    </row>
    <row r="987" spans="3:4">
      <c r="C987" s="46" t="s">
        <v>973</v>
      </c>
      <c r="D987" s="45" t="s">
        <v>978</v>
      </c>
    </row>
    <row r="988" spans="3:4">
      <c r="C988" s="46" t="s">
        <v>973</v>
      </c>
      <c r="D988" s="45" t="s">
        <v>977</v>
      </c>
    </row>
    <row r="989" spans="3:4">
      <c r="C989" s="46" t="s">
        <v>973</v>
      </c>
      <c r="D989" s="45" t="s">
        <v>976</v>
      </c>
    </row>
    <row r="990" spans="3:4">
      <c r="C990" s="46" t="s">
        <v>973</v>
      </c>
      <c r="D990" s="45" t="s">
        <v>975</v>
      </c>
    </row>
    <row r="991" spans="3:4">
      <c r="C991" s="46" t="s">
        <v>973</v>
      </c>
      <c r="D991" s="45" t="s">
        <v>974</v>
      </c>
    </row>
    <row r="992" spans="3:4">
      <c r="C992" s="46" t="s">
        <v>973</v>
      </c>
      <c r="D992" s="45" t="s">
        <v>972</v>
      </c>
    </row>
    <row r="993" spans="3:4">
      <c r="C993" s="46" t="s">
        <v>919</v>
      </c>
      <c r="D993" s="45" t="s">
        <v>971</v>
      </c>
    </row>
    <row r="994" spans="3:4">
      <c r="C994" s="46" t="s">
        <v>919</v>
      </c>
      <c r="D994" s="45" t="s">
        <v>970</v>
      </c>
    </row>
    <row r="995" spans="3:4">
      <c r="C995" s="46" t="s">
        <v>919</v>
      </c>
      <c r="D995" s="45" t="s">
        <v>969</v>
      </c>
    </row>
    <row r="996" spans="3:4">
      <c r="C996" s="46" t="s">
        <v>919</v>
      </c>
      <c r="D996" s="45" t="s">
        <v>968</v>
      </c>
    </row>
    <row r="997" spans="3:4">
      <c r="C997" s="46" t="s">
        <v>919</v>
      </c>
      <c r="D997" s="45" t="s">
        <v>967</v>
      </c>
    </row>
    <row r="998" spans="3:4">
      <c r="C998" s="46" t="s">
        <v>919</v>
      </c>
      <c r="D998" s="45" t="s">
        <v>966</v>
      </c>
    </row>
    <row r="999" spans="3:4">
      <c r="C999" s="46" t="s">
        <v>919</v>
      </c>
      <c r="D999" s="45" t="s">
        <v>965</v>
      </c>
    </row>
    <row r="1000" spans="3:4">
      <c r="C1000" s="46" t="s">
        <v>919</v>
      </c>
      <c r="D1000" s="45" t="s">
        <v>964</v>
      </c>
    </row>
    <row r="1001" spans="3:4">
      <c r="C1001" s="46" t="s">
        <v>919</v>
      </c>
      <c r="D1001" s="45" t="s">
        <v>963</v>
      </c>
    </row>
    <row r="1002" spans="3:4">
      <c r="C1002" s="46" t="s">
        <v>919</v>
      </c>
      <c r="D1002" s="45" t="s">
        <v>962</v>
      </c>
    </row>
    <row r="1003" spans="3:4">
      <c r="C1003" s="46" t="s">
        <v>919</v>
      </c>
      <c r="D1003" s="45" t="s">
        <v>961</v>
      </c>
    </row>
    <row r="1004" spans="3:4">
      <c r="C1004" s="46" t="s">
        <v>919</v>
      </c>
      <c r="D1004" s="45" t="s">
        <v>960</v>
      </c>
    </row>
    <row r="1005" spans="3:4">
      <c r="C1005" s="46" t="s">
        <v>919</v>
      </c>
      <c r="D1005" s="45" t="s">
        <v>959</v>
      </c>
    </row>
    <row r="1006" spans="3:4">
      <c r="C1006" s="46" t="s">
        <v>919</v>
      </c>
      <c r="D1006" s="45" t="s">
        <v>958</v>
      </c>
    </row>
    <row r="1007" spans="3:4">
      <c r="C1007" s="46" t="s">
        <v>919</v>
      </c>
      <c r="D1007" s="45" t="s">
        <v>957</v>
      </c>
    </row>
    <row r="1008" spans="3:4">
      <c r="C1008" s="46" t="s">
        <v>919</v>
      </c>
      <c r="D1008" s="45" t="s">
        <v>956</v>
      </c>
    </row>
    <row r="1009" spans="3:4">
      <c r="C1009" s="46" t="s">
        <v>919</v>
      </c>
      <c r="D1009" s="45" t="s">
        <v>955</v>
      </c>
    </row>
    <row r="1010" spans="3:4">
      <c r="C1010" s="46" t="s">
        <v>919</v>
      </c>
      <c r="D1010" s="45" t="s">
        <v>954</v>
      </c>
    </row>
    <row r="1011" spans="3:4">
      <c r="C1011" s="46" t="s">
        <v>919</v>
      </c>
      <c r="D1011" s="45" t="s">
        <v>953</v>
      </c>
    </row>
    <row r="1012" spans="3:4">
      <c r="C1012" s="46" t="s">
        <v>919</v>
      </c>
      <c r="D1012" s="45" t="s">
        <v>952</v>
      </c>
    </row>
    <row r="1013" spans="3:4">
      <c r="C1013" s="46" t="s">
        <v>919</v>
      </c>
      <c r="D1013" s="45" t="s">
        <v>951</v>
      </c>
    </row>
    <row r="1014" spans="3:4">
      <c r="C1014" s="46" t="s">
        <v>919</v>
      </c>
      <c r="D1014" s="45" t="s">
        <v>950</v>
      </c>
    </row>
    <row r="1015" spans="3:4">
      <c r="C1015" s="46" t="s">
        <v>919</v>
      </c>
      <c r="D1015" s="45" t="s">
        <v>949</v>
      </c>
    </row>
    <row r="1016" spans="3:4">
      <c r="C1016" s="46" t="s">
        <v>919</v>
      </c>
      <c r="D1016" s="45" t="s">
        <v>948</v>
      </c>
    </row>
    <row r="1017" spans="3:4">
      <c r="C1017" s="46" t="s">
        <v>919</v>
      </c>
      <c r="D1017" s="45" t="s">
        <v>947</v>
      </c>
    </row>
    <row r="1018" spans="3:4">
      <c r="C1018" s="46" t="s">
        <v>919</v>
      </c>
      <c r="D1018" s="45" t="s">
        <v>946</v>
      </c>
    </row>
    <row r="1019" spans="3:4">
      <c r="C1019" s="46" t="s">
        <v>919</v>
      </c>
      <c r="D1019" s="45" t="s">
        <v>945</v>
      </c>
    </row>
    <row r="1020" spans="3:4">
      <c r="C1020" s="46" t="s">
        <v>919</v>
      </c>
      <c r="D1020" s="45" t="s">
        <v>944</v>
      </c>
    </row>
    <row r="1021" spans="3:4">
      <c r="C1021" s="46" t="s">
        <v>919</v>
      </c>
      <c r="D1021" s="45" t="s">
        <v>943</v>
      </c>
    </row>
    <row r="1022" spans="3:4">
      <c r="C1022" s="46" t="s">
        <v>919</v>
      </c>
      <c r="D1022" s="45" t="s">
        <v>942</v>
      </c>
    </row>
    <row r="1023" spans="3:4">
      <c r="C1023" s="46" t="s">
        <v>919</v>
      </c>
      <c r="D1023" s="45" t="s">
        <v>941</v>
      </c>
    </row>
    <row r="1024" spans="3:4">
      <c r="C1024" s="46" t="s">
        <v>919</v>
      </c>
      <c r="D1024" s="45" t="s">
        <v>940</v>
      </c>
    </row>
    <row r="1025" spans="3:4">
      <c r="C1025" s="46" t="s">
        <v>919</v>
      </c>
      <c r="D1025" s="45" t="s">
        <v>939</v>
      </c>
    </row>
    <row r="1026" spans="3:4">
      <c r="C1026" s="46" t="s">
        <v>919</v>
      </c>
      <c r="D1026" s="45" t="s">
        <v>938</v>
      </c>
    </row>
    <row r="1027" spans="3:4">
      <c r="C1027" s="46" t="s">
        <v>919</v>
      </c>
      <c r="D1027" s="45" t="s">
        <v>937</v>
      </c>
    </row>
    <row r="1028" spans="3:4">
      <c r="C1028" s="46" t="s">
        <v>919</v>
      </c>
      <c r="D1028" s="45" t="s">
        <v>936</v>
      </c>
    </row>
    <row r="1029" spans="3:4">
      <c r="C1029" s="46" t="s">
        <v>919</v>
      </c>
      <c r="D1029" s="45" t="s">
        <v>935</v>
      </c>
    </row>
    <row r="1030" spans="3:4">
      <c r="C1030" s="46" t="s">
        <v>919</v>
      </c>
      <c r="D1030" s="45" t="s">
        <v>934</v>
      </c>
    </row>
    <row r="1031" spans="3:4">
      <c r="C1031" s="46" t="s">
        <v>919</v>
      </c>
      <c r="D1031" s="45" t="s">
        <v>933</v>
      </c>
    </row>
    <row r="1032" spans="3:4">
      <c r="C1032" s="46" t="s">
        <v>919</v>
      </c>
      <c r="D1032" s="45" t="s">
        <v>932</v>
      </c>
    </row>
    <row r="1033" spans="3:4">
      <c r="C1033" s="46" t="s">
        <v>919</v>
      </c>
      <c r="D1033" s="45" t="s">
        <v>931</v>
      </c>
    </row>
    <row r="1034" spans="3:4">
      <c r="C1034" s="46" t="s">
        <v>919</v>
      </c>
      <c r="D1034" s="45" t="s">
        <v>930</v>
      </c>
    </row>
    <row r="1035" spans="3:4">
      <c r="C1035" s="46" t="s">
        <v>919</v>
      </c>
      <c r="D1035" s="45" t="s">
        <v>929</v>
      </c>
    </row>
    <row r="1036" spans="3:4">
      <c r="C1036" s="46" t="s">
        <v>919</v>
      </c>
      <c r="D1036" s="45" t="s">
        <v>928</v>
      </c>
    </row>
    <row r="1037" spans="3:4">
      <c r="C1037" s="46" t="s">
        <v>919</v>
      </c>
      <c r="D1037" s="45" t="s">
        <v>927</v>
      </c>
    </row>
    <row r="1038" spans="3:4">
      <c r="C1038" s="46" t="s">
        <v>919</v>
      </c>
      <c r="D1038" s="45" t="s">
        <v>926</v>
      </c>
    </row>
    <row r="1039" spans="3:4">
      <c r="C1039" s="46" t="s">
        <v>919</v>
      </c>
      <c r="D1039" s="45" t="s">
        <v>925</v>
      </c>
    </row>
    <row r="1040" spans="3:4">
      <c r="C1040" s="46" t="s">
        <v>919</v>
      </c>
      <c r="D1040" s="45" t="s">
        <v>924</v>
      </c>
    </row>
    <row r="1041" spans="3:4">
      <c r="C1041" s="46" t="s">
        <v>919</v>
      </c>
      <c r="D1041" s="45" t="s">
        <v>701</v>
      </c>
    </row>
    <row r="1042" spans="3:4">
      <c r="C1042" s="46" t="s">
        <v>919</v>
      </c>
      <c r="D1042" s="45" t="s">
        <v>923</v>
      </c>
    </row>
    <row r="1043" spans="3:4">
      <c r="C1043" s="46" t="s">
        <v>919</v>
      </c>
      <c r="D1043" s="45" t="s">
        <v>922</v>
      </c>
    </row>
    <row r="1044" spans="3:4">
      <c r="C1044" s="46" t="s">
        <v>919</v>
      </c>
      <c r="D1044" s="45" t="s">
        <v>921</v>
      </c>
    </row>
    <row r="1045" spans="3:4">
      <c r="C1045" s="46" t="s">
        <v>919</v>
      </c>
      <c r="D1045" s="45" t="s">
        <v>920</v>
      </c>
    </row>
    <row r="1046" spans="3:4">
      <c r="C1046" s="46" t="s">
        <v>919</v>
      </c>
      <c r="D1046" s="45" t="s">
        <v>918</v>
      </c>
    </row>
    <row r="1047" spans="3:4">
      <c r="C1047" s="46" t="s">
        <v>889</v>
      </c>
      <c r="D1047" s="45" t="s">
        <v>917</v>
      </c>
    </row>
    <row r="1048" spans="3:4">
      <c r="C1048" s="46" t="s">
        <v>889</v>
      </c>
      <c r="D1048" s="45" t="s">
        <v>916</v>
      </c>
    </row>
    <row r="1049" spans="3:4">
      <c r="C1049" s="46" t="s">
        <v>889</v>
      </c>
      <c r="D1049" s="45" t="s">
        <v>915</v>
      </c>
    </row>
    <row r="1050" spans="3:4">
      <c r="C1050" s="46" t="s">
        <v>889</v>
      </c>
      <c r="D1050" s="45" t="s">
        <v>914</v>
      </c>
    </row>
    <row r="1051" spans="3:4">
      <c r="C1051" s="46" t="s">
        <v>889</v>
      </c>
      <c r="D1051" s="45" t="s">
        <v>913</v>
      </c>
    </row>
    <row r="1052" spans="3:4">
      <c r="C1052" s="46" t="s">
        <v>889</v>
      </c>
      <c r="D1052" s="45" t="s">
        <v>912</v>
      </c>
    </row>
    <row r="1053" spans="3:4">
      <c r="C1053" s="46" t="s">
        <v>889</v>
      </c>
      <c r="D1053" s="45" t="s">
        <v>911</v>
      </c>
    </row>
    <row r="1054" spans="3:4">
      <c r="C1054" s="46" t="s">
        <v>889</v>
      </c>
      <c r="D1054" s="45" t="s">
        <v>910</v>
      </c>
    </row>
    <row r="1055" spans="3:4">
      <c r="C1055" s="46" t="s">
        <v>889</v>
      </c>
      <c r="D1055" s="45" t="s">
        <v>909</v>
      </c>
    </row>
    <row r="1056" spans="3:4">
      <c r="C1056" s="46" t="s">
        <v>889</v>
      </c>
      <c r="D1056" s="45" t="s">
        <v>908</v>
      </c>
    </row>
    <row r="1057" spans="3:4">
      <c r="C1057" s="46" t="s">
        <v>889</v>
      </c>
      <c r="D1057" s="45" t="s">
        <v>907</v>
      </c>
    </row>
    <row r="1058" spans="3:4">
      <c r="C1058" s="46" t="s">
        <v>889</v>
      </c>
      <c r="D1058" s="45" t="s">
        <v>906</v>
      </c>
    </row>
    <row r="1059" spans="3:4">
      <c r="C1059" s="46" t="s">
        <v>889</v>
      </c>
      <c r="D1059" s="45" t="s">
        <v>905</v>
      </c>
    </row>
    <row r="1060" spans="3:4">
      <c r="C1060" s="46" t="s">
        <v>889</v>
      </c>
      <c r="D1060" s="45" t="s">
        <v>904</v>
      </c>
    </row>
    <row r="1061" spans="3:4">
      <c r="C1061" s="46" t="s">
        <v>889</v>
      </c>
      <c r="D1061" s="45" t="s">
        <v>903</v>
      </c>
    </row>
    <row r="1062" spans="3:4">
      <c r="C1062" s="46" t="s">
        <v>889</v>
      </c>
      <c r="D1062" s="45" t="s">
        <v>902</v>
      </c>
    </row>
    <row r="1063" spans="3:4">
      <c r="C1063" s="46" t="s">
        <v>889</v>
      </c>
      <c r="D1063" s="45" t="s">
        <v>901</v>
      </c>
    </row>
    <row r="1064" spans="3:4">
      <c r="C1064" s="46" t="s">
        <v>889</v>
      </c>
      <c r="D1064" s="45" t="s">
        <v>900</v>
      </c>
    </row>
    <row r="1065" spans="3:4">
      <c r="C1065" s="46" t="s">
        <v>889</v>
      </c>
      <c r="D1065" s="45" t="s">
        <v>899</v>
      </c>
    </row>
    <row r="1066" spans="3:4">
      <c r="C1066" s="46" t="s">
        <v>889</v>
      </c>
      <c r="D1066" s="45" t="s">
        <v>898</v>
      </c>
    </row>
    <row r="1067" spans="3:4">
      <c r="C1067" s="46" t="s">
        <v>889</v>
      </c>
      <c r="D1067" s="45" t="s">
        <v>897</v>
      </c>
    </row>
    <row r="1068" spans="3:4">
      <c r="C1068" s="46" t="s">
        <v>889</v>
      </c>
      <c r="D1068" s="45" t="s">
        <v>896</v>
      </c>
    </row>
    <row r="1069" spans="3:4">
      <c r="C1069" s="46" t="s">
        <v>889</v>
      </c>
      <c r="D1069" s="45" t="s">
        <v>895</v>
      </c>
    </row>
    <row r="1070" spans="3:4">
      <c r="C1070" s="46" t="s">
        <v>889</v>
      </c>
      <c r="D1070" s="45" t="s">
        <v>894</v>
      </c>
    </row>
    <row r="1071" spans="3:4">
      <c r="C1071" s="46" t="s">
        <v>889</v>
      </c>
      <c r="D1071" s="45" t="s">
        <v>893</v>
      </c>
    </row>
    <row r="1072" spans="3:4">
      <c r="C1072" s="46" t="s">
        <v>889</v>
      </c>
      <c r="D1072" s="45" t="s">
        <v>892</v>
      </c>
    </row>
    <row r="1073" spans="3:4">
      <c r="C1073" s="46" t="s">
        <v>889</v>
      </c>
      <c r="D1073" s="45" t="s">
        <v>891</v>
      </c>
    </row>
    <row r="1074" spans="3:4">
      <c r="C1074" s="46" t="s">
        <v>889</v>
      </c>
      <c r="D1074" s="45" t="s">
        <v>890</v>
      </c>
    </row>
    <row r="1075" spans="3:4">
      <c r="C1075" s="46" t="s">
        <v>889</v>
      </c>
      <c r="D1075" s="45" t="s">
        <v>888</v>
      </c>
    </row>
    <row r="1076" spans="3:4">
      <c r="C1076" s="46" t="s">
        <v>870</v>
      </c>
      <c r="D1076" s="45" t="s">
        <v>887</v>
      </c>
    </row>
    <row r="1077" spans="3:4">
      <c r="C1077" s="46" t="s">
        <v>870</v>
      </c>
      <c r="D1077" s="45" t="s">
        <v>886</v>
      </c>
    </row>
    <row r="1078" spans="3:4">
      <c r="C1078" s="46" t="s">
        <v>870</v>
      </c>
      <c r="D1078" s="45" t="s">
        <v>885</v>
      </c>
    </row>
    <row r="1079" spans="3:4">
      <c r="C1079" s="46" t="s">
        <v>870</v>
      </c>
      <c r="D1079" s="45" t="s">
        <v>884</v>
      </c>
    </row>
    <row r="1080" spans="3:4">
      <c r="C1080" s="46" t="s">
        <v>870</v>
      </c>
      <c r="D1080" s="45" t="s">
        <v>883</v>
      </c>
    </row>
    <row r="1081" spans="3:4">
      <c r="C1081" s="46" t="s">
        <v>870</v>
      </c>
      <c r="D1081" s="45" t="s">
        <v>882</v>
      </c>
    </row>
    <row r="1082" spans="3:4">
      <c r="C1082" s="46" t="s">
        <v>870</v>
      </c>
      <c r="D1082" s="45" t="s">
        <v>881</v>
      </c>
    </row>
    <row r="1083" spans="3:4">
      <c r="C1083" s="46" t="s">
        <v>870</v>
      </c>
      <c r="D1083" s="45" t="s">
        <v>880</v>
      </c>
    </row>
    <row r="1084" spans="3:4">
      <c r="C1084" s="46" t="s">
        <v>870</v>
      </c>
      <c r="D1084" s="45" t="s">
        <v>879</v>
      </c>
    </row>
    <row r="1085" spans="3:4">
      <c r="C1085" s="46" t="s">
        <v>870</v>
      </c>
      <c r="D1085" s="45" t="s">
        <v>878</v>
      </c>
    </row>
    <row r="1086" spans="3:4">
      <c r="C1086" s="46" t="s">
        <v>870</v>
      </c>
      <c r="D1086" s="45" t="s">
        <v>877</v>
      </c>
    </row>
    <row r="1087" spans="3:4">
      <c r="C1087" s="46" t="s">
        <v>870</v>
      </c>
      <c r="D1087" s="45" t="s">
        <v>876</v>
      </c>
    </row>
    <row r="1088" spans="3:4">
      <c r="C1088" s="46" t="s">
        <v>870</v>
      </c>
      <c r="D1088" s="45" t="s">
        <v>875</v>
      </c>
    </row>
    <row r="1089" spans="3:4">
      <c r="C1089" s="46" t="s">
        <v>870</v>
      </c>
      <c r="D1089" s="45" t="s">
        <v>669</v>
      </c>
    </row>
    <row r="1090" spans="3:4">
      <c r="C1090" s="46" t="s">
        <v>870</v>
      </c>
      <c r="D1090" s="45" t="s">
        <v>874</v>
      </c>
    </row>
    <row r="1091" spans="3:4">
      <c r="C1091" s="46" t="s">
        <v>870</v>
      </c>
      <c r="D1091" s="45" t="s">
        <v>873</v>
      </c>
    </row>
    <row r="1092" spans="3:4">
      <c r="C1092" s="46" t="s">
        <v>870</v>
      </c>
      <c r="D1092" s="45" t="s">
        <v>872</v>
      </c>
    </row>
    <row r="1093" spans="3:4">
      <c r="C1093" s="46" t="s">
        <v>870</v>
      </c>
      <c r="D1093" s="45" t="s">
        <v>871</v>
      </c>
    </row>
    <row r="1094" spans="3:4">
      <c r="C1094" s="46" t="s">
        <v>870</v>
      </c>
      <c r="D1094" s="45" t="s">
        <v>869</v>
      </c>
    </row>
    <row r="1095" spans="3:4">
      <c r="C1095" s="46" t="s">
        <v>843</v>
      </c>
      <c r="D1095" s="45" t="s">
        <v>868</v>
      </c>
    </row>
    <row r="1096" spans="3:4">
      <c r="C1096" s="46" t="s">
        <v>843</v>
      </c>
      <c r="D1096" s="45" t="s">
        <v>867</v>
      </c>
    </row>
    <row r="1097" spans="3:4">
      <c r="C1097" s="46" t="s">
        <v>843</v>
      </c>
      <c r="D1097" s="45" t="s">
        <v>866</v>
      </c>
    </row>
    <row r="1098" spans="3:4">
      <c r="C1098" s="46" t="s">
        <v>843</v>
      </c>
      <c r="D1098" s="45" t="s">
        <v>865</v>
      </c>
    </row>
    <row r="1099" spans="3:4">
      <c r="C1099" s="46" t="s">
        <v>843</v>
      </c>
      <c r="D1099" s="45" t="s">
        <v>864</v>
      </c>
    </row>
    <row r="1100" spans="3:4">
      <c r="C1100" s="46" t="s">
        <v>843</v>
      </c>
      <c r="D1100" s="45" t="s">
        <v>863</v>
      </c>
    </row>
    <row r="1101" spans="3:4">
      <c r="C1101" s="46" t="s">
        <v>843</v>
      </c>
      <c r="D1101" s="45" t="s">
        <v>862</v>
      </c>
    </row>
    <row r="1102" spans="3:4">
      <c r="C1102" s="46" t="s">
        <v>843</v>
      </c>
      <c r="D1102" s="45" t="s">
        <v>861</v>
      </c>
    </row>
    <row r="1103" spans="3:4">
      <c r="C1103" s="46" t="s">
        <v>843</v>
      </c>
      <c r="D1103" s="45" t="s">
        <v>860</v>
      </c>
    </row>
    <row r="1104" spans="3:4">
      <c r="C1104" s="46" t="s">
        <v>843</v>
      </c>
      <c r="D1104" s="45" t="s">
        <v>859</v>
      </c>
    </row>
    <row r="1105" spans="3:4">
      <c r="C1105" s="46" t="s">
        <v>843</v>
      </c>
      <c r="D1105" s="45" t="s">
        <v>858</v>
      </c>
    </row>
    <row r="1106" spans="3:4">
      <c r="C1106" s="46" t="s">
        <v>843</v>
      </c>
      <c r="D1106" s="45" t="s">
        <v>857</v>
      </c>
    </row>
    <row r="1107" spans="3:4">
      <c r="C1107" s="46" t="s">
        <v>843</v>
      </c>
      <c r="D1107" s="45" t="s">
        <v>856</v>
      </c>
    </row>
    <row r="1108" spans="3:4">
      <c r="C1108" s="46" t="s">
        <v>843</v>
      </c>
      <c r="D1108" s="45" t="s">
        <v>855</v>
      </c>
    </row>
    <row r="1109" spans="3:4">
      <c r="C1109" s="46" t="s">
        <v>843</v>
      </c>
      <c r="D1109" s="45" t="s">
        <v>854</v>
      </c>
    </row>
    <row r="1110" spans="3:4">
      <c r="C1110" s="46" t="s">
        <v>843</v>
      </c>
      <c r="D1110" s="45" t="s">
        <v>853</v>
      </c>
    </row>
    <row r="1111" spans="3:4">
      <c r="C1111" s="46" t="s">
        <v>843</v>
      </c>
      <c r="D1111" s="45" t="s">
        <v>852</v>
      </c>
    </row>
    <row r="1112" spans="3:4">
      <c r="C1112" s="46" t="s">
        <v>843</v>
      </c>
      <c r="D1112" s="45" t="s">
        <v>851</v>
      </c>
    </row>
    <row r="1113" spans="3:4">
      <c r="C1113" s="46" t="s">
        <v>843</v>
      </c>
      <c r="D1113" s="45" t="s">
        <v>850</v>
      </c>
    </row>
    <row r="1114" spans="3:4">
      <c r="C1114" s="46" t="s">
        <v>843</v>
      </c>
      <c r="D1114" s="45" t="s">
        <v>849</v>
      </c>
    </row>
    <row r="1115" spans="3:4">
      <c r="C1115" s="46" t="s">
        <v>843</v>
      </c>
      <c r="D1115" s="45" t="s">
        <v>848</v>
      </c>
    </row>
    <row r="1116" spans="3:4">
      <c r="C1116" s="46" t="s">
        <v>843</v>
      </c>
      <c r="D1116" s="45" t="s">
        <v>847</v>
      </c>
    </row>
    <row r="1117" spans="3:4">
      <c r="C1117" s="46" t="s">
        <v>843</v>
      </c>
      <c r="D1117" s="45" t="s">
        <v>846</v>
      </c>
    </row>
    <row r="1118" spans="3:4">
      <c r="C1118" s="46" t="s">
        <v>843</v>
      </c>
      <c r="D1118" s="45" t="s">
        <v>845</v>
      </c>
    </row>
    <row r="1119" spans="3:4">
      <c r="C1119" s="46" t="s">
        <v>843</v>
      </c>
      <c r="D1119" s="45" t="s">
        <v>844</v>
      </c>
    </row>
    <row r="1120" spans="3:4">
      <c r="C1120" s="46" t="s">
        <v>843</v>
      </c>
      <c r="D1120" s="45" t="s">
        <v>842</v>
      </c>
    </row>
    <row r="1121" spans="3:4">
      <c r="C1121" s="46" t="s">
        <v>800</v>
      </c>
      <c r="D1121" s="45" t="s">
        <v>841</v>
      </c>
    </row>
    <row r="1122" spans="3:4">
      <c r="C1122" s="46" t="s">
        <v>800</v>
      </c>
      <c r="D1122" s="45" t="s">
        <v>840</v>
      </c>
    </row>
    <row r="1123" spans="3:4">
      <c r="C1123" s="46" t="s">
        <v>800</v>
      </c>
      <c r="D1123" s="45" t="s">
        <v>839</v>
      </c>
    </row>
    <row r="1124" spans="3:4">
      <c r="C1124" s="46" t="s">
        <v>800</v>
      </c>
      <c r="D1124" s="45" t="s">
        <v>838</v>
      </c>
    </row>
    <row r="1125" spans="3:4">
      <c r="C1125" s="46" t="s">
        <v>800</v>
      </c>
      <c r="D1125" s="45" t="s">
        <v>837</v>
      </c>
    </row>
    <row r="1126" spans="3:4">
      <c r="C1126" s="46" t="s">
        <v>800</v>
      </c>
      <c r="D1126" s="45" t="s">
        <v>836</v>
      </c>
    </row>
    <row r="1127" spans="3:4">
      <c r="C1127" s="46" t="s">
        <v>800</v>
      </c>
      <c r="D1127" s="45" t="s">
        <v>835</v>
      </c>
    </row>
    <row r="1128" spans="3:4">
      <c r="C1128" s="46" t="s">
        <v>800</v>
      </c>
      <c r="D1128" s="45" t="s">
        <v>834</v>
      </c>
    </row>
    <row r="1129" spans="3:4">
      <c r="C1129" s="46" t="s">
        <v>800</v>
      </c>
      <c r="D1129" s="45" t="s">
        <v>833</v>
      </c>
    </row>
    <row r="1130" spans="3:4">
      <c r="C1130" s="46" t="s">
        <v>800</v>
      </c>
      <c r="D1130" s="45" t="s">
        <v>832</v>
      </c>
    </row>
    <row r="1131" spans="3:4">
      <c r="C1131" s="46" t="s">
        <v>800</v>
      </c>
      <c r="D1131" s="45" t="s">
        <v>831</v>
      </c>
    </row>
    <row r="1132" spans="3:4">
      <c r="C1132" s="46" t="s">
        <v>800</v>
      </c>
      <c r="D1132" s="45" t="s">
        <v>830</v>
      </c>
    </row>
    <row r="1133" spans="3:4">
      <c r="C1133" s="46" t="s">
        <v>800</v>
      </c>
      <c r="D1133" s="45" t="s">
        <v>829</v>
      </c>
    </row>
    <row r="1134" spans="3:4">
      <c r="C1134" s="46" t="s">
        <v>800</v>
      </c>
      <c r="D1134" s="45" t="s">
        <v>828</v>
      </c>
    </row>
    <row r="1135" spans="3:4">
      <c r="C1135" s="46" t="s">
        <v>800</v>
      </c>
      <c r="D1135" s="45" t="s">
        <v>827</v>
      </c>
    </row>
    <row r="1136" spans="3:4">
      <c r="C1136" s="46" t="s">
        <v>800</v>
      </c>
      <c r="D1136" s="45" t="s">
        <v>826</v>
      </c>
    </row>
    <row r="1137" spans="3:4">
      <c r="C1137" s="46" t="s">
        <v>800</v>
      </c>
      <c r="D1137" s="45" t="s">
        <v>825</v>
      </c>
    </row>
    <row r="1138" spans="3:4">
      <c r="C1138" s="46" t="s">
        <v>800</v>
      </c>
      <c r="D1138" s="45" t="s">
        <v>824</v>
      </c>
    </row>
    <row r="1139" spans="3:4">
      <c r="C1139" s="46" t="s">
        <v>800</v>
      </c>
      <c r="D1139" s="45" t="s">
        <v>823</v>
      </c>
    </row>
    <row r="1140" spans="3:4">
      <c r="C1140" s="46" t="s">
        <v>800</v>
      </c>
      <c r="D1140" s="45" t="s">
        <v>822</v>
      </c>
    </row>
    <row r="1141" spans="3:4">
      <c r="C1141" s="46" t="s">
        <v>800</v>
      </c>
      <c r="D1141" s="45" t="s">
        <v>821</v>
      </c>
    </row>
    <row r="1142" spans="3:4">
      <c r="C1142" s="46" t="s">
        <v>800</v>
      </c>
      <c r="D1142" s="45" t="s">
        <v>820</v>
      </c>
    </row>
    <row r="1143" spans="3:4">
      <c r="C1143" s="46" t="s">
        <v>800</v>
      </c>
      <c r="D1143" s="45" t="s">
        <v>819</v>
      </c>
    </row>
    <row r="1144" spans="3:4">
      <c r="C1144" s="46" t="s">
        <v>800</v>
      </c>
      <c r="D1144" s="45" t="s">
        <v>818</v>
      </c>
    </row>
    <row r="1145" spans="3:4">
      <c r="C1145" s="46" t="s">
        <v>800</v>
      </c>
      <c r="D1145" s="45" t="s">
        <v>817</v>
      </c>
    </row>
    <row r="1146" spans="3:4">
      <c r="C1146" s="46" t="s">
        <v>800</v>
      </c>
      <c r="D1146" s="45" t="s">
        <v>816</v>
      </c>
    </row>
    <row r="1147" spans="3:4">
      <c r="C1147" s="46" t="s">
        <v>800</v>
      </c>
      <c r="D1147" s="45" t="s">
        <v>815</v>
      </c>
    </row>
    <row r="1148" spans="3:4">
      <c r="C1148" s="46" t="s">
        <v>800</v>
      </c>
      <c r="D1148" s="45" t="s">
        <v>814</v>
      </c>
    </row>
    <row r="1149" spans="3:4">
      <c r="C1149" s="46" t="s">
        <v>800</v>
      </c>
      <c r="D1149" s="45" t="s">
        <v>813</v>
      </c>
    </row>
    <row r="1150" spans="3:4">
      <c r="C1150" s="46" t="s">
        <v>800</v>
      </c>
      <c r="D1150" s="45" t="s">
        <v>812</v>
      </c>
    </row>
    <row r="1151" spans="3:4">
      <c r="C1151" s="46" t="s">
        <v>800</v>
      </c>
      <c r="D1151" s="45" t="s">
        <v>811</v>
      </c>
    </row>
    <row r="1152" spans="3:4">
      <c r="C1152" s="46" t="s">
        <v>800</v>
      </c>
      <c r="D1152" s="45" t="s">
        <v>810</v>
      </c>
    </row>
    <row r="1153" spans="3:4">
      <c r="C1153" s="46" t="s">
        <v>800</v>
      </c>
      <c r="D1153" s="45" t="s">
        <v>809</v>
      </c>
    </row>
    <row r="1154" spans="3:4">
      <c r="C1154" s="46" t="s">
        <v>800</v>
      </c>
      <c r="D1154" s="45" t="s">
        <v>808</v>
      </c>
    </row>
    <row r="1155" spans="3:4">
      <c r="C1155" s="46" t="s">
        <v>800</v>
      </c>
      <c r="D1155" s="45" t="s">
        <v>807</v>
      </c>
    </row>
    <row r="1156" spans="3:4">
      <c r="C1156" s="46" t="s">
        <v>800</v>
      </c>
      <c r="D1156" s="45" t="s">
        <v>806</v>
      </c>
    </row>
    <row r="1157" spans="3:4">
      <c r="C1157" s="46" t="s">
        <v>800</v>
      </c>
      <c r="D1157" s="45" t="s">
        <v>805</v>
      </c>
    </row>
    <row r="1158" spans="3:4">
      <c r="C1158" s="46" t="s">
        <v>800</v>
      </c>
      <c r="D1158" s="45" t="s">
        <v>804</v>
      </c>
    </row>
    <row r="1159" spans="3:4">
      <c r="C1159" s="46" t="s">
        <v>800</v>
      </c>
      <c r="D1159" s="45" t="s">
        <v>803</v>
      </c>
    </row>
    <row r="1160" spans="3:4">
      <c r="C1160" s="46" t="s">
        <v>800</v>
      </c>
      <c r="D1160" s="45" t="s">
        <v>802</v>
      </c>
    </row>
    <row r="1161" spans="3:4">
      <c r="C1161" s="46" t="s">
        <v>800</v>
      </c>
      <c r="D1161" s="45" t="s">
        <v>762</v>
      </c>
    </row>
    <row r="1162" spans="3:4">
      <c r="C1162" s="46" t="s">
        <v>800</v>
      </c>
      <c r="D1162" s="45" t="s">
        <v>801</v>
      </c>
    </row>
    <row r="1163" spans="3:4">
      <c r="C1163" s="46" t="s">
        <v>800</v>
      </c>
      <c r="D1163" s="45" t="s">
        <v>799</v>
      </c>
    </row>
    <row r="1164" spans="3:4">
      <c r="C1164" s="46" t="s">
        <v>758</v>
      </c>
      <c r="D1164" s="45" t="s">
        <v>798</v>
      </c>
    </row>
    <row r="1165" spans="3:4">
      <c r="C1165" s="46" t="s">
        <v>758</v>
      </c>
      <c r="D1165" s="45" t="s">
        <v>797</v>
      </c>
    </row>
    <row r="1166" spans="3:4">
      <c r="C1166" s="46" t="s">
        <v>758</v>
      </c>
      <c r="D1166" s="45" t="s">
        <v>796</v>
      </c>
    </row>
    <row r="1167" spans="3:4">
      <c r="C1167" s="46" t="s">
        <v>758</v>
      </c>
      <c r="D1167" s="45" t="s">
        <v>795</v>
      </c>
    </row>
    <row r="1168" spans="3:4">
      <c r="C1168" s="46" t="s">
        <v>758</v>
      </c>
      <c r="D1168" s="45" t="s">
        <v>794</v>
      </c>
    </row>
    <row r="1169" spans="3:4">
      <c r="C1169" s="46" t="s">
        <v>758</v>
      </c>
      <c r="D1169" s="45" t="s">
        <v>793</v>
      </c>
    </row>
    <row r="1170" spans="3:4">
      <c r="C1170" s="46" t="s">
        <v>758</v>
      </c>
      <c r="D1170" s="45" t="s">
        <v>792</v>
      </c>
    </row>
    <row r="1171" spans="3:4">
      <c r="C1171" s="46" t="s">
        <v>758</v>
      </c>
      <c r="D1171" s="45" t="s">
        <v>791</v>
      </c>
    </row>
    <row r="1172" spans="3:4">
      <c r="C1172" s="46" t="s">
        <v>758</v>
      </c>
      <c r="D1172" s="45" t="s">
        <v>790</v>
      </c>
    </row>
    <row r="1173" spans="3:4">
      <c r="C1173" s="46" t="s">
        <v>758</v>
      </c>
      <c r="D1173" s="45" t="s">
        <v>789</v>
      </c>
    </row>
    <row r="1174" spans="3:4">
      <c r="C1174" s="46" t="s">
        <v>758</v>
      </c>
      <c r="D1174" s="45" t="s">
        <v>788</v>
      </c>
    </row>
    <row r="1175" spans="3:4">
      <c r="C1175" s="46" t="s">
        <v>758</v>
      </c>
      <c r="D1175" s="45" t="s">
        <v>787</v>
      </c>
    </row>
    <row r="1176" spans="3:4">
      <c r="C1176" s="46" t="s">
        <v>758</v>
      </c>
      <c r="D1176" s="45" t="s">
        <v>786</v>
      </c>
    </row>
    <row r="1177" spans="3:4">
      <c r="C1177" s="46" t="s">
        <v>758</v>
      </c>
      <c r="D1177" s="45" t="s">
        <v>785</v>
      </c>
    </row>
    <row r="1178" spans="3:4">
      <c r="C1178" s="46" t="s">
        <v>758</v>
      </c>
      <c r="D1178" s="45" t="s">
        <v>784</v>
      </c>
    </row>
    <row r="1179" spans="3:4">
      <c r="C1179" s="46" t="s">
        <v>758</v>
      </c>
      <c r="D1179" s="45" t="s">
        <v>783</v>
      </c>
    </row>
    <row r="1180" spans="3:4">
      <c r="C1180" s="46" t="s">
        <v>758</v>
      </c>
      <c r="D1180" s="45" t="s">
        <v>782</v>
      </c>
    </row>
    <row r="1181" spans="3:4">
      <c r="C1181" s="46" t="s">
        <v>758</v>
      </c>
      <c r="D1181" s="45" t="s">
        <v>781</v>
      </c>
    </row>
    <row r="1182" spans="3:4">
      <c r="C1182" s="46" t="s">
        <v>758</v>
      </c>
      <c r="D1182" s="45" t="s">
        <v>780</v>
      </c>
    </row>
    <row r="1183" spans="3:4">
      <c r="C1183" s="46" t="s">
        <v>758</v>
      </c>
      <c r="D1183" s="45" t="s">
        <v>779</v>
      </c>
    </row>
    <row r="1184" spans="3:4">
      <c r="C1184" s="46" t="s">
        <v>758</v>
      </c>
      <c r="D1184" s="45" t="s">
        <v>778</v>
      </c>
    </row>
    <row r="1185" spans="3:4">
      <c r="C1185" s="46" t="s">
        <v>758</v>
      </c>
      <c r="D1185" s="45" t="s">
        <v>777</v>
      </c>
    </row>
    <row r="1186" spans="3:4">
      <c r="C1186" s="46" t="s">
        <v>758</v>
      </c>
      <c r="D1186" s="45" t="s">
        <v>776</v>
      </c>
    </row>
    <row r="1187" spans="3:4">
      <c r="C1187" s="46" t="s">
        <v>758</v>
      </c>
      <c r="D1187" s="45" t="s">
        <v>775</v>
      </c>
    </row>
    <row r="1188" spans="3:4">
      <c r="C1188" s="46" t="s">
        <v>758</v>
      </c>
      <c r="D1188" s="45" t="s">
        <v>774</v>
      </c>
    </row>
    <row r="1189" spans="3:4">
      <c r="C1189" s="46" t="s">
        <v>758</v>
      </c>
      <c r="D1189" s="45" t="s">
        <v>773</v>
      </c>
    </row>
    <row r="1190" spans="3:4">
      <c r="C1190" s="46" t="s">
        <v>758</v>
      </c>
      <c r="D1190" s="45" t="s">
        <v>772</v>
      </c>
    </row>
    <row r="1191" spans="3:4">
      <c r="C1191" s="46" t="s">
        <v>758</v>
      </c>
      <c r="D1191" s="45" t="s">
        <v>771</v>
      </c>
    </row>
    <row r="1192" spans="3:4">
      <c r="C1192" s="46" t="s">
        <v>758</v>
      </c>
      <c r="D1192" s="45" t="s">
        <v>770</v>
      </c>
    </row>
    <row r="1193" spans="3:4">
      <c r="C1193" s="46" t="s">
        <v>758</v>
      </c>
      <c r="D1193" s="45" t="s">
        <v>769</v>
      </c>
    </row>
    <row r="1194" spans="3:4">
      <c r="C1194" s="46" t="s">
        <v>758</v>
      </c>
      <c r="D1194" s="45" t="s">
        <v>768</v>
      </c>
    </row>
    <row r="1195" spans="3:4">
      <c r="C1195" s="46" t="s">
        <v>758</v>
      </c>
      <c r="D1195" s="45" t="s">
        <v>767</v>
      </c>
    </row>
    <row r="1196" spans="3:4">
      <c r="C1196" s="46" t="s">
        <v>758</v>
      </c>
      <c r="D1196" s="45" t="s">
        <v>766</v>
      </c>
    </row>
    <row r="1197" spans="3:4">
      <c r="C1197" s="46" t="s">
        <v>758</v>
      </c>
      <c r="D1197" s="45" t="s">
        <v>765</v>
      </c>
    </row>
    <row r="1198" spans="3:4">
      <c r="C1198" s="46" t="s">
        <v>758</v>
      </c>
      <c r="D1198" s="45" t="s">
        <v>764</v>
      </c>
    </row>
    <row r="1199" spans="3:4">
      <c r="C1199" s="46" t="s">
        <v>758</v>
      </c>
      <c r="D1199" s="45" t="s">
        <v>763</v>
      </c>
    </row>
    <row r="1200" spans="3:4">
      <c r="C1200" s="46" t="s">
        <v>758</v>
      </c>
      <c r="D1200" s="45" t="s">
        <v>762</v>
      </c>
    </row>
    <row r="1201" spans="3:4">
      <c r="C1201" s="46" t="s">
        <v>758</v>
      </c>
      <c r="D1201" s="45" t="s">
        <v>761</v>
      </c>
    </row>
    <row r="1202" spans="3:4">
      <c r="C1202" s="46" t="s">
        <v>758</v>
      </c>
      <c r="D1202" s="45" t="s">
        <v>760</v>
      </c>
    </row>
    <row r="1203" spans="3:4">
      <c r="C1203" s="46" t="s">
        <v>758</v>
      </c>
      <c r="D1203" s="45" t="s">
        <v>759</v>
      </c>
    </row>
    <row r="1204" spans="3:4">
      <c r="C1204" s="46" t="s">
        <v>758</v>
      </c>
      <c r="D1204" s="45" t="s">
        <v>757</v>
      </c>
    </row>
    <row r="1205" spans="3:4">
      <c r="C1205" s="46" t="s">
        <v>718</v>
      </c>
      <c r="D1205" s="45" t="s">
        <v>756</v>
      </c>
    </row>
    <row r="1206" spans="3:4">
      <c r="C1206" s="46" t="s">
        <v>718</v>
      </c>
      <c r="D1206" s="45" t="s">
        <v>755</v>
      </c>
    </row>
    <row r="1207" spans="3:4">
      <c r="C1207" s="46" t="s">
        <v>718</v>
      </c>
      <c r="D1207" s="45" t="s">
        <v>754</v>
      </c>
    </row>
    <row r="1208" spans="3:4">
      <c r="C1208" s="46" t="s">
        <v>718</v>
      </c>
      <c r="D1208" s="45" t="s">
        <v>753</v>
      </c>
    </row>
    <row r="1209" spans="3:4">
      <c r="C1209" s="46" t="s">
        <v>718</v>
      </c>
      <c r="D1209" s="45" t="s">
        <v>752</v>
      </c>
    </row>
    <row r="1210" spans="3:4">
      <c r="C1210" s="46" t="s">
        <v>718</v>
      </c>
      <c r="D1210" s="45" t="s">
        <v>751</v>
      </c>
    </row>
    <row r="1211" spans="3:4">
      <c r="C1211" s="46" t="s">
        <v>718</v>
      </c>
      <c r="D1211" s="45" t="s">
        <v>750</v>
      </c>
    </row>
    <row r="1212" spans="3:4">
      <c r="C1212" s="46" t="s">
        <v>718</v>
      </c>
      <c r="D1212" s="45" t="s">
        <v>749</v>
      </c>
    </row>
    <row r="1213" spans="3:4">
      <c r="C1213" s="46" t="s">
        <v>718</v>
      </c>
      <c r="D1213" s="45" t="s">
        <v>748</v>
      </c>
    </row>
    <row r="1214" spans="3:4">
      <c r="C1214" s="46" t="s">
        <v>718</v>
      </c>
      <c r="D1214" s="45" t="s">
        <v>747</v>
      </c>
    </row>
    <row r="1215" spans="3:4">
      <c r="C1215" s="46" t="s">
        <v>718</v>
      </c>
      <c r="D1215" s="45" t="s">
        <v>746</v>
      </c>
    </row>
    <row r="1216" spans="3:4">
      <c r="C1216" s="46" t="s">
        <v>718</v>
      </c>
      <c r="D1216" s="45" t="s">
        <v>745</v>
      </c>
    </row>
    <row r="1217" spans="3:4">
      <c r="C1217" s="46" t="s">
        <v>718</v>
      </c>
      <c r="D1217" s="45" t="s">
        <v>744</v>
      </c>
    </row>
    <row r="1218" spans="3:4">
      <c r="C1218" s="46" t="s">
        <v>718</v>
      </c>
      <c r="D1218" s="45" t="s">
        <v>743</v>
      </c>
    </row>
    <row r="1219" spans="3:4">
      <c r="C1219" s="46" t="s">
        <v>718</v>
      </c>
      <c r="D1219" s="45" t="s">
        <v>742</v>
      </c>
    </row>
    <row r="1220" spans="3:4">
      <c r="C1220" s="46" t="s">
        <v>718</v>
      </c>
      <c r="D1220" s="45" t="s">
        <v>741</v>
      </c>
    </row>
    <row r="1221" spans="3:4">
      <c r="C1221" s="46" t="s">
        <v>718</v>
      </c>
      <c r="D1221" s="45" t="s">
        <v>740</v>
      </c>
    </row>
    <row r="1222" spans="3:4">
      <c r="C1222" s="46" t="s">
        <v>718</v>
      </c>
      <c r="D1222" s="45" t="s">
        <v>739</v>
      </c>
    </row>
    <row r="1223" spans="3:4">
      <c r="C1223" s="46" t="s">
        <v>718</v>
      </c>
      <c r="D1223" s="45" t="s">
        <v>738</v>
      </c>
    </row>
    <row r="1224" spans="3:4">
      <c r="C1224" s="46" t="s">
        <v>718</v>
      </c>
      <c r="D1224" s="45" t="s">
        <v>737</v>
      </c>
    </row>
    <row r="1225" spans="3:4">
      <c r="C1225" s="46" t="s">
        <v>718</v>
      </c>
      <c r="D1225" s="45" t="s">
        <v>736</v>
      </c>
    </row>
    <row r="1226" spans="3:4">
      <c r="C1226" s="46" t="s">
        <v>718</v>
      </c>
      <c r="D1226" s="45" t="s">
        <v>735</v>
      </c>
    </row>
    <row r="1227" spans="3:4">
      <c r="C1227" s="46" t="s">
        <v>718</v>
      </c>
      <c r="D1227" s="45" t="s">
        <v>734</v>
      </c>
    </row>
    <row r="1228" spans="3:4">
      <c r="C1228" s="46" t="s">
        <v>718</v>
      </c>
      <c r="D1228" s="45" t="s">
        <v>733</v>
      </c>
    </row>
    <row r="1229" spans="3:4">
      <c r="C1229" s="46" t="s">
        <v>718</v>
      </c>
      <c r="D1229" s="45" t="s">
        <v>732</v>
      </c>
    </row>
    <row r="1230" spans="3:4">
      <c r="C1230" s="46" t="s">
        <v>718</v>
      </c>
      <c r="D1230" s="45" t="s">
        <v>731</v>
      </c>
    </row>
    <row r="1231" spans="3:4">
      <c r="C1231" s="46" t="s">
        <v>718</v>
      </c>
      <c r="D1231" s="45" t="s">
        <v>730</v>
      </c>
    </row>
    <row r="1232" spans="3:4">
      <c r="C1232" s="46" t="s">
        <v>718</v>
      </c>
      <c r="D1232" s="45" t="s">
        <v>729</v>
      </c>
    </row>
    <row r="1233" spans="3:4">
      <c r="C1233" s="46" t="s">
        <v>718</v>
      </c>
      <c r="D1233" s="45" t="s">
        <v>728</v>
      </c>
    </row>
    <row r="1234" spans="3:4">
      <c r="C1234" s="46" t="s">
        <v>718</v>
      </c>
      <c r="D1234" s="45" t="s">
        <v>727</v>
      </c>
    </row>
    <row r="1235" spans="3:4">
      <c r="C1235" s="46" t="s">
        <v>718</v>
      </c>
      <c r="D1235" s="45" t="s">
        <v>726</v>
      </c>
    </row>
    <row r="1236" spans="3:4">
      <c r="C1236" s="46" t="s">
        <v>718</v>
      </c>
      <c r="D1236" s="45" t="s">
        <v>725</v>
      </c>
    </row>
    <row r="1237" spans="3:4">
      <c r="C1237" s="46" t="s">
        <v>718</v>
      </c>
      <c r="D1237" s="45" t="s">
        <v>724</v>
      </c>
    </row>
    <row r="1238" spans="3:4">
      <c r="C1238" s="46" t="s">
        <v>718</v>
      </c>
      <c r="D1238" s="45" t="s">
        <v>723</v>
      </c>
    </row>
    <row r="1239" spans="3:4">
      <c r="C1239" s="46" t="s">
        <v>718</v>
      </c>
      <c r="D1239" s="45" t="s">
        <v>722</v>
      </c>
    </row>
    <row r="1240" spans="3:4">
      <c r="C1240" s="46" t="s">
        <v>718</v>
      </c>
      <c r="D1240" s="45" t="s">
        <v>721</v>
      </c>
    </row>
    <row r="1241" spans="3:4">
      <c r="C1241" s="46" t="s">
        <v>718</v>
      </c>
      <c r="D1241" s="45" t="s">
        <v>720</v>
      </c>
    </row>
    <row r="1242" spans="3:4">
      <c r="C1242" s="46" t="s">
        <v>718</v>
      </c>
      <c r="D1242" s="45" t="s">
        <v>719</v>
      </c>
    </row>
    <row r="1243" spans="3:4">
      <c r="C1243" s="46" t="s">
        <v>718</v>
      </c>
      <c r="D1243" s="45" t="s">
        <v>717</v>
      </c>
    </row>
    <row r="1244" spans="3:4">
      <c r="C1244" s="46" t="s">
        <v>688</v>
      </c>
      <c r="D1244" s="45" t="s">
        <v>716</v>
      </c>
    </row>
    <row r="1245" spans="3:4">
      <c r="C1245" s="46" t="s">
        <v>688</v>
      </c>
      <c r="D1245" s="45" t="s">
        <v>715</v>
      </c>
    </row>
    <row r="1246" spans="3:4">
      <c r="C1246" s="46" t="s">
        <v>688</v>
      </c>
      <c r="D1246" s="45" t="s">
        <v>714</v>
      </c>
    </row>
    <row r="1247" spans="3:4">
      <c r="C1247" s="46" t="s">
        <v>688</v>
      </c>
      <c r="D1247" s="45" t="s">
        <v>713</v>
      </c>
    </row>
    <row r="1248" spans="3:4">
      <c r="C1248" s="46" t="s">
        <v>688</v>
      </c>
      <c r="D1248" s="45" t="s">
        <v>712</v>
      </c>
    </row>
    <row r="1249" spans="3:4">
      <c r="C1249" s="46" t="s">
        <v>688</v>
      </c>
      <c r="D1249" s="45" t="s">
        <v>711</v>
      </c>
    </row>
    <row r="1250" spans="3:4">
      <c r="C1250" s="46" t="s">
        <v>688</v>
      </c>
      <c r="D1250" s="45" t="s">
        <v>710</v>
      </c>
    </row>
    <row r="1251" spans="3:4">
      <c r="C1251" s="46" t="s">
        <v>688</v>
      </c>
      <c r="D1251" s="45" t="s">
        <v>709</v>
      </c>
    </row>
    <row r="1252" spans="3:4">
      <c r="C1252" s="46" t="s">
        <v>688</v>
      </c>
      <c r="D1252" s="45" t="s">
        <v>708</v>
      </c>
    </row>
    <row r="1253" spans="3:4">
      <c r="C1253" s="46" t="s">
        <v>688</v>
      </c>
      <c r="D1253" s="45" t="s">
        <v>707</v>
      </c>
    </row>
    <row r="1254" spans="3:4">
      <c r="C1254" s="46" t="s">
        <v>688</v>
      </c>
      <c r="D1254" s="45" t="s">
        <v>706</v>
      </c>
    </row>
    <row r="1255" spans="3:4">
      <c r="C1255" s="46" t="s">
        <v>688</v>
      </c>
      <c r="D1255" s="45" t="s">
        <v>705</v>
      </c>
    </row>
    <row r="1256" spans="3:4">
      <c r="C1256" s="46" t="s">
        <v>688</v>
      </c>
      <c r="D1256" s="45" t="s">
        <v>704</v>
      </c>
    </row>
    <row r="1257" spans="3:4">
      <c r="C1257" s="46" t="s">
        <v>688</v>
      </c>
      <c r="D1257" s="45" t="s">
        <v>703</v>
      </c>
    </row>
    <row r="1258" spans="3:4">
      <c r="C1258" s="46" t="s">
        <v>688</v>
      </c>
      <c r="D1258" s="45" t="s">
        <v>428</v>
      </c>
    </row>
    <row r="1259" spans="3:4">
      <c r="C1259" s="46" t="s">
        <v>688</v>
      </c>
      <c r="D1259" s="45" t="s">
        <v>702</v>
      </c>
    </row>
    <row r="1260" spans="3:4">
      <c r="C1260" s="46" t="s">
        <v>688</v>
      </c>
      <c r="D1260" s="45" t="s">
        <v>701</v>
      </c>
    </row>
    <row r="1261" spans="3:4">
      <c r="C1261" s="46" t="s">
        <v>688</v>
      </c>
      <c r="D1261" s="45" t="s">
        <v>700</v>
      </c>
    </row>
    <row r="1262" spans="3:4">
      <c r="C1262" s="46" t="s">
        <v>688</v>
      </c>
      <c r="D1262" s="45" t="s">
        <v>699</v>
      </c>
    </row>
    <row r="1263" spans="3:4">
      <c r="C1263" s="46" t="s">
        <v>688</v>
      </c>
      <c r="D1263" s="45" t="s">
        <v>698</v>
      </c>
    </row>
    <row r="1264" spans="3:4">
      <c r="C1264" s="46" t="s">
        <v>688</v>
      </c>
      <c r="D1264" s="45" t="s">
        <v>697</v>
      </c>
    </row>
    <row r="1265" spans="3:4">
      <c r="C1265" s="46" t="s">
        <v>688</v>
      </c>
      <c r="D1265" s="45" t="s">
        <v>696</v>
      </c>
    </row>
    <row r="1266" spans="3:4">
      <c r="C1266" s="46" t="s">
        <v>688</v>
      </c>
      <c r="D1266" s="45" t="s">
        <v>695</v>
      </c>
    </row>
    <row r="1267" spans="3:4">
      <c r="C1267" s="46" t="s">
        <v>688</v>
      </c>
      <c r="D1267" s="45" t="s">
        <v>694</v>
      </c>
    </row>
    <row r="1268" spans="3:4">
      <c r="C1268" s="46" t="s">
        <v>688</v>
      </c>
      <c r="D1268" s="45" t="s">
        <v>693</v>
      </c>
    </row>
    <row r="1269" spans="3:4">
      <c r="C1269" s="46" t="s">
        <v>688</v>
      </c>
      <c r="D1269" s="45" t="s">
        <v>692</v>
      </c>
    </row>
    <row r="1270" spans="3:4">
      <c r="C1270" s="46" t="s">
        <v>688</v>
      </c>
      <c r="D1270" s="45" t="s">
        <v>691</v>
      </c>
    </row>
    <row r="1271" spans="3:4">
      <c r="C1271" s="46" t="s">
        <v>688</v>
      </c>
      <c r="D1271" s="45" t="s">
        <v>690</v>
      </c>
    </row>
    <row r="1272" spans="3:4">
      <c r="C1272" s="46" t="s">
        <v>688</v>
      </c>
      <c r="D1272" s="45" t="s">
        <v>689</v>
      </c>
    </row>
    <row r="1273" spans="3:4">
      <c r="C1273" s="46" t="s">
        <v>688</v>
      </c>
      <c r="D1273" s="45" t="s">
        <v>687</v>
      </c>
    </row>
    <row r="1274" spans="3:4">
      <c r="C1274" s="46" t="s">
        <v>668</v>
      </c>
      <c r="D1274" s="45" t="s">
        <v>686</v>
      </c>
    </row>
    <row r="1275" spans="3:4">
      <c r="C1275" s="46" t="s">
        <v>668</v>
      </c>
      <c r="D1275" s="45" t="s">
        <v>685</v>
      </c>
    </row>
    <row r="1276" spans="3:4">
      <c r="C1276" s="46" t="s">
        <v>668</v>
      </c>
      <c r="D1276" s="45" t="s">
        <v>684</v>
      </c>
    </row>
    <row r="1277" spans="3:4">
      <c r="C1277" s="46" t="s">
        <v>668</v>
      </c>
      <c r="D1277" s="45" t="s">
        <v>683</v>
      </c>
    </row>
    <row r="1278" spans="3:4">
      <c r="C1278" s="46" t="s">
        <v>668</v>
      </c>
      <c r="D1278" s="45" t="s">
        <v>682</v>
      </c>
    </row>
    <row r="1279" spans="3:4">
      <c r="C1279" s="46" t="s">
        <v>668</v>
      </c>
      <c r="D1279" s="45" t="s">
        <v>681</v>
      </c>
    </row>
    <row r="1280" spans="3:4">
      <c r="C1280" s="46" t="s">
        <v>668</v>
      </c>
      <c r="D1280" s="45" t="s">
        <v>680</v>
      </c>
    </row>
    <row r="1281" spans="3:4">
      <c r="C1281" s="46" t="s">
        <v>668</v>
      </c>
      <c r="D1281" s="45" t="s">
        <v>679</v>
      </c>
    </row>
    <row r="1282" spans="3:4">
      <c r="C1282" s="46" t="s">
        <v>668</v>
      </c>
      <c r="D1282" s="45" t="s">
        <v>678</v>
      </c>
    </row>
    <row r="1283" spans="3:4">
      <c r="C1283" s="46" t="s">
        <v>668</v>
      </c>
      <c r="D1283" s="45" t="s">
        <v>677</v>
      </c>
    </row>
    <row r="1284" spans="3:4">
      <c r="C1284" s="46" t="s">
        <v>668</v>
      </c>
      <c r="D1284" s="45" t="s">
        <v>676</v>
      </c>
    </row>
    <row r="1285" spans="3:4">
      <c r="C1285" s="46" t="s">
        <v>668</v>
      </c>
      <c r="D1285" s="45" t="s">
        <v>675</v>
      </c>
    </row>
    <row r="1286" spans="3:4">
      <c r="C1286" s="46" t="s">
        <v>668</v>
      </c>
      <c r="D1286" s="45" t="s">
        <v>674</v>
      </c>
    </row>
    <row r="1287" spans="3:4">
      <c r="C1287" s="46" t="s">
        <v>668</v>
      </c>
      <c r="D1287" s="45" t="s">
        <v>673</v>
      </c>
    </row>
    <row r="1288" spans="3:4">
      <c r="C1288" s="46" t="s">
        <v>668</v>
      </c>
      <c r="D1288" s="45" t="s">
        <v>672</v>
      </c>
    </row>
    <row r="1289" spans="3:4">
      <c r="C1289" s="46" t="s">
        <v>668</v>
      </c>
      <c r="D1289" s="45" t="s">
        <v>671</v>
      </c>
    </row>
    <row r="1290" spans="3:4">
      <c r="C1290" s="46" t="s">
        <v>668</v>
      </c>
      <c r="D1290" s="45" t="s">
        <v>670</v>
      </c>
    </row>
    <row r="1291" spans="3:4">
      <c r="C1291" s="46" t="s">
        <v>668</v>
      </c>
      <c r="D1291" s="45" t="s">
        <v>669</v>
      </c>
    </row>
    <row r="1292" spans="3:4">
      <c r="C1292" s="46" t="s">
        <v>668</v>
      </c>
      <c r="D1292" s="45" t="s">
        <v>667</v>
      </c>
    </row>
    <row r="1293" spans="3:4">
      <c r="C1293" s="46" t="s">
        <v>649</v>
      </c>
      <c r="D1293" s="45" t="s">
        <v>666</v>
      </c>
    </row>
    <row r="1294" spans="3:4">
      <c r="C1294" s="46" t="s">
        <v>649</v>
      </c>
      <c r="D1294" s="45" t="s">
        <v>665</v>
      </c>
    </row>
    <row r="1295" spans="3:4">
      <c r="C1295" s="46" t="s">
        <v>649</v>
      </c>
      <c r="D1295" s="45" t="s">
        <v>664</v>
      </c>
    </row>
    <row r="1296" spans="3:4">
      <c r="C1296" s="46" t="s">
        <v>649</v>
      </c>
      <c r="D1296" s="45" t="s">
        <v>663</v>
      </c>
    </row>
    <row r="1297" spans="3:4">
      <c r="C1297" s="46" t="s">
        <v>649</v>
      </c>
      <c r="D1297" s="45" t="s">
        <v>662</v>
      </c>
    </row>
    <row r="1298" spans="3:4">
      <c r="C1298" s="46" t="s">
        <v>649</v>
      </c>
      <c r="D1298" s="45" t="s">
        <v>661</v>
      </c>
    </row>
    <row r="1299" spans="3:4">
      <c r="C1299" s="46" t="s">
        <v>649</v>
      </c>
      <c r="D1299" s="45" t="s">
        <v>660</v>
      </c>
    </row>
    <row r="1300" spans="3:4">
      <c r="C1300" s="46" t="s">
        <v>649</v>
      </c>
      <c r="D1300" s="45" t="s">
        <v>659</v>
      </c>
    </row>
    <row r="1301" spans="3:4">
      <c r="C1301" s="46" t="s">
        <v>649</v>
      </c>
      <c r="D1301" s="45" t="s">
        <v>658</v>
      </c>
    </row>
    <row r="1302" spans="3:4">
      <c r="C1302" s="46" t="s">
        <v>649</v>
      </c>
      <c r="D1302" s="45" t="s">
        <v>657</v>
      </c>
    </row>
    <row r="1303" spans="3:4">
      <c r="C1303" s="46" t="s">
        <v>649</v>
      </c>
      <c r="D1303" s="45" t="s">
        <v>656</v>
      </c>
    </row>
    <row r="1304" spans="3:4">
      <c r="C1304" s="46" t="s">
        <v>649</v>
      </c>
      <c r="D1304" s="45" t="s">
        <v>284</v>
      </c>
    </row>
    <row r="1305" spans="3:4">
      <c r="C1305" s="46" t="s">
        <v>649</v>
      </c>
      <c r="D1305" s="45" t="s">
        <v>655</v>
      </c>
    </row>
    <row r="1306" spans="3:4">
      <c r="C1306" s="46" t="s">
        <v>649</v>
      </c>
      <c r="D1306" s="45" t="s">
        <v>654</v>
      </c>
    </row>
    <row r="1307" spans="3:4">
      <c r="C1307" s="46" t="s">
        <v>649</v>
      </c>
      <c r="D1307" s="45" t="s">
        <v>653</v>
      </c>
    </row>
    <row r="1308" spans="3:4">
      <c r="C1308" s="46" t="s">
        <v>649</v>
      </c>
      <c r="D1308" s="45" t="s">
        <v>652</v>
      </c>
    </row>
    <row r="1309" spans="3:4">
      <c r="C1309" s="46" t="s">
        <v>649</v>
      </c>
      <c r="D1309" s="45" t="s">
        <v>651</v>
      </c>
    </row>
    <row r="1310" spans="3:4">
      <c r="C1310" s="46" t="s">
        <v>649</v>
      </c>
      <c r="D1310" s="45" t="s">
        <v>650</v>
      </c>
    </row>
    <row r="1311" spans="3:4">
      <c r="C1311" s="46" t="s">
        <v>649</v>
      </c>
      <c r="D1311" s="45" t="s">
        <v>648</v>
      </c>
    </row>
    <row r="1312" spans="3:4">
      <c r="C1312" s="46" t="s">
        <v>621</v>
      </c>
      <c r="D1312" s="45" t="s">
        <v>647</v>
      </c>
    </row>
    <row r="1313" spans="3:4">
      <c r="C1313" s="46" t="s">
        <v>621</v>
      </c>
      <c r="D1313" s="45" t="s">
        <v>646</v>
      </c>
    </row>
    <row r="1314" spans="3:4">
      <c r="C1314" s="46" t="s">
        <v>621</v>
      </c>
      <c r="D1314" s="45" t="s">
        <v>645</v>
      </c>
    </row>
    <row r="1315" spans="3:4">
      <c r="C1315" s="46" t="s">
        <v>621</v>
      </c>
      <c r="D1315" s="45" t="s">
        <v>644</v>
      </c>
    </row>
    <row r="1316" spans="3:4">
      <c r="C1316" s="46" t="s">
        <v>621</v>
      </c>
      <c r="D1316" s="45" t="s">
        <v>643</v>
      </c>
    </row>
    <row r="1317" spans="3:4">
      <c r="C1317" s="46" t="s">
        <v>621</v>
      </c>
      <c r="D1317" s="45" t="s">
        <v>642</v>
      </c>
    </row>
    <row r="1318" spans="3:4">
      <c r="C1318" s="46" t="s">
        <v>621</v>
      </c>
      <c r="D1318" s="45" t="s">
        <v>641</v>
      </c>
    </row>
    <row r="1319" spans="3:4">
      <c r="C1319" s="46" t="s">
        <v>621</v>
      </c>
      <c r="D1319" s="45" t="s">
        <v>640</v>
      </c>
    </row>
    <row r="1320" spans="3:4">
      <c r="C1320" s="46" t="s">
        <v>621</v>
      </c>
      <c r="D1320" s="45" t="s">
        <v>639</v>
      </c>
    </row>
    <row r="1321" spans="3:4">
      <c r="C1321" s="46" t="s">
        <v>621</v>
      </c>
      <c r="D1321" s="45" t="s">
        <v>638</v>
      </c>
    </row>
    <row r="1322" spans="3:4">
      <c r="C1322" s="46" t="s">
        <v>621</v>
      </c>
      <c r="D1322" s="45" t="s">
        <v>637</v>
      </c>
    </row>
    <row r="1323" spans="3:4">
      <c r="C1323" s="46" t="s">
        <v>621</v>
      </c>
      <c r="D1323" s="45" t="s">
        <v>636</v>
      </c>
    </row>
    <row r="1324" spans="3:4">
      <c r="C1324" s="46" t="s">
        <v>621</v>
      </c>
      <c r="D1324" s="45" t="s">
        <v>635</v>
      </c>
    </row>
    <row r="1325" spans="3:4">
      <c r="C1325" s="46" t="s">
        <v>621</v>
      </c>
      <c r="D1325" s="45" t="s">
        <v>634</v>
      </c>
    </row>
    <row r="1326" spans="3:4">
      <c r="C1326" s="46" t="s">
        <v>621</v>
      </c>
      <c r="D1326" s="45" t="s">
        <v>633</v>
      </c>
    </row>
    <row r="1327" spans="3:4">
      <c r="C1327" s="46" t="s">
        <v>621</v>
      </c>
      <c r="D1327" s="45" t="s">
        <v>632</v>
      </c>
    </row>
    <row r="1328" spans="3:4">
      <c r="C1328" s="46" t="s">
        <v>621</v>
      </c>
      <c r="D1328" s="45" t="s">
        <v>631</v>
      </c>
    </row>
    <row r="1329" spans="3:4">
      <c r="C1329" s="46" t="s">
        <v>621</v>
      </c>
      <c r="D1329" s="45" t="s">
        <v>630</v>
      </c>
    </row>
    <row r="1330" spans="3:4">
      <c r="C1330" s="46" t="s">
        <v>621</v>
      </c>
      <c r="D1330" s="45" t="s">
        <v>629</v>
      </c>
    </row>
    <row r="1331" spans="3:4">
      <c r="C1331" s="46" t="s">
        <v>621</v>
      </c>
      <c r="D1331" s="45" t="s">
        <v>628</v>
      </c>
    </row>
    <row r="1332" spans="3:4">
      <c r="C1332" s="46" t="s">
        <v>621</v>
      </c>
      <c r="D1332" s="45" t="s">
        <v>627</v>
      </c>
    </row>
    <row r="1333" spans="3:4">
      <c r="C1333" s="46" t="s">
        <v>621</v>
      </c>
      <c r="D1333" s="45" t="s">
        <v>626</v>
      </c>
    </row>
    <row r="1334" spans="3:4">
      <c r="C1334" s="46" t="s">
        <v>621</v>
      </c>
      <c r="D1334" s="45" t="s">
        <v>625</v>
      </c>
    </row>
    <row r="1335" spans="3:4">
      <c r="C1335" s="46" t="s">
        <v>621</v>
      </c>
      <c r="D1335" s="45" t="s">
        <v>624</v>
      </c>
    </row>
    <row r="1336" spans="3:4">
      <c r="C1336" s="46" t="s">
        <v>621</v>
      </c>
      <c r="D1336" s="45" t="s">
        <v>623</v>
      </c>
    </row>
    <row r="1337" spans="3:4">
      <c r="C1337" s="46" t="s">
        <v>621</v>
      </c>
      <c r="D1337" s="45" t="s">
        <v>622</v>
      </c>
    </row>
    <row r="1338" spans="3:4">
      <c r="C1338" s="46" t="s">
        <v>621</v>
      </c>
      <c r="D1338" s="45" t="s">
        <v>620</v>
      </c>
    </row>
    <row r="1339" spans="3:4">
      <c r="C1339" s="46" t="s">
        <v>597</v>
      </c>
      <c r="D1339" s="45" t="s">
        <v>619</v>
      </c>
    </row>
    <row r="1340" spans="3:4">
      <c r="C1340" s="46" t="s">
        <v>597</v>
      </c>
      <c r="D1340" s="45" t="s">
        <v>618</v>
      </c>
    </row>
    <row r="1341" spans="3:4">
      <c r="C1341" s="46" t="s">
        <v>597</v>
      </c>
      <c r="D1341" s="45" t="s">
        <v>617</v>
      </c>
    </row>
    <row r="1342" spans="3:4">
      <c r="C1342" s="46" t="s">
        <v>597</v>
      </c>
      <c r="D1342" s="45" t="s">
        <v>616</v>
      </c>
    </row>
    <row r="1343" spans="3:4">
      <c r="C1343" s="46" t="s">
        <v>597</v>
      </c>
      <c r="D1343" s="45" t="s">
        <v>615</v>
      </c>
    </row>
    <row r="1344" spans="3:4">
      <c r="C1344" s="46" t="s">
        <v>597</v>
      </c>
      <c r="D1344" s="45" t="s">
        <v>614</v>
      </c>
    </row>
    <row r="1345" spans="3:4">
      <c r="C1345" s="46" t="s">
        <v>597</v>
      </c>
      <c r="D1345" s="45" t="s">
        <v>613</v>
      </c>
    </row>
    <row r="1346" spans="3:4">
      <c r="C1346" s="46" t="s">
        <v>597</v>
      </c>
      <c r="D1346" s="45" t="s">
        <v>612</v>
      </c>
    </row>
    <row r="1347" spans="3:4">
      <c r="C1347" s="46" t="s">
        <v>597</v>
      </c>
      <c r="D1347" s="45" t="s">
        <v>611</v>
      </c>
    </row>
    <row r="1348" spans="3:4">
      <c r="C1348" s="46" t="s">
        <v>597</v>
      </c>
      <c r="D1348" s="45" t="s">
        <v>610</v>
      </c>
    </row>
    <row r="1349" spans="3:4">
      <c r="C1349" s="46" t="s">
        <v>597</v>
      </c>
      <c r="D1349" s="45" t="s">
        <v>609</v>
      </c>
    </row>
    <row r="1350" spans="3:4">
      <c r="C1350" s="46" t="s">
        <v>597</v>
      </c>
      <c r="D1350" s="45" t="s">
        <v>608</v>
      </c>
    </row>
    <row r="1351" spans="3:4">
      <c r="C1351" s="46" t="s">
        <v>597</v>
      </c>
      <c r="D1351" s="45" t="s">
        <v>607</v>
      </c>
    </row>
    <row r="1352" spans="3:4">
      <c r="C1352" s="46" t="s">
        <v>597</v>
      </c>
      <c r="D1352" s="45" t="s">
        <v>606</v>
      </c>
    </row>
    <row r="1353" spans="3:4">
      <c r="C1353" s="46" t="s">
        <v>597</v>
      </c>
      <c r="D1353" s="45" t="s">
        <v>605</v>
      </c>
    </row>
    <row r="1354" spans="3:4">
      <c r="C1354" s="46" t="s">
        <v>597</v>
      </c>
      <c r="D1354" s="45" t="s">
        <v>604</v>
      </c>
    </row>
    <row r="1355" spans="3:4">
      <c r="C1355" s="46" t="s">
        <v>597</v>
      </c>
      <c r="D1355" s="45" t="s">
        <v>603</v>
      </c>
    </row>
    <row r="1356" spans="3:4">
      <c r="C1356" s="46" t="s">
        <v>597</v>
      </c>
      <c r="D1356" s="45" t="s">
        <v>602</v>
      </c>
    </row>
    <row r="1357" spans="3:4">
      <c r="C1357" s="46" t="s">
        <v>597</v>
      </c>
      <c r="D1357" s="45" t="s">
        <v>601</v>
      </c>
    </row>
    <row r="1358" spans="3:4">
      <c r="C1358" s="46" t="s">
        <v>597</v>
      </c>
      <c r="D1358" s="45" t="s">
        <v>600</v>
      </c>
    </row>
    <row r="1359" spans="3:4">
      <c r="C1359" s="46" t="s">
        <v>597</v>
      </c>
      <c r="D1359" s="45" t="s">
        <v>599</v>
      </c>
    </row>
    <row r="1360" spans="3:4">
      <c r="C1360" s="46" t="s">
        <v>597</v>
      </c>
      <c r="D1360" s="45" t="s">
        <v>598</v>
      </c>
    </row>
    <row r="1361" spans="3:4">
      <c r="C1361" s="46" t="s">
        <v>597</v>
      </c>
      <c r="D1361" s="45" t="s">
        <v>596</v>
      </c>
    </row>
    <row r="1362" spans="3:4">
      <c r="C1362" s="46" t="s">
        <v>577</v>
      </c>
      <c r="D1362" s="45" t="s">
        <v>595</v>
      </c>
    </row>
    <row r="1363" spans="3:4">
      <c r="C1363" s="46" t="s">
        <v>577</v>
      </c>
      <c r="D1363" s="45" t="s">
        <v>594</v>
      </c>
    </row>
    <row r="1364" spans="3:4">
      <c r="C1364" s="46" t="s">
        <v>577</v>
      </c>
      <c r="D1364" s="45" t="s">
        <v>593</v>
      </c>
    </row>
    <row r="1365" spans="3:4">
      <c r="C1365" s="46" t="s">
        <v>577</v>
      </c>
      <c r="D1365" s="45" t="s">
        <v>592</v>
      </c>
    </row>
    <row r="1366" spans="3:4">
      <c r="C1366" s="46" t="s">
        <v>577</v>
      </c>
      <c r="D1366" s="45" t="s">
        <v>591</v>
      </c>
    </row>
    <row r="1367" spans="3:4">
      <c r="C1367" s="46" t="s">
        <v>577</v>
      </c>
      <c r="D1367" s="45" t="s">
        <v>590</v>
      </c>
    </row>
    <row r="1368" spans="3:4">
      <c r="C1368" s="46" t="s">
        <v>577</v>
      </c>
      <c r="D1368" s="45" t="s">
        <v>589</v>
      </c>
    </row>
    <row r="1369" spans="3:4">
      <c r="C1369" s="46" t="s">
        <v>577</v>
      </c>
      <c r="D1369" s="45" t="s">
        <v>588</v>
      </c>
    </row>
    <row r="1370" spans="3:4">
      <c r="C1370" s="46" t="s">
        <v>577</v>
      </c>
      <c r="D1370" s="45" t="s">
        <v>587</v>
      </c>
    </row>
    <row r="1371" spans="3:4">
      <c r="C1371" s="46" t="s">
        <v>577</v>
      </c>
      <c r="D1371" s="45" t="s">
        <v>586</v>
      </c>
    </row>
    <row r="1372" spans="3:4">
      <c r="C1372" s="46" t="s">
        <v>577</v>
      </c>
      <c r="D1372" s="45" t="s">
        <v>585</v>
      </c>
    </row>
    <row r="1373" spans="3:4">
      <c r="C1373" s="46" t="s">
        <v>577</v>
      </c>
      <c r="D1373" s="45" t="s">
        <v>584</v>
      </c>
    </row>
    <row r="1374" spans="3:4">
      <c r="C1374" s="46" t="s">
        <v>577</v>
      </c>
      <c r="D1374" s="45" t="s">
        <v>583</v>
      </c>
    </row>
    <row r="1375" spans="3:4">
      <c r="C1375" s="46" t="s">
        <v>577</v>
      </c>
      <c r="D1375" s="45" t="s">
        <v>582</v>
      </c>
    </row>
    <row r="1376" spans="3:4">
      <c r="C1376" s="46" t="s">
        <v>577</v>
      </c>
      <c r="D1376" s="45" t="s">
        <v>581</v>
      </c>
    </row>
    <row r="1377" spans="3:4">
      <c r="C1377" s="46" t="s">
        <v>577</v>
      </c>
      <c r="D1377" s="45" t="s">
        <v>580</v>
      </c>
    </row>
    <row r="1378" spans="3:4">
      <c r="C1378" s="46" t="s">
        <v>577</v>
      </c>
      <c r="D1378" s="45" t="s">
        <v>579</v>
      </c>
    </row>
    <row r="1379" spans="3:4">
      <c r="C1379" s="46" t="s">
        <v>577</v>
      </c>
      <c r="D1379" s="45" t="s">
        <v>578</v>
      </c>
    </row>
    <row r="1380" spans="3:4">
      <c r="C1380" s="46" t="s">
        <v>577</v>
      </c>
      <c r="D1380" s="45" t="s">
        <v>576</v>
      </c>
    </row>
    <row r="1381" spans="3:4">
      <c r="C1381" s="46" t="s">
        <v>552</v>
      </c>
      <c r="D1381" s="45" t="s">
        <v>575</v>
      </c>
    </row>
    <row r="1382" spans="3:4">
      <c r="C1382" s="46" t="s">
        <v>552</v>
      </c>
      <c r="D1382" s="45" t="s">
        <v>574</v>
      </c>
    </row>
    <row r="1383" spans="3:4">
      <c r="C1383" s="46" t="s">
        <v>552</v>
      </c>
      <c r="D1383" s="45" t="s">
        <v>573</v>
      </c>
    </row>
    <row r="1384" spans="3:4">
      <c r="C1384" s="46" t="s">
        <v>552</v>
      </c>
      <c r="D1384" s="45" t="s">
        <v>572</v>
      </c>
    </row>
    <row r="1385" spans="3:4">
      <c r="C1385" s="46" t="s">
        <v>552</v>
      </c>
      <c r="D1385" s="45" t="s">
        <v>571</v>
      </c>
    </row>
    <row r="1386" spans="3:4">
      <c r="C1386" s="46" t="s">
        <v>552</v>
      </c>
      <c r="D1386" s="45" t="s">
        <v>570</v>
      </c>
    </row>
    <row r="1387" spans="3:4">
      <c r="C1387" s="46" t="s">
        <v>552</v>
      </c>
      <c r="D1387" s="45" t="s">
        <v>569</v>
      </c>
    </row>
    <row r="1388" spans="3:4">
      <c r="C1388" s="46" t="s">
        <v>552</v>
      </c>
      <c r="D1388" s="45" t="s">
        <v>568</v>
      </c>
    </row>
    <row r="1389" spans="3:4">
      <c r="C1389" s="46" t="s">
        <v>552</v>
      </c>
      <c r="D1389" s="45" t="s">
        <v>567</v>
      </c>
    </row>
    <row r="1390" spans="3:4">
      <c r="C1390" s="46" t="s">
        <v>552</v>
      </c>
      <c r="D1390" s="45" t="s">
        <v>566</v>
      </c>
    </row>
    <row r="1391" spans="3:4">
      <c r="C1391" s="46" t="s">
        <v>552</v>
      </c>
      <c r="D1391" s="45" t="s">
        <v>565</v>
      </c>
    </row>
    <row r="1392" spans="3:4">
      <c r="C1392" s="46" t="s">
        <v>552</v>
      </c>
      <c r="D1392" s="45" t="s">
        <v>564</v>
      </c>
    </row>
    <row r="1393" spans="3:4">
      <c r="C1393" s="46" t="s">
        <v>552</v>
      </c>
      <c r="D1393" s="45" t="s">
        <v>563</v>
      </c>
    </row>
    <row r="1394" spans="3:4">
      <c r="C1394" s="46" t="s">
        <v>552</v>
      </c>
      <c r="D1394" s="45" t="s">
        <v>562</v>
      </c>
    </row>
    <row r="1395" spans="3:4">
      <c r="C1395" s="46" t="s">
        <v>552</v>
      </c>
      <c r="D1395" s="45" t="s">
        <v>561</v>
      </c>
    </row>
    <row r="1396" spans="3:4">
      <c r="C1396" s="46" t="s">
        <v>552</v>
      </c>
      <c r="D1396" s="45" t="s">
        <v>560</v>
      </c>
    </row>
    <row r="1397" spans="3:4">
      <c r="C1397" s="46" t="s">
        <v>552</v>
      </c>
      <c r="D1397" s="45" t="s">
        <v>559</v>
      </c>
    </row>
    <row r="1398" spans="3:4">
      <c r="C1398" s="46" t="s">
        <v>552</v>
      </c>
      <c r="D1398" s="45" t="s">
        <v>558</v>
      </c>
    </row>
    <row r="1399" spans="3:4">
      <c r="C1399" s="46" t="s">
        <v>552</v>
      </c>
      <c r="D1399" s="45" t="s">
        <v>557</v>
      </c>
    </row>
    <row r="1400" spans="3:4">
      <c r="C1400" s="46" t="s">
        <v>552</v>
      </c>
      <c r="D1400" s="45" t="s">
        <v>556</v>
      </c>
    </row>
    <row r="1401" spans="3:4">
      <c r="C1401" s="46" t="s">
        <v>552</v>
      </c>
      <c r="D1401" s="45" t="s">
        <v>555</v>
      </c>
    </row>
    <row r="1402" spans="3:4">
      <c r="C1402" s="46" t="s">
        <v>552</v>
      </c>
      <c r="D1402" s="45" t="s">
        <v>554</v>
      </c>
    </row>
    <row r="1403" spans="3:4">
      <c r="C1403" s="46" t="s">
        <v>552</v>
      </c>
      <c r="D1403" s="45" t="s">
        <v>553</v>
      </c>
    </row>
    <row r="1404" spans="3:4">
      <c r="C1404" s="46" t="s">
        <v>552</v>
      </c>
      <c r="D1404" s="45" t="s">
        <v>551</v>
      </c>
    </row>
    <row r="1405" spans="3:4">
      <c r="C1405" s="46" t="s">
        <v>534</v>
      </c>
      <c r="D1405" s="45" t="s">
        <v>550</v>
      </c>
    </row>
    <row r="1406" spans="3:4">
      <c r="C1406" s="46" t="s">
        <v>534</v>
      </c>
      <c r="D1406" s="45" t="s">
        <v>549</v>
      </c>
    </row>
    <row r="1407" spans="3:4">
      <c r="C1407" s="46" t="s">
        <v>534</v>
      </c>
      <c r="D1407" s="45" t="s">
        <v>548</v>
      </c>
    </row>
    <row r="1408" spans="3:4">
      <c r="C1408" s="46" t="s">
        <v>534</v>
      </c>
      <c r="D1408" s="45" t="s">
        <v>547</v>
      </c>
    </row>
    <row r="1409" spans="3:4">
      <c r="C1409" s="46" t="s">
        <v>534</v>
      </c>
      <c r="D1409" s="45" t="s">
        <v>546</v>
      </c>
    </row>
    <row r="1410" spans="3:4">
      <c r="C1410" s="46" t="s">
        <v>534</v>
      </c>
      <c r="D1410" s="45" t="s">
        <v>545</v>
      </c>
    </row>
    <row r="1411" spans="3:4">
      <c r="C1411" s="46" t="s">
        <v>534</v>
      </c>
      <c r="D1411" s="45" t="s">
        <v>544</v>
      </c>
    </row>
    <row r="1412" spans="3:4">
      <c r="C1412" s="46" t="s">
        <v>534</v>
      </c>
      <c r="D1412" s="45" t="s">
        <v>543</v>
      </c>
    </row>
    <row r="1413" spans="3:4">
      <c r="C1413" s="46" t="s">
        <v>534</v>
      </c>
      <c r="D1413" s="45" t="s">
        <v>542</v>
      </c>
    </row>
    <row r="1414" spans="3:4">
      <c r="C1414" s="46" t="s">
        <v>534</v>
      </c>
      <c r="D1414" s="45" t="s">
        <v>541</v>
      </c>
    </row>
    <row r="1415" spans="3:4">
      <c r="C1415" s="46" t="s">
        <v>534</v>
      </c>
      <c r="D1415" s="45" t="s">
        <v>540</v>
      </c>
    </row>
    <row r="1416" spans="3:4">
      <c r="C1416" s="46" t="s">
        <v>534</v>
      </c>
      <c r="D1416" s="45" t="s">
        <v>539</v>
      </c>
    </row>
    <row r="1417" spans="3:4">
      <c r="C1417" s="46" t="s">
        <v>534</v>
      </c>
      <c r="D1417" s="45" t="s">
        <v>538</v>
      </c>
    </row>
    <row r="1418" spans="3:4">
      <c r="C1418" s="46" t="s">
        <v>534</v>
      </c>
      <c r="D1418" s="45" t="s">
        <v>537</v>
      </c>
    </row>
    <row r="1419" spans="3:4">
      <c r="C1419" s="46" t="s">
        <v>534</v>
      </c>
      <c r="D1419" s="45" t="s">
        <v>536</v>
      </c>
    </row>
    <row r="1420" spans="3:4">
      <c r="C1420" s="46" t="s">
        <v>534</v>
      </c>
      <c r="D1420" s="45" t="s">
        <v>535</v>
      </c>
    </row>
    <row r="1421" spans="3:4">
      <c r="C1421" s="46" t="s">
        <v>534</v>
      </c>
      <c r="D1421" s="45" t="s">
        <v>533</v>
      </c>
    </row>
    <row r="1422" spans="3:4">
      <c r="C1422" s="46" t="s">
        <v>513</v>
      </c>
      <c r="D1422" s="45" t="s">
        <v>532</v>
      </c>
    </row>
    <row r="1423" spans="3:4">
      <c r="C1423" s="46" t="s">
        <v>513</v>
      </c>
      <c r="D1423" s="45" t="s">
        <v>531</v>
      </c>
    </row>
    <row r="1424" spans="3:4">
      <c r="C1424" s="46" t="s">
        <v>513</v>
      </c>
      <c r="D1424" s="45" t="s">
        <v>530</v>
      </c>
    </row>
    <row r="1425" spans="3:4">
      <c r="C1425" s="46" t="s">
        <v>513</v>
      </c>
      <c r="D1425" s="45" t="s">
        <v>529</v>
      </c>
    </row>
    <row r="1426" spans="3:4">
      <c r="C1426" s="46" t="s">
        <v>513</v>
      </c>
      <c r="D1426" s="45" t="s">
        <v>528</v>
      </c>
    </row>
    <row r="1427" spans="3:4">
      <c r="C1427" s="46" t="s">
        <v>513</v>
      </c>
      <c r="D1427" s="45" t="s">
        <v>527</v>
      </c>
    </row>
    <row r="1428" spans="3:4">
      <c r="C1428" s="46" t="s">
        <v>513</v>
      </c>
      <c r="D1428" s="45" t="s">
        <v>526</v>
      </c>
    </row>
    <row r="1429" spans="3:4">
      <c r="C1429" s="46" t="s">
        <v>513</v>
      </c>
      <c r="D1429" s="45" t="s">
        <v>525</v>
      </c>
    </row>
    <row r="1430" spans="3:4">
      <c r="C1430" s="46" t="s">
        <v>513</v>
      </c>
      <c r="D1430" s="45" t="s">
        <v>524</v>
      </c>
    </row>
    <row r="1431" spans="3:4">
      <c r="C1431" s="46" t="s">
        <v>513</v>
      </c>
      <c r="D1431" s="45" t="s">
        <v>523</v>
      </c>
    </row>
    <row r="1432" spans="3:4">
      <c r="C1432" s="46" t="s">
        <v>513</v>
      </c>
      <c r="D1432" s="45" t="s">
        <v>522</v>
      </c>
    </row>
    <row r="1433" spans="3:4">
      <c r="C1433" s="46" t="s">
        <v>513</v>
      </c>
      <c r="D1433" s="45" t="s">
        <v>521</v>
      </c>
    </row>
    <row r="1434" spans="3:4">
      <c r="C1434" s="46" t="s">
        <v>513</v>
      </c>
      <c r="D1434" s="45" t="s">
        <v>520</v>
      </c>
    </row>
    <row r="1435" spans="3:4">
      <c r="C1435" s="46" t="s">
        <v>513</v>
      </c>
      <c r="D1435" s="45" t="s">
        <v>519</v>
      </c>
    </row>
    <row r="1436" spans="3:4">
      <c r="C1436" s="46" t="s">
        <v>513</v>
      </c>
      <c r="D1436" s="45" t="s">
        <v>518</v>
      </c>
    </row>
    <row r="1437" spans="3:4">
      <c r="C1437" s="46" t="s">
        <v>513</v>
      </c>
      <c r="D1437" s="45" t="s">
        <v>517</v>
      </c>
    </row>
    <row r="1438" spans="3:4">
      <c r="C1438" s="46" t="s">
        <v>513</v>
      </c>
      <c r="D1438" s="45" t="s">
        <v>516</v>
      </c>
    </row>
    <row r="1439" spans="3:4">
      <c r="C1439" s="46" t="s">
        <v>513</v>
      </c>
      <c r="D1439" s="45" t="s">
        <v>515</v>
      </c>
    </row>
    <row r="1440" spans="3:4">
      <c r="C1440" s="46" t="s">
        <v>513</v>
      </c>
      <c r="D1440" s="45" t="s">
        <v>514</v>
      </c>
    </row>
    <row r="1441" spans="3:4">
      <c r="C1441" s="46" t="s">
        <v>513</v>
      </c>
      <c r="D1441" s="45" t="s">
        <v>512</v>
      </c>
    </row>
    <row r="1442" spans="3:4">
      <c r="C1442" s="46" t="s">
        <v>478</v>
      </c>
      <c r="D1442" s="45" t="s">
        <v>511</v>
      </c>
    </row>
    <row r="1443" spans="3:4">
      <c r="C1443" s="46" t="s">
        <v>478</v>
      </c>
      <c r="D1443" s="45" t="s">
        <v>510</v>
      </c>
    </row>
    <row r="1444" spans="3:4">
      <c r="C1444" s="46" t="s">
        <v>478</v>
      </c>
      <c r="D1444" s="45" t="s">
        <v>509</v>
      </c>
    </row>
    <row r="1445" spans="3:4">
      <c r="C1445" s="46" t="s">
        <v>478</v>
      </c>
      <c r="D1445" s="45" t="s">
        <v>508</v>
      </c>
    </row>
    <row r="1446" spans="3:4">
      <c r="C1446" s="46" t="s">
        <v>478</v>
      </c>
      <c r="D1446" s="45" t="s">
        <v>507</v>
      </c>
    </row>
    <row r="1447" spans="3:4">
      <c r="C1447" s="46" t="s">
        <v>478</v>
      </c>
      <c r="D1447" s="45" t="s">
        <v>506</v>
      </c>
    </row>
    <row r="1448" spans="3:4">
      <c r="C1448" s="46" t="s">
        <v>478</v>
      </c>
      <c r="D1448" s="45" t="s">
        <v>505</v>
      </c>
    </row>
    <row r="1449" spans="3:4">
      <c r="C1449" s="46" t="s">
        <v>478</v>
      </c>
      <c r="D1449" s="45" t="s">
        <v>504</v>
      </c>
    </row>
    <row r="1450" spans="3:4">
      <c r="C1450" s="46" t="s">
        <v>478</v>
      </c>
      <c r="D1450" s="45" t="s">
        <v>503</v>
      </c>
    </row>
    <row r="1451" spans="3:4">
      <c r="C1451" s="46" t="s">
        <v>478</v>
      </c>
      <c r="D1451" s="45" t="s">
        <v>502</v>
      </c>
    </row>
    <row r="1452" spans="3:4">
      <c r="C1452" s="46" t="s">
        <v>478</v>
      </c>
      <c r="D1452" s="45" t="s">
        <v>501</v>
      </c>
    </row>
    <row r="1453" spans="3:4">
      <c r="C1453" s="46" t="s">
        <v>478</v>
      </c>
      <c r="D1453" s="45" t="s">
        <v>500</v>
      </c>
    </row>
    <row r="1454" spans="3:4">
      <c r="C1454" s="46" t="s">
        <v>478</v>
      </c>
      <c r="D1454" s="45" t="s">
        <v>499</v>
      </c>
    </row>
    <row r="1455" spans="3:4">
      <c r="C1455" s="46" t="s">
        <v>478</v>
      </c>
      <c r="D1455" s="45" t="s">
        <v>498</v>
      </c>
    </row>
    <row r="1456" spans="3:4">
      <c r="C1456" s="46" t="s">
        <v>478</v>
      </c>
      <c r="D1456" s="45" t="s">
        <v>497</v>
      </c>
    </row>
    <row r="1457" spans="3:4">
      <c r="C1457" s="46" t="s">
        <v>478</v>
      </c>
      <c r="D1457" s="45" t="s">
        <v>496</v>
      </c>
    </row>
    <row r="1458" spans="3:4">
      <c r="C1458" s="46" t="s">
        <v>478</v>
      </c>
      <c r="D1458" s="45" t="s">
        <v>495</v>
      </c>
    </row>
    <row r="1459" spans="3:4">
      <c r="C1459" s="46" t="s">
        <v>478</v>
      </c>
      <c r="D1459" s="45" t="s">
        <v>494</v>
      </c>
    </row>
    <row r="1460" spans="3:4">
      <c r="C1460" s="46" t="s">
        <v>478</v>
      </c>
      <c r="D1460" s="45" t="s">
        <v>493</v>
      </c>
    </row>
    <row r="1461" spans="3:4">
      <c r="C1461" s="46" t="s">
        <v>478</v>
      </c>
      <c r="D1461" s="45" t="s">
        <v>492</v>
      </c>
    </row>
    <row r="1462" spans="3:4">
      <c r="C1462" s="46" t="s">
        <v>478</v>
      </c>
      <c r="D1462" s="45" t="s">
        <v>491</v>
      </c>
    </row>
    <row r="1463" spans="3:4">
      <c r="C1463" s="46" t="s">
        <v>478</v>
      </c>
      <c r="D1463" s="45" t="s">
        <v>490</v>
      </c>
    </row>
    <row r="1464" spans="3:4">
      <c r="C1464" s="46" t="s">
        <v>478</v>
      </c>
      <c r="D1464" s="45" t="s">
        <v>489</v>
      </c>
    </row>
    <row r="1465" spans="3:4">
      <c r="C1465" s="46" t="s">
        <v>478</v>
      </c>
      <c r="D1465" s="45" t="s">
        <v>488</v>
      </c>
    </row>
    <row r="1466" spans="3:4">
      <c r="C1466" s="46" t="s">
        <v>478</v>
      </c>
      <c r="D1466" s="45" t="s">
        <v>487</v>
      </c>
    </row>
    <row r="1467" spans="3:4">
      <c r="C1467" s="46" t="s">
        <v>478</v>
      </c>
      <c r="D1467" s="45" t="s">
        <v>486</v>
      </c>
    </row>
    <row r="1468" spans="3:4">
      <c r="C1468" s="46" t="s">
        <v>478</v>
      </c>
      <c r="D1468" s="45" t="s">
        <v>485</v>
      </c>
    </row>
    <row r="1469" spans="3:4">
      <c r="C1469" s="46" t="s">
        <v>478</v>
      </c>
      <c r="D1469" s="45" t="s">
        <v>484</v>
      </c>
    </row>
    <row r="1470" spans="3:4">
      <c r="C1470" s="46" t="s">
        <v>478</v>
      </c>
      <c r="D1470" s="45" t="s">
        <v>483</v>
      </c>
    </row>
    <row r="1471" spans="3:4">
      <c r="C1471" s="46" t="s">
        <v>478</v>
      </c>
      <c r="D1471" s="45" t="s">
        <v>482</v>
      </c>
    </row>
    <row r="1472" spans="3:4">
      <c r="C1472" s="46" t="s">
        <v>478</v>
      </c>
      <c r="D1472" s="45" t="s">
        <v>481</v>
      </c>
    </row>
    <row r="1473" spans="3:4">
      <c r="C1473" s="46" t="s">
        <v>478</v>
      </c>
      <c r="D1473" s="45" t="s">
        <v>480</v>
      </c>
    </row>
    <row r="1474" spans="3:4">
      <c r="C1474" s="46" t="s">
        <v>478</v>
      </c>
      <c r="D1474" s="45" t="s">
        <v>479</v>
      </c>
    </row>
    <row r="1475" spans="3:4">
      <c r="C1475" s="46" t="s">
        <v>478</v>
      </c>
      <c r="D1475" s="45" t="s">
        <v>477</v>
      </c>
    </row>
    <row r="1476" spans="3:4">
      <c r="C1476" s="46" t="s">
        <v>416</v>
      </c>
      <c r="D1476" s="45" t="s">
        <v>476</v>
      </c>
    </row>
    <row r="1477" spans="3:4">
      <c r="C1477" s="46" t="s">
        <v>416</v>
      </c>
      <c r="D1477" s="45" t="s">
        <v>475</v>
      </c>
    </row>
    <row r="1478" spans="3:4">
      <c r="C1478" s="46" t="s">
        <v>416</v>
      </c>
      <c r="D1478" s="45" t="s">
        <v>474</v>
      </c>
    </row>
    <row r="1479" spans="3:4">
      <c r="C1479" s="46" t="s">
        <v>416</v>
      </c>
      <c r="D1479" s="45" t="s">
        <v>473</v>
      </c>
    </row>
    <row r="1480" spans="3:4">
      <c r="C1480" s="46" t="s">
        <v>416</v>
      </c>
      <c r="D1480" s="45" t="s">
        <v>472</v>
      </c>
    </row>
    <row r="1481" spans="3:4">
      <c r="C1481" s="46" t="s">
        <v>416</v>
      </c>
      <c r="D1481" s="45" t="s">
        <v>471</v>
      </c>
    </row>
    <row r="1482" spans="3:4">
      <c r="C1482" s="46" t="s">
        <v>416</v>
      </c>
      <c r="D1482" s="45" t="s">
        <v>470</v>
      </c>
    </row>
    <row r="1483" spans="3:4">
      <c r="C1483" s="46" t="s">
        <v>416</v>
      </c>
      <c r="D1483" s="45" t="s">
        <v>469</v>
      </c>
    </row>
    <row r="1484" spans="3:4">
      <c r="C1484" s="46" t="s">
        <v>416</v>
      </c>
      <c r="D1484" s="45" t="s">
        <v>468</v>
      </c>
    </row>
    <row r="1485" spans="3:4">
      <c r="C1485" s="46" t="s">
        <v>416</v>
      </c>
      <c r="D1485" s="45" t="s">
        <v>467</v>
      </c>
    </row>
    <row r="1486" spans="3:4">
      <c r="C1486" s="46" t="s">
        <v>416</v>
      </c>
      <c r="D1486" s="45" t="s">
        <v>466</v>
      </c>
    </row>
    <row r="1487" spans="3:4">
      <c r="C1487" s="46" t="s">
        <v>416</v>
      </c>
      <c r="D1487" s="45" t="s">
        <v>465</v>
      </c>
    </row>
    <row r="1488" spans="3:4">
      <c r="C1488" s="46" t="s">
        <v>416</v>
      </c>
      <c r="D1488" s="45" t="s">
        <v>464</v>
      </c>
    </row>
    <row r="1489" spans="3:4">
      <c r="C1489" s="46" t="s">
        <v>416</v>
      </c>
      <c r="D1489" s="45" t="s">
        <v>463</v>
      </c>
    </row>
    <row r="1490" spans="3:4">
      <c r="C1490" s="46" t="s">
        <v>416</v>
      </c>
      <c r="D1490" s="45" t="s">
        <v>462</v>
      </c>
    </row>
    <row r="1491" spans="3:4">
      <c r="C1491" s="46" t="s">
        <v>416</v>
      </c>
      <c r="D1491" s="45" t="s">
        <v>461</v>
      </c>
    </row>
    <row r="1492" spans="3:4">
      <c r="C1492" s="46" t="s">
        <v>416</v>
      </c>
      <c r="D1492" s="45" t="s">
        <v>460</v>
      </c>
    </row>
    <row r="1493" spans="3:4">
      <c r="C1493" s="46" t="s">
        <v>416</v>
      </c>
      <c r="D1493" s="45" t="s">
        <v>459</v>
      </c>
    </row>
    <row r="1494" spans="3:4">
      <c r="C1494" s="46" t="s">
        <v>416</v>
      </c>
      <c r="D1494" s="45" t="s">
        <v>458</v>
      </c>
    </row>
    <row r="1495" spans="3:4">
      <c r="C1495" s="46" t="s">
        <v>416</v>
      </c>
      <c r="D1495" s="45" t="s">
        <v>457</v>
      </c>
    </row>
    <row r="1496" spans="3:4">
      <c r="C1496" s="46" t="s">
        <v>416</v>
      </c>
      <c r="D1496" s="45" t="s">
        <v>456</v>
      </c>
    </row>
    <row r="1497" spans="3:4">
      <c r="C1497" s="46" t="s">
        <v>416</v>
      </c>
      <c r="D1497" s="45" t="s">
        <v>455</v>
      </c>
    </row>
    <row r="1498" spans="3:4">
      <c r="C1498" s="46" t="s">
        <v>416</v>
      </c>
      <c r="D1498" s="45" t="s">
        <v>454</v>
      </c>
    </row>
    <row r="1499" spans="3:4">
      <c r="C1499" s="46" t="s">
        <v>416</v>
      </c>
      <c r="D1499" s="45" t="s">
        <v>453</v>
      </c>
    </row>
    <row r="1500" spans="3:4">
      <c r="C1500" s="46" t="s">
        <v>416</v>
      </c>
      <c r="D1500" s="45" t="s">
        <v>452</v>
      </c>
    </row>
    <row r="1501" spans="3:4">
      <c r="C1501" s="46" t="s">
        <v>416</v>
      </c>
      <c r="D1501" s="45" t="s">
        <v>451</v>
      </c>
    </row>
    <row r="1502" spans="3:4">
      <c r="C1502" s="46" t="s">
        <v>416</v>
      </c>
      <c r="D1502" s="45" t="s">
        <v>450</v>
      </c>
    </row>
    <row r="1503" spans="3:4">
      <c r="C1503" s="46" t="s">
        <v>416</v>
      </c>
      <c r="D1503" s="45" t="s">
        <v>449</v>
      </c>
    </row>
    <row r="1504" spans="3:4">
      <c r="C1504" s="46" t="s">
        <v>448</v>
      </c>
      <c r="D1504" s="45" t="s">
        <v>447</v>
      </c>
    </row>
    <row r="1505" spans="3:4">
      <c r="C1505" s="46" t="s">
        <v>416</v>
      </c>
      <c r="D1505" s="45" t="s">
        <v>446</v>
      </c>
    </row>
    <row r="1506" spans="3:4">
      <c r="C1506" s="46" t="s">
        <v>416</v>
      </c>
      <c r="D1506" s="45" t="s">
        <v>445</v>
      </c>
    </row>
    <row r="1507" spans="3:4">
      <c r="C1507" s="46" t="s">
        <v>416</v>
      </c>
      <c r="D1507" s="45" t="s">
        <v>444</v>
      </c>
    </row>
    <row r="1508" spans="3:4">
      <c r="C1508" s="46" t="s">
        <v>416</v>
      </c>
      <c r="D1508" s="45" t="s">
        <v>443</v>
      </c>
    </row>
    <row r="1509" spans="3:4">
      <c r="C1509" s="46" t="s">
        <v>416</v>
      </c>
      <c r="D1509" s="45" t="s">
        <v>442</v>
      </c>
    </row>
    <row r="1510" spans="3:4">
      <c r="C1510" s="46" t="s">
        <v>416</v>
      </c>
      <c r="D1510" s="45" t="s">
        <v>441</v>
      </c>
    </row>
    <row r="1511" spans="3:4">
      <c r="C1511" s="46" t="s">
        <v>416</v>
      </c>
      <c r="D1511" s="45" t="s">
        <v>440</v>
      </c>
    </row>
    <row r="1512" spans="3:4">
      <c r="C1512" s="46" t="s">
        <v>416</v>
      </c>
      <c r="D1512" s="45" t="s">
        <v>439</v>
      </c>
    </row>
    <row r="1513" spans="3:4">
      <c r="C1513" s="46" t="s">
        <v>416</v>
      </c>
      <c r="D1513" s="45" t="s">
        <v>438</v>
      </c>
    </row>
    <row r="1514" spans="3:4">
      <c r="C1514" s="46" t="s">
        <v>416</v>
      </c>
      <c r="D1514" s="45" t="s">
        <v>437</v>
      </c>
    </row>
    <row r="1515" spans="3:4">
      <c r="C1515" s="46" t="s">
        <v>416</v>
      </c>
      <c r="D1515" s="45" t="s">
        <v>436</v>
      </c>
    </row>
    <row r="1516" spans="3:4">
      <c r="C1516" s="46" t="s">
        <v>416</v>
      </c>
      <c r="D1516" s="45" t="s">
        <v>435</v>
      </c>
    </row>
    <row r="1517" spans="3:4">
      <c r="C1517" s="46" t="s">
        <v>416</v>
      </c>
      <c r="D1517" s="45" t="s">
        <v>434</v>
      </c>
    </row>
    <row r="1518" spans="3:4">
      <c r="C1518" s="46" t="s">
        <v>416</v>
      </c>
      <c r="D1518" s="45" t="s">
        <v>433</v>
      </c>
    </row>
    <row r="1519" spans="3:4">
      <c r="C1519" s="46" t="s">
        <v>416</v>
      </c>
      <c r="D1519" s="45" t="s">
        <v>432</v>
      </c>
    </row>
    <row r="1520" spans="3:4">
      <c r="C1520" s="46" t="s">
        <v>416</v>
      </c>
      <c r="D1520" s="45" t="s">
        <v>431</v>
      </c>
    </row>
    <row r="1521" spans="3:4">
      <c r="C1521" s="46" t="s">
        <v>416</v>
      </c>
      <c r="D1521" s="45" t="s">
        <v>430</v>
      </c>
    </row>
    <row r="1522" spans="3:4">
      <c r="C1522" s="46" t="s">
        <v>416</v>
      </c>
      <c r="D1522" s="45" t="s">
        <v>429</v>
      </c>
    </row>
    <row r="1523" spans="3:4">
      <c r="C1523" s="46" t="s">
        <v>416</v>
      </c>
      <c r="D1523" s="45" t="s">
        <v>428</v>
      </c>
    </row>
    <row r="1524" spans="3:4">
      <c r="C1524" s="46" t="s">
        <v>416</v>
      </c>
      <c r="D1524" s="45" t="s">
        <v>427</v>
      </c>
    </row>
    <row r="1525" spans="3:4">
      <c r="C1525" s="46" t="s">
        <v>416</v>
      </c>
      <c r="D1525" s="45" t="s">
        <v>426</v>
      </c>
    </row>
    <row r="1526" spans="3:4">
      <c r="C1526" s="46" t="s">
        <v>416</v>
      </c>
      <c r="D1526" s="45" t="s">
        <v>425</v>
      </c>
    </row>
    <row r="1527" spans="3:4">
      <c r="C1527" s="46" t="s">
        <v>416</v>
      </c>
      <c r="D1527" s="45" t="s">
        <v>424</v>
      </c>
    </row>
    <row r="1528" spans="3:4">
      <c r="C1528" s="46" t="s">
        <v>416</v>
      </c>
      <c r="D1528" s="45" t="s">
        <v>423</v>
      </c>
    </row>
    <row r="1529" spans="3:4">
      <c r="C1529" s="46" t="s">
        <v>416</v>
      </c>
      <c r="D1529" s="45" t="s">
        <v>422</v>
      </c>
    </row>
    <row r="1530" spans="3:4">
      <c r="C1530" s="46" t="s">
        <v>416</v>
      </c>
      <c r="D1530" s="45" t="s">
        <v>421</v>
      </c>
    </row>
    <row r="1531" spans="3:4">
      <c r="C1531" s="46" t="s">
        <v>416</v>
      </c>
      <c r="D1531" s="45" t="s">
        <v>420</v>
      </c>
    </row>
    <row r="1532" spans="3:4">
      <c r="C1532" s="46" t="s">
        <v>416</v>
      </c>
      <c r="D1532" s="45" t="s">
        <v>419</v>
      </c>
    </row>
    <row r="1533" spans="3:4">
      <c r="C1533" s="46" t="s">
        <v>416</v>
      </c>
      <c r="D1533" s="45" t="s">
        <v>418</v>
      </c>
    </row>
    <row r="1534" spans="3:4">
      <c r="C1534" s="46" t="s">
        <v>416</v>
      </c>
      <c r="D1534" s="45" t="s">
        <v>417</v>
      </c>
    </row>
    <row r="1535" spans="3:4">
      <c r="C1535" s="46" t="s">
        <v>416</v>
      </c>
      <c r="D1535" s="45" t="s">
        <v>415</v>
      </c>
    </row>
    <row r="1536" spans="3:4">
      <c r="C1536" s="46" t="s">
        <v>395</v>
      </c>
      <c r="D1536" s="45" t="s">
        <v>414</v>
      </c>
    </row>
    <row r="1537" spans="3:4">
      <c r="C1537" s="46" t="s">
        <v>395</v>
      </c>
      <c r="D1537" s="45" t="s">
        <v>413</v>
      </c>
    </row>
    <row r="1538" spans="3:4">
      <c r="C1538" s="46" t="s">
        <v>395</v>
      </c>
      <c r="D1538" s="45" t="s">
        <v>412</v>
      </c>
    </row>
    <row r="1539" spans="3:4">
      <c r="C1539" s="46" t="s">
        <v>395</v>
      </c>
      <c r="D1539" s="45" t="s">
        <v>411</v>
      </c>
    </row>
    <row r="1540" spans="3:4">
      <c r="C1540" s="46" t="s">
        <v>395</v>
      </c>
      <c r="D1540" s="45" t="s">
        <v>410</v>
      </c>
    </row>
    <row r="1541" spans="3:4">
      <c r="C1541" s="46" t="s">
        <v>395</v>
      </c>
      <c r="D1541" s="45" t="s">
        <v>409</v>
      </c>
    </row>
    <row r="1542" spans="3:4">
      <c r="C1542" s="46" t="s">
        <v>395</v>
      </c>
      <c r="D1542" s="45" t="s">
        <v>408</v>
      </c>
    </row>
    <row r="1543" spans="3:4">
      <c r="C1543" s="46" t="s">
        <v>395</v>
      </c>
      <c r="D1543" s="45" t="s">
        <v>407</v>
      </c>
    </row>
    <row r="1544" spans="3:4">
      <c r="C1544" s="46" t="s">
        <v>395</v>
      </c>
      <c r="D1544" s="45" t="s">
        <v>406</v>
      </c>
    </row>
    <row r="1545" spans="3:4">
      <c r="C1545" s="46" t="s">
        <v>395</v>
      </c>
      <c r="D1545" s="45" t="s">
        <v>405</v>
      </c>
    </row>
    <row r="1546" spans="3:4">
      <c r="C1546" s="46" t="s">
        <v>395</v>
      </c>
      <c r="D1546" s="45" t="s">
        <v>404</v>
      </c>
    </row>
    <row r="1547" spans="3:4">
      <c r="C1547" s="46" t="s">
        <v>395</v>
      </c>
      <c r="D1547" s="45" t="s">
        <v>403</v>
      </c>
    </row>
    <row r="1548" spans="3:4">
      <c r="C1548" s="46" t="s">
        <v>395</v>
      </c>
      <c r="D1548" s="45" t="s">
        <v>402</v>
      </c>
    </row>
    <row r="1549" spans="3:4">
      <c r="C1549" s="46" t="s">
        <v>395</v>
      </c>
      <c r="D1549" s="45" t="s">
        <v>401</v>
      </c>
    </row>
    <row r="1550" spans="3:4">
      <c r="C1550" s="46" t="s">
        <v>395</v>
      </c>
      <c r="D1550" s="45" t="s">
        <v>400</v>
      </c>
    </row>
    <row r="1551" spans="3:4">
      <c r="C1551" s="46" t="s">
        <v>395</v>
      </c>
      <c r="D1551" s="45" t="s">
        <v>399</v>
      </c>
    </row>
    <row r="1552" spans="3:4">
      <c r="C1552" s="46" t="s">
        <v>395</v>
      </c>
      <c r="D1552" s="45" t="s">
        <v>398</v>
      </c>
    </row>
    <row r="1553" spans="3:4">
      <c r="C1553" s="46" t="s">
        <v>395</v>
      </c>
      <c r="D1553" s="45" t="s">
        <v>397</v>
      </c>
    </row>
    <row r="1554" spans="3:4">
      <c r="C1554" s="46" t="s">
        <v>395</v>
      </c>
      <c r="D1554" s="45" t="s">
        <v>396</v>
      </c>
    </row>
    <row r="1555" spans="3:4">
      <c r="C1555" s="46" t="s">
        <v>395</v>
      </c>
      <c r="D1555" s="45" t="s">
        <v>394</v>
      </c>
    </row>
    <row r="1556" spans="3:4">
      <c r="C1556" s="46" t="s">
        <v>373</v>
      </c>
      <c r="D1556" s="45" t="s">
        <v>393</v>
      </c>
    </row>
    <row r="1557" spans="3:4">
      <c r="C1557" s="46" t="s">
        <v>373</v>
      </c>
      <c r="D1557" s="45" t="s">
        <v>392</v>
      </c>
    </row>
    <row r="1558" spans="3:4">
      <c r="C1558" s="46" t="s">
        <v>373</v>
      </c>
      <c r="D1558" s="45" t="s">
        <v>391</v>
      </c>
    </row>
    <row r="1559" spans="3:4">
      <c r="C1559" s="46" t="s">
        <v>373</v>
      </c>
      <c r="D1559" s="45" t="s">
        <v>390</v>
      </c>
    </row>
    <row r="1560" spans="3:4">
      <c r="C1560" s="46" t="s">
        <v>373</v>
      </c>
      <c r="D1560" s="45" t="s">
        <v>389</v>
      </c>
    </row>
    <row r="1561" spans="3:4">
      <c r="C1561" s="46" t="s">
        <v>373</v>
      </c>
      <c r="D1561" s="45" t="s">
        <v>388</v>
      </c>
    </row>
    <row r="1562" spans="3:4">
      <c r="C1562" s="46" t="s">
        <v>373</v>
      </c>
      <c r="D1562" s="45" t="s">
        <v>387</v>
      </c>
    </row>
    <row r="1563" spans="3:4">
      <c r="C1563" s="46" t="s">
        <v>373</v>
      </c>
      <c r="D1563" s="45" t="s">
        <v>386</v>
      </c>
    </row>
    <row r="1564" spans="3:4">
      <c r="C1564" s="46" t="s">
        <v>373</v>
      </c>
      <c r="D1564" s="45" t="s">
        <v>385</v>
      </c>
    </row>
    <row r="1565" spans="3:4">
      <c r="C1565" s="46" t="s">
        <v>373</v>
      </c>
      <c r="D1565" s="45" t="s">
        <v>384</v>
      </c>
    </row>
    <row r="1566" spans="3:4">
      <c r="C1566" s="46" t="s">
        <v>373</v>
      </c>
      <c r="D1566" s="45" t="s">
        <v>383</v>
      </c>
    </row>
    <row r="1567" spans="3:4">
      <c r="C1567" s="46" t="s">
        <v>373</v>
      </c>
      <c r="D1567" s="45" t="s">
        <v>382</v>
      </c>
    </row>
    <row r="1568" spans="3:4">
      <c r="C1568" s="46" t="s">
        <v>373</v>
      </c>
      <c r="D1568" s="45" t="s">
        <v>381</v>
      </c>
    </row>
    <row r="1569" spans="3:4">
      <c r="C1569" s="46" t="s">
        <v>373</v>
      </c>
      <c r="D1569" s="45" t="s">
        <v>380</v>
      </c>
    </row>
    <row r="1570" spans="3:4">
      <c r="C1570" s="46" t="s">
        <v>373</v>
      </c>
      <c r="D1570" s="45" t="s">
        <v>379</v>
      </c>
    </row>
    <row r="1571" spans="3:4">
      <c r="C1571" s="46" t="s">
        <v>373</v>
      </c>
      <c r="D1571" s="45" t="s">
        <v>378</v>
      </c>
    </row>
    <row r="1572" spans="3:4">
      <c r="C1572" s="46" t="s">
        <v>373</v>
      </c>
      <c r="D1572" s="45" t="s">
        <v>377</v>
      </c>
    </row>
    <row r="1573" spans="3:4">
      <c r="C1573" s="46" t="s">
        <v>373</v>
      </c>
      <c r="D1573" s="45" t="s">
        <v>376</v>
      </c>
    </row>
    <row r="1574" spans="3:4">
      <c r="C1574" s="46" t="s">
        <v>373</v>
      </c>
      <c r="D1574" s="45" t="s">
        <v>375</v>
      </c>
    </row>
    <row r="1575" spans="3:4">
      <c r="C1575" s="46" t="s">
        <v>373</v>
      </c>
      <c r="D1575" s="45" t="s">
        <v>374</v>
      </c>
    </row>
    <row r="1576" spans="3:4">
      <c r="C1576" s="46" t="s">
        <v>373</v>
      </c>
      <c r="D1576" s="45" t="s">
        <v>372</v>
      </c>
    </row>
    <row r="1577" spans="3:4">
      <c r="C1577" s="46" t="s">
        <v>327</v>
      </c>
      <c r="D1577" s="45" t="s">
        <v>371</v>
      </c>
    </row>
    <row r="1578" spans="3:4">
      <c r="C1578" s="46" t="s">
        <v>327</v>
      </c>
      <c r="D1578" s="45" t="s">
        <v>370</v>
      </c>
    </row>
    <row r="1579" spans="3:4">
      <c r="C1579" s="46" t="s">
        <v>327</v>
      </c>
      <c r="D1579" s="45" t="s">
        <v>369</v>
      </c>
    </row>
    <row r="1580" spans="3:4">
      <c r="C1580" s="46" t="s">
        <v>327</v>
      </c>
      <c r="D1580" s="45" t="s">
        <v>368</v>
      </c>
    </row>
    <row r="1581" spans="3:4">
      <c r="C1581" s="46" t="s">
        <v>327</v>
      </c>
      <c r="D1581" s="45" t="s">
        <v>367</v>
      </c>
    </row>
    <row r="1582" spans="3:4">
      <c r="C1582" s="46" t="s">
        <v>327</v>
      </c>
      <c r="D1582" s="45" t="s">
        <v>366</v>
      </c>
    </row>
    <row r="1583" spans="3:4">
      <c r="C1583" s="46" t="s">
        <v>327</v>
      </c>
      <c r="D1583" s="45" t="s">
        <v>365</v>
      </c>
    </row>
    <row r="1584" spans="3:4">
      <c r="C1584" s="46" t="s">
        <v>327</v>
      </c>
      <c r="D1584" s="45" t="s">
        <v>364</v>
      </c>
    </row>
    <row r="1585" spans="3:4">
      <c r="C1585" s="46" t="s">
        <v>327</v>
      </c>
      <c r="D1585" s="45" t="s">
        <v>363</v>
      </c>
    </row>
    <row r="1586" spans="3:4">
      <c r="C1586" s="46" t="s">
        <v>327</v>
      </c>
      <c r="D1586" s="45" t="s">
        <v>362</v>
      </c>
    </row>
    <row r="1587" spans="3:4">
      <c r="C1587" s="46" t="s">
        <v>327</v>
      </c>
      <c r="D1587" s="45" t="s">
        <v>361</v>
      </c>
    </row>
    <row r="1588" spans="3:4">
      <c r="C1588" s="46" t="s">
        <v>327</v>
      </c>
      <c r="D1588" s="45" t="s">
        <v>360</v>
      </c>
    </row>
    <row r="1589" spans="3:4">
      <c r="C1589" s="46" t="s">
        <v>327</v>
      </c>
      <c r="D1589" s="45" t="s">
        <v>359</v>
      </c>
    </row>
    <row r="1590" spans="3:4">
      <c r="C1590" s="46" t="s">
        <v>327</v>
      </c>
      <c r="D1590" s="45" t="s">
        <v>358</v>
      </c>
    </row>
    <row r="1591" spans="3:4">
      <c r="C1591" s="46" t="s">
        <v>327</v>
      </c>
      <c r="D1591" s="45" t="s">
        <v>357</v>
      </c>
    </row>
    <row r="1592" spans="3:4">
      <c r="C1592" s="46" t="s">
        <v>327</v>
      </c>
      <c r="D1592" s="45" t="s">
        <v>356</v>
      </c>
    </row>
    <row r="1593" spans="3:4">
      <c r="C1593" s="46" t="s">
        <v>327</v>
      </c>
      <c r="D1593" s="45" t="s">
        <v>355</v>
      </c>
    </row>
    <row r="1594" spans="3:4">
      <c r="C1594" s="46" t="s">
        <v>327</v>
      </c>
      <c r="D1594" s="45" t="s">
        <v>354</v>
      </c>
    </row>
    <row r="1595" spans="3:4">
      <c r="C1595" s="46" t="s">
        <v>327</v>
      </c>
      <c r="D1595" s="45" t="s">
        <v>353</v>
      </c>
    </row>
    <row r="1596" spans="3:4">
      <c r="C1596" s="46" t="s">
        <v>327</v>
      </c>
      <c r="D1596" s="45" t="s">
        <v>352</v>
      </c>
    </row>
    <row r="1597" spans="3:4">
      <c r="C1597" s="46" t="s">
        <v>327</v>
      </c>
      <c r="D1597" s="45" t="s">
        <v>351</v>
      </c>
    </row>
    <row r="1598" spans="3:4">
      <c r="C1598" s="46" t="s">
        <v>327</v>
      </c>
      <c r="D1598" s="45" t="s">
        <v>350</v>
      </c>
    </row>
    <row r="1599" spans="3:4">
      <c r="C1599" s="46" t="s">
        <v>327</v>
      </c>
      <c r="D1599" s="45" t="s">
        <v>349</v>
      </c>
    </row>
    <row r="1600" spans="3:4">
      <c r="C1600" s="46" t="s">
        <v>327</v>
      </c>
      <c r="D1600" s="45" t="s">
        <v>348</v>
      </c>
    </row>
    <row r="1601" spans="3:4">
      <c r="C1601" s="46" t="s">
        <v>327</v>
      </c>
      <c r="D1601" s="45" t="s">
        <v>347</v>
      </c>
    </row>
    <row r="1602" spans="3:4">
      <c r="C1602" s="46" t="s">
        <v>327</v>
      </c>
      <c r="D1602" s="45" t="s">
        <v>346</v>
      </c>
    </row>
    <row r="1603" spans="3:4">
      <c r="C1603" s="46" t="s">
        <v>327</v>
      </c>
      <c r="D1603" s="45" t="s">
        <v>345</v>
      </c>
    </row>
    <row r="1604" spans="3:4">
      <c r="C1604" s="46" t="s">
        <v>327</v>
      </c>
      <c r="D1604" s="45" t="s">
        <v>344</v>
      </c>
    </row>
    <row r="1605" spans="3:4">
      <c r="C1605" s="46" t="s">
        <v>327</v>
      </c>
      <c r="D1605" s="45" t="s">
        <v>343</v>
      </c>
    </row>
    <row r="1606" spans="3:4">
      <c r="C1606" s="46" t="s">
        <v>327</v>
      </c>
      <c r="D1606" s="45" t="s">
        <v>342</v>
      </c>
    </row>
    <row r="1607" spans="3:4">
      <c r="C1607" s="46" t="s">
        <v>327</v>
      </c>
      <c r="D1607" s="45" t="s">
        <v>341</v>
      </c>
    </row>
    <row r="1608" spans="3:4">
      <c r="C1608" s="46" t="s">
        <v>327</v>
      </c>
      <c r="D1608" s="45" t="s">
        <v>340</v>
      </c>
    </row>
    <row r="1609" spans="3:4">
      <c r="C1609" s="46" t="s">
        <v>327</v>
      </c>
      <c r="D1609" s="45" t="s">
        <v>339</v>
      </c>
    </row>
    <row r="1610" spans="3:4">
      <c r="C1610" s="46" t="s">
        <v>327</v>
      </c>
      <c r="D1610" s="45" t="s">
        <v>338</v>
      </c>
    </row>
    <row r="1611" spans="3:4">
      <c r="C1611" s="46" t="s">
        <v>327</v>
      </c>
      <c r="D1611" s="45" t="s">
        <v>337</v>
      </c>
    </row>
    <row r="1612" spans="3:4">
      <c r="C1612" s="46" t="s">
        <v>327</v>
      </c>
      <c r="D1612" s="45" t="s">
        <v>336</v>
      </c>
    </row>
    <row r="1613" spans="3:4">
      <c r="C1613" s="46" t="s">
        <v>327</v>
      </c>
      <c r="D1613" s="45" t="s">
        <v>335</v>
      </c>
    </row>
    <row r="1614" spans="3:4">
      <c r="C1614" s="46" t="s">
        <v>327</v>
      </c>
      <c r="D1614" s="45" t="s">
        <v>334</v>
      </c>
    </row>
    <row r="1615" spans="3:4">
      <c r="C1615" s="46" t="s">
        <v>327</v>
      </c>
      <c r="D1615" s="45" t="s">
        <v>333</v>
      </c>
    </row>
    <row r="1616" spans="3:4">
      <c r="C1616" s="46" t="s">
        <v>327</v>
      </c>
      <c r="D1616" s="45" t="s">
        <v>332</v>
      </c>
    </row>
    <row r="1617" spans="3:4">
      <c r="C1617" s="46" t="s">
        <v>327</v>
      </c>
      <c r="D1617" s="45" t="s">
        <v>331</v>
      </c>
    </row>
    <row r="1618" spans="3:4">
      <c r="C1618" s="46" t="s">
        <v>327</v>
      </c>
      <c r="D1618" s="45" t="s">
        <v>330</v>
      </c>
    </row>
    <row r="1619" spans="3:4">
      <c r="C1619" s="46" t="s">
        <v>327</v>
      </c>
      <c r="D1619" s="45" t="s">
        <v>329</v>
      </c>
    </row>
    <row r="1620" spans="3:4">
      <c r="C1620" s="46" t="s">
        <v>327</v>
      </c>
      <c r="D1620" s="45" t="s">
        <v>328</v>
      </c>
    </row>
    <row r="1621" spans="3:4">
      <c r="C1621" s="46" t="s">
        <v>327</v>
      </c>
      <c r="D1621" s="45" t="s">
        <v>326</v>
      </c>
    </row>
    <row r="1622" spans="3:4">
      <c r="C1622" s="46" t="s">
        <v>308</v>
      </c>
      <c r="D1622" s="45" t="s">
        <v>325</v>
      </c>
    </row>
    <row r="1623" spans="3:4">
      <c r="C1623" s="46" t="s">
        <v>308</v>
      </c>
      <c r="D1623" s="45" t="s">
        <v>324</v>
      </c>
    </row>
    <row r="1624" spans="3:4">
      <c r="C1624" s="46" t="s">
        <v>308</v>
      </c>
      <c r="D1624" s="45" t="s">
        <v>323</v>
      </c>
    </row>
    <row r="1625" spans="3:4">
      <c r="C1625" s="46" t="s">
        <v>308</v>
      </c>
      <c r="D1625" s="45" t="s">
        <v>322</v>
      </c>
    </row>
    <row r="1626" spans="3:4">
      <c r="C1626" s="46" t="s">
        <v>308</v>
      </c>
      <c r="D1626" s="45" t="s">
        <v>321</v>
      </c>
    </row>
    <row r="1627" spans="3:4">
      <c r="C1627" s="46" t="s">
        <v>308</v>
      </c>
      <c r="D1627" s="45" t="s">
        <v>320</v>
      </c>
    </row>
    <row r="1628" spans="3:4">
      <c r="C1628" s="46" t="s">
        <v>308</v>
      </c>
      <c r="D1628" s="45" t="s">
        <v>319</v>
      </c>
    </row>
    <row r="1629" spans="3:4">
      <c r="C1629" s="46" t="s">
        <v>308</v>
      </c>
      <c r="D1629" s="45" t="s">
        <v>318</v>
      </c>
    </row>
    <row r="1630" spans="3:4">
      <c r="C1630" s="46" t="s">
        <v>308</v>
      </c>
      <c r="D1630" s="45" t="s">
        <v>317</v>
      </c>
    </row>
    <row r="1631" spans="3:4">
      <c r="C1631" s="46" t="s">
        <v>308</v>
      </c>
      <c r="D1631" s="45" t="s">
        <v>316</v>
      </c>
    </row>
    <row r="1632" spans="3:4">
      <c r="C1632" s="46" t="s">
        <v>308</v>
      </c>
      <c r="D1632" s="45" t="s">
        <v>315</v>
      </c>
    </row>
    <row r="1633" spans="3:4">
      <c r="C1633" s="46" t="s">
        <v>308</v>
      </c>
      <c r="D1633" s="45" t="s">
        <v>314</v>
      </c>
    </row>
    <row r="1634" spans="3:4">
      <c r="C1634" s="46" t="s">
        <v>308</v>
      </c>
      <c r="D1634" s="45" t="s">
        <v>313</v>
      </c>
    </row>
    <row r="1635" spans="3:4">
      <c r="C1635" s="46" t="s">
        <v>308</v>
      </c>
      <c r="D1635" s="45" t="s">
        <v>312</v>
      </c>
    </row>
    <row r="1636" spans="3:4">
      <c r="C1636" s="46" t="s">
        <v>308</v>
      </c>
      <c r="D1636" s="45" t="s">
        <v>311</v>
      </c>
    </row>
    <row r="1637" spans="3:4">
      <c r="C1637" s="46" t="s">
        <v>308</v>
      </c>
      <c r="D1637" s="45" t="s">
        <v>310</v>
      </c>
    </row>
    <row r="1638" spans="3:4">
      <c r="C1638" s="46" t="s">
        <v>308</v>
      </c>
      <c r="D1638" s="45" t="s">
        <v>309</v>
      </c>
    </row>
    <row r="1639" spans="3:4">
      <c r="C1639" s="46" t="s">
        <v>308</v>
      </c>
      <c r="D1639" s="45" t="s">
        <v>307</v>
      </c>
    </row>
    <row r="1640" spans="3:4">
      <c r="C1640" s="46" t="s">
        <v>281</v>
      </c>
      <c r="D1640" s="45" t="s">
        <v>306</v>
      </c>
    </row>
    <row r="1641" spans="3:4">
      <c r="C1641" s="46" t="s">
        <v>281</v>
      </c>
      <c r="D1641" s="45" t="s">
        <v>305</v>
      </c>
    </row>
    <row r="1642" spans="3:4">
      <c r="C1642" s="46" t="s">
        <v>281</v>
      </c>
      <c r="D1642" s="45" t="s">
        <v>304</v>
      </c>
    </row>
    <row r="1643" spans="3:4">
      <c r="C1643" s="46" t="s">
        <v>281</v>
      </c>
      <c r="D1643" s="45" t="s">
        <v>303</v>
      </c>
    </row>
    <row r="1644" spans="3:4">
      <c r="C1644" s="46" t="s">
        <v>281</v>
      </c>
      <c r="D1644" s="45" t="s">
        <v>302</v>
      </c>
    </row>
    <row r="1645" spans="3:4">
      <c r="C1645" s="46" t="s">
        <v>281</v>
      </c>
      <c r="D1645" s="45" t="s">
        <v>301</v>
      </c>
    </row>
    <row r="1646" spans="3:4">
      <c r="C1646" s="46" t="s">
        <v>281</v>
      </c>
      <c r="D1646" s="45" t="s">
        <v>300</v>
      </c>
    </row>
    <row r="1647" spans="3:4">
      <c r="C1647" s="46" t="s">
        <v>281</v>
      </c>
      <c r="D1647" s="45" t="s">
        <v>299</v>
      </c>
    </row>
    <row r="1648" spans="3:4">
      <c r="C1648" s="46" t="s">
        <v>281</v>
      </c>
      <c r="D1648" s="45" t="s">
        <v>298</v>
      </c>
    </row>
    <row r="1649" spans="3:4">
      <c r="C1649" s="46" t="s">
        <v>281</v>
      </c>
      <c r="D1649" s="45" t="s">
        <v>297</v>
      </c>
    </row>
    <row r="1650" spans="3:4">
      <c r="C1650" s="46" t="s">
        <v>281</v>
      </c>
      <c r="D1650" s="45" t="s">
        <v>296</v>
      </c>
    </row>
    <row r="1651" spans="3:4">
      <c r="C1651" s="46" t="s">
        <v>281</v>
      </c>
      <c r="D1651" s="45" t="s">
        <v>295</v>
      </c>
    </row>
    <row r="1652" spans="3:4">
      <c r="C1652" s="46" t="s">
        <v>281</v>
      </c>
      <c r="D1652" s="45" t="s">
        <v>294</v>
      </c>
    </row>
    <row r="1653" spans="3:4">
      <c r="C1653" s="46" t="s">
        <v>281</v>
      </c>
      <c r="D1653" s="45" t="s">
        <v>293</v>
      </c>
    </row>
    <row r="1654" spans="3:4">
      <c r="C1654" s="46" t="s">
        <v>281</v>
      </c>
      <c r="D1654" s="45" t="s">
        <v>292</v>
      </c>
    </row>
    <row r="1655" spans="3:4">
      <c r="C1655" s="46" t="s">
        <v>281</v>
      </c>
      <c r="D1655" s="45" t="s">
        <v>291</v>
      </c>
    </row>
    <row r="1656" spans="3:4">
      <c r="C1656" s="46" t="s">
        <v>281</v>
      </c>
      <c r="D1656" s="45" t="s">
        <v>290</v>
      </c>
    </row>
    <row r="1657" spans="3:4">
      <c r="C1657" s="46" t="s">
        <v>281</v>
      </c>
      <c r="D1657" s="45" t="s">
        <v>289</v>
      </c>
    </row>
    <row r="1658" spans="3:4">
      <c r="C1658" s="46" t="s">
        <v>281</v>
      </c>
      <c r="D1658" s="45" t="s">
        <v>288</v>
      </c>
    </row>
    <row r="1659" spans="3:4">
      <c r="C1659" s="46" t="s">
        <v>281</v>
      </c>
      <c r="D1659" s="45" t="s">
        <v>287</v>
      </c>
    </row>
    <row r="1660" spans="3:4">
      <c r="C1660" s="46" t="s">
        <v>281</v>
      </c>
      <c r="D1660" s="45" t="s">
        <v>286</v>
      </c>
    </row>
    <row r="1661" spans="3:4">
      <c r="C1661" s="46" t="s">
        <v>281</v>
      </c>
      <c r="D1661" s="45" t="s">
        <v>285</v>
      </c>
    </row>
    <row r="1662" spans="3:4">
      <c r="C1662" s="46" t="s">
        <v>281</v>
      </c>
      <c r="D1662" s="45" t="s">
        <v>284</v>
      </c>
    </row>
    <row r="1663" spans="3:4">
      <c r="C1663" s="46" t="s">
        <v>281</v>
      </c>
      <c r="D1663" s="45" t="s">
        <v>283</v>
      </c>
    </row>
    <row r="1664" spans="3:4">
      <c r="C1664" s="46" t="s">
        <v>281</v>
      </c>
      <c r="D1664" s="45" t="s">
        <v>282</v>
      </c>
    </row>
    <row r="1665" spans="3:4">
      <c r="C1665" s="46" t="s">
        <v>281</v>
      </c>
      <c r="D1665" s="45" t="s">
        <v>280</v>
      </c>
    </row>
    <row r="1666" spans="3:4">
      <c r="C1666" s="46" t="s">
        <v>237</v>
      </c>
      <c r="D1666" s="45" t="s">
        <v>279</v>
      </c>
    </row>
    <row r="1667" spans="3:4">
      <c r="C1667" s="46" t="s">
        <v>237</v>
      </c>
      <c r="D1667" s="45" t="s">
        <v>278</v>
      </c>
    </row>
    <row r="1668" spans="3:4">
      <c r="C1668" s="46" t="s">
        <v>237</v>
      </c>
      <c r="D1668" s="45" t="s">
        <v>277</v>
      </c>
    </row>
    <row r="1669" spans="3:4">
      <c r="C1669" s="46" t="s">
        <v>237</v>
      </c>
      <c r="D1669" s="45" t="s">
        <v>276</v>
      </c>
    </row>
    <row r="1670" spans="3:4">
      <c r="C1670" s="46" t="s">
        <v>237</v>
      </c>
      <c r="D1670" s="45" t="s">
        <v>275</v>
      </c>
    </row>
    <row r="1671" spans="3:4">
      <c r="C1671" s="46" t="s">
        <v>237</v>
      </c>
      <c r="D1671" s="45" t="s">
        <v>274</v>
      </c>
    </row>
    <row r="1672" spans="3:4">
      <c r="C1672" s="46" t="s">
        <v>237</v>
      </c>
      <c r="D1672" s="45" t="s">
        <v>273</v>
      </c>
    </row>
    <row r="1673" spans="3:4">
      <c r="C1673" s="46" t="s">
        <v>237</v>
      </c>
      <c r="D1673" s="45" t="s">
        <v>272</v>
      </c>
    </row>
    <row r="1674" spans="3:4">
      <c r="C1674" s="46" t="s">
        <v>237</v>
      </c>
      <c r="D1674" s="45" t="s">
        <v>271</v>
      </c>
    </row>
    <row r="1675" spans="3:4">
      <c r="C1675" s="46" t="s">
        <v>237</v>
      </c>
      <c r="D1675" s="45" t="s">
        <v>270</v>
      </c>
    </row>
    <row r="1676" spans="3:4">
      <c r="C1676" s="46" t="s">
        <v>237</v>
      </c>
      <c r="D1676" s="45" t="s">
        <v>269</v>
      </c>
    </row>
    <row r="1677" spans="3:4">
      <c r="C1677" s="46" t="s">
        <v>237</v>
      </c>
      <c r="D1677" s="45" t="s">
        <v>268</v>
      </c>
    </row>
    <row r="1678" spans="3:4">
      <c r="C1678" s="46" t="s">
        <v>237</v>
      </c>
      <c r="D1678" s="45" t="s">
        <v>267</v>
      </c>
    </row>
    <row r="1679" spans="3:4">
      <c r="C1679" s="46" t="s">
        <v>237</v>
      </c>
      <c r="D1679" s="45" t="s">
        <v>266</v>
      </c>
    </row>
    <row r="1680" spans="3:4">
      <c r="C1680" s="46" t="s">
        <v>237</v>
      </c>
      <c r="D1680" s="45" t="s">
        <v>265</v>
      </c>
    </row>
    <row r="1681" spans="3:4">
      <c r="C1681" s="46" t="s">
        <v>237</v>
      </c>
      <c r="D1681" s="45" t="s">
        <v>264</v>
      </c>
    </row>
    <row r="1682" spans="3:4">
      <c r="C1682" s="46" t="s">
        <v>237</v>
      </c>
      <c r="D1682" s="45" t="s">
        <v>263</v>
      </c>
    </row>
    <row r="1683" spans="3:4">
      <c r="C1683" s="46" t="s">
        <v>237</v>
      </c>
      <c r="D1683" s="45" t="s">
        <v>262</v>
      </c>
    </row>
    <row r="1684" spans="3:4">
      <c r="C1684" s="46" t="s">
        <v>237</v>
      </c>
      <c r="D1684" s="45" t="s">
        <v>261</v>
      </c>
    </row>
    <row r="1685" spans="3:4">
      <c r="C1685" s="46" t="s">
        <v>237</v>
      </c>
      <c r="D1685" s="45" t="s">
        <v>260</v>
      </c>
    </row>
    <row r="1686" spans="3:4">
      <c r="C1686" s="46" t="s">
        <v>237</v>
      </c>
      <c r="D1686" s="45" t="s">
        <v>259</v>
      </c>
    </row>
    <row r="1687" spans="3:4">
      <c r="C1687" s="46" t="s">
        <v>237</v>
      </c>
      <c r="D1687" s="45" t="s">
        <v>258</v>
      </c>
    </row>
    <row r="1688" spans="3:4">
      <c r="C1688" s="46" t="s">
        <v>237</v>
      </c>
      <c r="D1688" s="45" t="s">
        <v>257</v>
      </c>
    </row>
    <row r="1689" spans="3:4">
      <c r="C1689" s="46" t="s">
        <v>237</v>
      </c>
      <c r="D1689" s="45" t="s">
        <v>256</v>
      </c>
    </row>
    <row r="1690" spans="3:4">
      <c r="C1690" s="46" t="s">
        <v>237</v>
      </c>
      <c r="D1690" s="45" t="s">
        <v>255</v>
      </c>
    </row>
    <row r="1691" spans="3:4">
      <c r="C1691" s="46" t="s">
        <v>237</v>
      </c>
      <c r="D1691" s="45" t="s">
        <v>254</v>
      </c>
    </row>
    <row r="1692" spans="3:4">
      <c r="C1692" s="46" t="s">
        <v>237</v>
      </c>
      <c r="D1692" s="45" t="s">
        <v>253</v>
      </c>
    </row>
    <row r="1693" spans="3:4">
      <c r="C1693" s="46" t="s">
        <v>237</v>
      </c>
      <c r="D1693" s="45" t="s">
        <v>252</v>
      </c>
    </row>
    <row r="1694" spans="3:4">
      <c r="C1694" s="46" t="s">
        <v>237</v>
      </c>
      <c r="D1694" s="45" t="s">
        <v>251</v>
      </c>
    </row>
    <row r="1695" spans="3:4">
      <c r="C1695" s="46" t="s">
        <v>237</v>
      </c>
      <c r="D1695" s="45" t="s">
        <v>250</v>
      </c>
    </row>
    <row r="1696" spans="3:4">
      <c r="C1696" s="46" t="s">
        <v>237</v>
      </c>
      <c r="D1696" s="45" t="s">
        <v>249</v>
      </c>
    </row>
    <row r="1697" spans="3:4">
      <c r="C1697" s="46" t="s">
        <v>237</v>
      </c>
      <c r="D1697" s="45" t="s">
        <v>248</v>
      </c>
    </row>
    <row r="1698" spans="3:4">
      <c r="C1698" s="46" t="s">
        <v>237</v>
      </c>
      <c r="D1698" s="45" t="s">
        <v>247</v>
      </c>
    </row>
    <row r="1699" spans="3:4">
      <c r="C1699" s="46" t="s">
        <v>237</v>
      </c>
      <c r="D1699" s="45" t="s">
        <v>246</v>
      </c>
    </row>
    <row r="1700" spans="3:4">
      <c r="C1700" s="46" t="s">
        <v>237</v>
      </c>
      <c r="D1700" s="45" t="s">
        <v>245</v>
      </c>
    </row>
    <row r="1701" spans="3:4">
      <c r="C1701" s="46" t="s">
        <v>237</v>
      </c>
      <c r="D1701" s="45" t="s">
        <v>244</v>
      </c>
    </row>
    <row r="1702" spans="3:4">
      <c r="C1702" s="46" t="s">
        <v>237</v>
      </c>
      <c r="D1702" s="45" t="s">
        <v>243</v>
      </c>
    </row>
    <row r="1703" spans="3:4">
      <c r="C1703" s="46" t="s">
        <v>237</v>
      </c>
      <c r="D1703" s="45" t="s">
        <v>242</v>
      </c>
    </row>
    <row r="1704" spans="3:4">
      <c r="C1704" s="46" t="s">
        <v>237</v>
      </c>
      <c r="D1704" s="45" t="s">
        <v>241</v>
      </c>
    </row>
    <row r="1705" spans="3:4">
      <c r="C1705" s="46" t="s">
        <v>237</v>
      </c>
      <c r="D1705" s="45" t="s">
        <v>240</v>
      </c>
    </row>
    <row r="1706" spans="3:4">
      <c r="C1706" s="46" t="s">
        <v>237</v>
      </c>
      <c r="D1706" s="45" t="s">
        <v>239</v>
      </c>
    </row>
    <row r="1707" spans="3:4">
      <c r="C1707" s="46" t="s">
        <v>237</v>
      </c>
      <c r="D1707" s="45" t="s">
        <v>238</v>
      </c>
    </row>
    <row r="1708" spans="3:4">
      <c r="C1708" s="46" t="s">
        <v>237</v>
      </c>
      <c r="D1708" s="45" t="s">
        <v>236</v>
      </c>
    </row>
    <row r="1709" spans="3:4">
      <c r="C1709" s="46" t="s">
        <v>195</v>
      </c>
      <c r="D1709" s="45" t="s">
        <v>235</v>
      </c>
    </row>
    <row r="1710" spans="3:4">
      <c r="C1710" s="46" t="s">
        <v>195</v>
      </c>
      <c r="D1710" s="45" t="s">
        <v>234</v>
      </c>
    </row>
    <row r="1711" spans="3:4">
      <c r="C1711" s="46" t="s">
        <v>195</v>
      </c>
      <c r="D1711" s="45" t="s">
        <v>233</v>
      </c>
    </row>
    <row r="1712" spans="3:4">
      <c r="C1712" s="46" t="s">
        <v>195</v>
      </c>
      <c r="D1712" s="45" t="s">
        <v>232</v>
      </c>
    </row>
    <row r="1713" spans="3:4">
      <c r="C1713" s="46" t="s">
        <v>195</v>
      </c>
      <c r="D1713" s="45" t="s">
        <v>231</v>
      </c>
    </row>
    <row r="1714" spans="3:4">
      <c r="C1714" s="46" t="s">
        <v>195</v>
      </c>
      <c r="D1714" s="45" t="s">
        <v>230</v>
      </c>
    </row>
    <row r="1715" spans="3:4">
      <c r="C1715" s="46" t="s">
        <v>195</v>
      </c>
      <c r="D1715" s="45" t="s">
        <v>229</v>
      </c>
    </row>
    <row r="1716" spans="3:4">
      <c r="C1716" s="46" t="s">
        <v>195</v>
      </c>
      <c r="D1716" s="45" t="s">
        <v>228</v>
      </c>
    </row>
    <row r="1717" spans="3:4">
      <c r="C1717" s="46" t="s">
        <v>195</v>
      </c>
      <c r="D1717" s="45" t="s">
        <v>227</v>
      </c>
    </row>
    <row r="1718" spans="3:4">
      <c r="C1718" s="46" t="s">
        <v>195</v>
      </c>
      <c r="D1718" s="45" t="s">
        <v>226</v>
      </c>
    </row>
    <row r="1719" spans="3:4">
      <c r="C1719" s="46" t="s">
        <v>195</v>
      </c>
      <c r="D1719" s="45" t="s">
        <v>225</v>
      </c>
    </row>
    <row r="1720" spans="3:4">
      <c r="C1720" s="46" t="s">
        <v>195</v>
      </c>
      <c r="D1720" s="45" t="s">
        <v>224</v>
      </c>
    </row>
    <row r="1721" spans="3:4">
      <c r="C1721" s="46" t="s">
        <v>195</v>
      </c>
      <c r="D1721" s="45" t="s">
        <v>223</v>
      </c>
    </row>
    <row r="1722" spans="3:4">
      <c r="C1722" s="46" t="s">
        <v>195</v>
      </c>
      <c r="D1722" s="45" t="s">
        <v>222</v>
      </c>
    </row>
    <row r="1723" spans="3:4">
      <c r="C1723" s="46" t="s">
        <v>195</v>
      </c>
      <c r="D1723" s="45" t="s">
        <v>221</v>
      </c>
    </row>
    <row r="1724" spans="3:4">
      <c r="C1724" s="46" t="s">
        <v>195</v>
      </c>
      <c r="D1724" s="45" t="s">
        <v>220</v>
      </c>
    </row>
    <row r="1725" spans="3:4">
      <c r="C1725" s="46" t="s">
        <v>195</v>
      </c>
      <c r="D1725" s="45" t="s">
        <v>219</v>
      </c>
    </row>
    <row r="1726" spans="3:4">
      <c r="C1726" s="46" t="s">
        <v>195</v>
      </c>
      <c r="D1726" s="45" t="s">
        <v>218</v>
      </c>
    </row>
    <row r="1727" spans="3:4">
      <c r="C1727" s="46" t="s">
        <v>195</v>
      </c>
      <c r="D1727" s="45" t="s">
        <v>217</v>
      </c>
    </row>
    <row r="1728" spans="3:4">
      <c r="C1728" s="46" t="s">
        <v>195</v>
      </c>
      <c r="D1728" s="45" t="s">
        <v>216</v>
      </c>
    </row>
    <row r="1729" spans="3:4">
      <c r="C1729" s="46" t="s">
        <v>195</v>
      </c>
      <c r="D1729" s="45" t="s">
        <v>215</v>
      </c>
    </row>
    <row r="1730" spans="3:4">
      <c r="C1730" s="46" t="s">
        <v>195</v>
      </c>
      <c r="D1730" s="45" t="s">
        <v>214</v>
      </c>
    </row>
    <row r="1731" spans="3:4">
      <c r="C1731" s="46" t="s">
        <v>195</v>
      </c>
      <c r="D1731" s="45" t="s">
        <v>213</v>
      </c>
    </row>
    <row r="1732" spans="3:4">
      <c r="C1732" s="46" t="s">
        <v>195</v>
      </c>
      <c r="D1732" s="45" t="s">
        <v>212</v>
      </c>
    </row>
    <row r="1733" spans="3:4">
      <c r="C1733" s="46" t="s">
        <v>195</v>
      </c>
      <c r="D1733" s="45" t="s">
        <v>211</v>
      </c>
    </row>
    <row r="1734" spans="3:4">
      <c r="C1734" s="46" t="s">
        <v>195</v>
      </c>
      <c r="D1734" s="45" t="s">
        <v>210</v>
      </c>
    </row>
    <row r="1735" spans="3:4">
      <c r="C1735" s="46" t="s">
        <v>195</v>
      </c>
      <c r="D1735" s="45" t="s">
        <v>209</v>
      </c>
    </row>
    <row r="1736" spans="3:4">
      <c r="C1736" s="46" t="s">
        <v>195</v>
      </c>
      <c r="D1736" s="45" t="s">
        <v>208</v>
      </c>
    </row>
    <row r="1737" spans="3:4">
      <c r="C1737" s="46" t="s">
        <v>195</v>
      </c>
      <c r="D1737" s="45" t="s">
        <v>207</v>
      </c>
    </row>
    <row r="1738" spans="3:4">
      <c r="C1738" s="46" t="s">
        <v>195</v>
      </c>
      <c r="D1738" s="45" t="s">
        <v>206</v>
      </c>
    </row>
    <row r="1739" spans="3:4">
      <c r="C1739" s="46" t="s">
        <v>195</v>
      </c>
      <c r="D1739" s="45" t="s">
        <v>205</v>
      </c>
    </row>
    <row r="1740" spans="3:4">
      <c r="C1740" s="46" t="s">
        <v>195</v>
      </c>
      <c r="D1740" s="45" t="s">
        <v>204</v>
      </c>
    </row>
    <row r="1741" spans="3:4">
      <c r="C1741" s="46" t="s">
        <v>195</v>
      </c>
      <c r="D1741" s="45" t="s">
        <v>203</v>
      </c>
    </row>
    <row r="1742" spans="3:4">
      <c r="C1742" s="46" t="s">
        <v>195</v>
      </c>
      <c r="D1742" s="45" t="s">
        <v>202</v>
      </c>
    </row>
    <row r="1743" spans="3:4">
      <c r="C1743" s="46" t="s">
        <v>195</v>
      </c>
      <c r="D1743" s="45" t="s">
        <v>201</v>
      </c>
    </row>
    <row r="1744" spans="3:4">
      <c r="C1744" s="46" t="s">
        <v>195</v>
      </c>
      <c r="D1744" s="45" t="s">
        <v>200</v>
      </c>
    </row>
    <row r="1745" spans="3:4">
      <c r="C1745" s="46" t="s">
        <v>195</v>
      </c>
      <c r="D1745" s="45" t="s">
        <v>199</v>
      </c>
    </row>
    <row r="1746" spans="3:4">
      <c r="C1746" s="46" t="s">
        <v>195</v>
      </c>
      <c r="D1746" s="45" t="s">
        <v>198</v>
      </c>
    </row>
    <row r="1747" spans="3:4">
      <c r="C1747" s="46" t="s">
        <v>195</v>
      </c>
      <c r="D1747" s="45" t="s">
        <v>197</v>
      </c>
    </row>
    <row r="1748" spans="3:4">
      <c r="C1748" s="46" t="s">
        <v>195</v>
      </c>
      <c r="D1748" s="45" t="s">
        <v>196</v>
      </c>
    </row>
    <row r="1749" spans="3:4" ht="14.25" thickBot="1">
      <c r="C1749" s="44" t="s">
        <v>195</v>
      </c>
      <c r="D1749" s="43" t="s">
        <v>194</v>
      </c>
    </row>
  </sheetData>
  <phoneticPr fontId="1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D1088637A2FC04AA2E280EE922C8DAC" ma:contentTypeVersion="17" ma:contentTypeDescription="新しいドキュメントを作成します。" ma:contentTypeScope="" ma:versionID="e6748b0931df2c577c3180e0bb7ca906">
  <xsd:schema xmlns:xsd="http://www.w3.org/2001/XMLSchema" xmlns:xs="http://www.w3.org/2001/XMLSchema" xmlns:p="http://schemas.microsoft.com/office/2006/metadata/properties" xmlns:ns2="da1c8303-a0d3-4e2f-85ac-13a5be3a0a81" xmlns:ns3="d2f7064f-2b17-48c6-8de7-1e6aad73751f" targetNamespace="http://schemas.microsoft.com/office/2006/metadata/properties" ma:root="true" ma:fieldsID="d37109ea138c20b05e0af2fed9ac1642" ns2:_="" ns3:_="">
    <xsd:import namespace="da1c8303-a0d3-4e2f-85ac-13a5be3a0a81"/>
    <xsd:import namespace="d2f7064f-2b17-48c6-8de7-1e6aad73751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R5_x5e74__x5ea6_" minOccurs="0"/>
                <xsd:element ref="ns2:MediaServiceLocation" minOccurs="0"/>
                <xsd:element ref="ns2:MediaServiceObjectDetectorVersions" minOccurs="0"/>
                <xsd:element ref="ns2:MediaServiceSearchPropertie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c8303-a0d3-4e2f-85ac-13a5be3a0a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5_x5e74__x5ea6_" ma:index="20" nillable="true" ma:displayName="R5年度" ma:format="Dropdown" ma:internalName="R5_x5e74__x5ea6_">
      <xsd:simpleType>
        <xsd:restriction base="dms:Text">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_Flow_SignoffStatus" ma:index="24"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f7064f-2b17-48c6-8de7-1e6aad73751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86a5c38-d260-440d-84cf-52dd46d9ca2a}" ma:internalName="TaxCatchAll" ma:showField="CatchAllData" ma:web="d2f7064f-2b17-48c6-8de7-1e6aad73751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d2f7064f-2b17-48c6-8de7-1e6aad73751f" xsi:nil="true"/>
    <lcf76f155ced4ddcb4097134ff3c332f xmlns="da1c8303-a0d3-4e2f-85ac-13a5be3a0a81">
      <Terms xmlns="http://schemas.microsoft.com/office/infopath/2007/PartnerControls"/>
    </lcf76f155ced4ddcb4097134ff3c332f>
    <_Flow_SignoffStatus xmlns="da1c8303-a0d3-4e2f-85ac-13a5be3a0a81" xsi:nil="true"/>
    <R5_x5e74__x5ea6_ xmlns="da1c8303-a0d3-4e2f-85ac-13a5be3a0a81" xsi:nil="true"/>
  </documentManagement>
</p:properties>
</file>

<file path=customXml/itemProps1.xml><?xml version="1.0" encoding="utf-8"?>
<ds:datastoreItem xmlns:ds="http://schemas.openxmlformats.org/officeDocument/2006/customXml" ds:itemID="{029DA231-083F-41E1-8CF8-4D36726BE23D}"/>
</file>

<file path=customXml/itemProps2.xml><?xml version="1.0" encoding="utf-8"?>
<ds:datastoreItem xmlns:ds="http://schemas.openxmlformats.org/officeDocument/2006/customXml" ds:itemID="{316A4BDA-D70A-4F4A-BC10-DDDD1F6A3230}"/>
</file>

<file path=customXml/itemProps3.xml><?xml version="1.0" encoding="utf-8"?>
<ds:datastoreItem xmlns:ds="http://schemas.openxmlformats.org/officeDocument/2006/customXml" ds:itemID="{8FA734DB-F8DA-4946-ADF8-1540C3F1AB3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89</vt:i4>
      </vt:variant>
    </vt:vector>
  </HeadingPairs>
  <TitlesOfParts>
    <vt:vector size="96"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就労継続支援Ｂ型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障害者支援施設_就労継続支援Ｂ型</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【別紙様式２】処遇改善計画書</dc:title>
  <dc:creator/>
  <cp:lastModifiedBy/>
  <dcterms:created xsi:type="dcterms:W3CDTF">2024-04-12T06:22:09Z</dcterms:created>
  <dcterms:modified xsi:type="dcterms:W3CDTF">2024-04-12T06:23:29Z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0x0101009D1088637A2FC04AA2E280EE922C8DAC</vt:lpwstr>
  </property>
</Properties>
</file>